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1034E03-F467-4E53-9B69-F293A432765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<sst xmlns="http://schemas.openxmlformats.org/spreadsheetml/2006/main" count="7572" uniqueCount="1744">
  <si>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</si>
  <si>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</si>
  <si>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</si>
  <si>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</si>
  <si>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</si>
  <si>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</si>
  <si>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</si>
  <si>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</si>
  <si>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</si>
  <si>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</si>
  <si>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</si>
  <si>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</si>
  <si>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</si>
  <si>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</si>
  <si>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</si>
  <si>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</si>
  <si>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</si>
  <si>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</si>
  <si>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</si>
  <si>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</si>
  <si>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</si>
  <si>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</si>
  <si>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</si>
  <si>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</si>
  <si>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</si>
  <si>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</si>
  <si>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</si>
  <si>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</si>
  <si>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</si>
  <si>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</si>
  <si>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</si>
  <si>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</si>
  <si>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</si>
  <si>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</si>
  <si>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</si>
  <si>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</si>
  <si>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</si>
  <si>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</si>
  <si>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</si>
  <si>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</si>
  <si>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</si>
  <si>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</si>
  <si>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</si>
  <si>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</si>
  <si>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</si>
  <si>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</si>
  <si>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</si>
  <si>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</si>
  <si>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</si>
  <si>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</si>
  <si>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</si>
  <si>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</si>
  <si>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</si>
  <si>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</si>
  <si>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</si>
  <si>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</si>
  <si>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</si>
  <si>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</si>
  <si>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</si>
  <si>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</si>
  <si>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</si>
  <si>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</si>
  <si>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</si>
  <si>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</si>
  <si>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</si>
  <si>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</si>
  <si>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</si>
  <si>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</si>
  <si>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</si>
  <si>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</si>
  <si>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</si>
  <si>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</si>
  <si>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</si>
  <si>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</si>
  <si>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</si>
  <si>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</si>
  <si>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</si>
  <si>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</si>
  <si>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</si>
  <si>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</si>
  <si>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</si>
  <si>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</si>
  <si>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</si>
  <si>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</si>
  <si>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</si>
  <si>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</si>
  <si>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</si>
  <si>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</si>
  <si>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</si>
  <si>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</si>
  <si>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</si>
  <si>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</si>
  <si>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</si>
  <si>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</si>
  <si>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</si>
  <si>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</si>
  <si>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</si>
  <si>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</si>
  <si>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</si>
  <si>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</si>
  <si>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</si>
  <si>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</si>
  <si>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</si>
  <si>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</si>
  <si>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</si>
  <si>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</si>
  <si>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</si>
  <si>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</si>
  <si>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</si>
  <si>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</si>
  <si>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</si>
  <si>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</si>
  <si>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</si>
  <si>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</si>
  <si>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</si>
  <si>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</si>
  <si>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</si>
  <si>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</si>
  <si>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</si>
  <si>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</si>
  <si>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</si>
  <si>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</si>
  <si>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</si>
  <si>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</si>
  <si>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</si>
  <si>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</si>
  <si>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</si>
  <si>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</si>
  <si>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</si>
  <si>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</si>
  <si>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</si>
  <si>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</si>
  <si>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</si>
  <si>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</si>
  <si>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</si>
  <si>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</si>
  <si>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</si>
  <si>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</si>
  <si>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</si>
  <si>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</si>
  <si>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</si>
  <si>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</si>
  <si>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</si>
  <si>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</si>
  <si>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</si>
  <si>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</si>
  <si>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</si>
  <si>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</si>
  <si>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</si>
  <si>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</si>
  <si>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</si>
  <si>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</si>
  <si>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</si>
  <si>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</si>
  <si>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</si>
  <si>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</si>
  <si>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</si>
  <si>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</si>
  <si>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</si>
  <si>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</si>
  <si>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</si>
  <si>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</si>
  <si>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</si>
  <si>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</si>
  <si>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</si>
  <si>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</si>
  <si>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</si>
  <si>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</si>
  <si>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</si>
  <si>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</si>
  <si>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</si>
  <si>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</si>
  <si>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</si>
  <si>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</si>
  <si>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</si>
  <si>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</si>
  <si>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</si>
  <si>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</si>
  <si>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</si>
  <si>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</si>
  <si>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</si>
  <si>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</si>
  <si>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</si>
  <si>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</si>
  <si>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</si>
  <si>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</si>
  <si>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</si>
  <si>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</si>
  <si>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</si>
  <si>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</si>
  <si>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</si>
  <si>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</si>
  <si>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</si>
  <si>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</si>
  <si>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</si>
  <si>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</si>
  <si>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</si>
  <si>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</si>
  <si>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</si>
  <si>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</si>
  <si>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</si>
  <si>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</si>
  <si>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</si>
  <si>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</si>
  <si>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</si>
  <si>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</si>
  <si>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</si>
  <si>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</si>
  <si>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</si>
  <si>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</si>
  <si>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</si>
  <si>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</si>
  <si>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</si>
  <si>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</si>
  <si>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</si>
  <si>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</si>
  <si>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</si>
  <si>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</si>
  <si>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</si>
  <si>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</si>
  <si>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</si>
  <si>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</si>
  <si>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</si>
  <si>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</si>
  <si>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</si>
  <si>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</si>
  <si>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</si>
  <si>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</si>
  <si>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</si>
  <si>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</si>
  <si>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</si>
  <si>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</si>
  <si>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</si>
  <si>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</si>
  <si>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</si>
  <si>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</si>
  <si>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</si>
  <si>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</si>
  <si>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</si>
  <si>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</si>
  <si>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</si>
  <si>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</si>
  <si>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</si>
  <si>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</si>
  <si>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</si>
  <si>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</si>
  <si>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</si>
  <si>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</si>
  <si>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</si>
  <si>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</si>
  <si>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</si>
  <si>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</si>
  <si>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</si>
  <si>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</si>
  <si>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</si>
  <si>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</si>
  <si>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</si>
  <si>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</si>
  <si>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</si>
  <si>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</si>
  <si>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</si>
  <si>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</si>
  <si>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</si>
  <si>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</si>
  <si>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</si>
  <si>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</si>
  <si>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</si>
  <si>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</si>
  <si>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</si>
  <si>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</si>
  <si>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</si>
  <si>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</si>
  <si>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</si>
  <si>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</si>
  <si>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</si>
  <si>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</si>
  <si>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</si>
  <si>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</si>
  <si>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</si>
  <si>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</si>
  <si>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</si>
  <si>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</si>
  <si>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</si>
  <si>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</si>
  <si>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</si>
  <si>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</si>
  <si>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</si>
  <si>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</si>
  <si>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</si>
  <si>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</si>
  <si>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</si>
  <si>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</si>
  <si>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</si>
  <si>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</si>
  <si>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</si>
  <si>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</si>
  <si>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</si>
  <si>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</si>
  <si>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</si>
  <si>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</si>
  <si>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</si>
  <si>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</si>
  <si>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</si>
  <si>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</si>
  <si>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</si>
  <si>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</si>
  <si>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</si>
  <si>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</si>
  <si>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</si>
  <si>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</si>
  <si>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</si>
  <si>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</si>
  <si>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</si>
  <si>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</si>
  <si>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</si>
  <si>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</si>
  <si>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</si>
  <si>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</si>
  <si>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</si>
  <si>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</si>
  <si>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</si>
  <si>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</si>
  <si>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</si>
  <si>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</si>
  <si>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</si>
  <si>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</si>
  <si>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</si>
  <si>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</si>
  <si>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</si>
  <si>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</si>
  <si>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</si>
  <si>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</si>
  <si>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</si>
  <si>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</si>
  <si>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</si>
  <si>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</si>
  <si>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</si>
  <si>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</si>
  <si>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</si>
  <si>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</si>
  <si>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</si>
  <si>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</si>
  <si>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</si>
  <si>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</si>
  <si>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</si>
  <si>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</si>
  <si>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</si>
  <si>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</si>
  <si>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</si>
  <si>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</si>
  <si>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</si>
  <si>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</si>
  <si>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</si>
  <si>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</si>
  <si>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</si>
  <si>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</si>
  <si>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</si>
  <si>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</si>
  <si>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</si>
  <si>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</si>
  <si>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</si>
  <si>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</si>
  <si>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</si>
  <si>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</si>
  <si>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</si>
  <si>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</si>
  <si>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</si>
  <si>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</si>
  <si>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</si>
  <si>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</si>
  <si>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</si>
  <si>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</si>
  <si>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</si>
  <si>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</si>
  <si>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</si>
  <si>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</si>
  <si>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</si>
  <si>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</si>
  <si>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</si>
  <si>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</si>
  <si>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</si>
  <si>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</si>
  <si>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</si>
  <si>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</si>
  <si>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</si>
  <si>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</si>
  <si>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</si>
  <si>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</si>
  <si>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</si>
  <si>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</si>
  <si>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</si>
  <si>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</si>
  <si>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</si>
  <si>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</si>
  <si>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</si>
  <si>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</si>
  <si>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</si>
  <si>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</si>
  <si>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</si>
  <si>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</si>
  <si>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</si>
  <si>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</si>
  <si>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</si>
  <si>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</si>
  <si>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</si>
  <si>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</si>
  <si>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</si>
  <si>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</si>
  <si>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</si>
  <si>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</si>
  <si>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</si>
  <si>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</si>
  <si>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</si>
  <si>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</si>
  <si>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</si>
  <si>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</si>
  <si>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</si>
  <si>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</si>
  <si>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</si>
  <si>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</si>
  <si>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</si>
  <si>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</si>
  <si>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</si>
  <si>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</si>
  <si>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</si>
  <si>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</si>
  <si>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</si>
  <si>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</si>
  <si>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</si>
  <si>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</si>
  <si>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</si>
  <si>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</si>
  <si>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</si>
  <si>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</si>
  <si>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</si>
  <si>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</si>
  <si>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</si>
  <si>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</si>
  <si>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</si>
  <si>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</si>
  <si>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</si>
  <si>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</si>
  <si>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</si>
  <si>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</si>
  <si>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</si>
  <si>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</si>
  <si>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</si>
  <si>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</si>
  <si>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</si>
  <si>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</si>
  <si>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</si>
  <si>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</si>
  <si>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</si>
  <si>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</si>
  <si>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</si>
  <si>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</si>
  <si>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</si>
  <si>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</si>
  <si>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</si>
  <si>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</si>
  <si>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</si>
  <si>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</si>
  <si>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</si>
  <si>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</si>
  <si>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</si>
  <si>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</si>
  <si>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</si>
  <si>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</si>
  <si>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</si>
  <si>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</si>
  <si>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</si>
  <si>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</si>
  <si>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</si>
  <si>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</si>
  <si>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</si>
  <si>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</si>
  <si>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</si>
  <si>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</si>
  <si>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</si>
  <si>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</si>
  <si>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</si>
  <si>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</si>
  <si>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</si>
  <si>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</si>
  <si>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</si>
  <si>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</si>
  <si>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</si>
  <si>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</si>
  <si>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</si>
  <si>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</si>
  <si>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</si>
  <si>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</si>
  <si>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</si>
  <si>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</si>
  <si>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</si>
  <si>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</si>
  <si>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</si>
  <si>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</si>
  <si>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</si>
  <si>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</si>
  <si>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</si>
  <si>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</si>
  <si>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</si>
  <si>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</si>
  <si>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</si>
  <si>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</si>
  <si>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</si>
  <si>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</si>
  <si>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</si>
  <si>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</si>
  <si>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</si>
  <si>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</si>
  <si>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</si>
  <si>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</si>
  <si>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</si>
  <si>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</si>
  <si>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</si>
  <si>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</si>
  <si>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</si>
  <si>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</si>
  <si>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</si>
  <si>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</si>
  <si>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</si>
  <si>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</si>
  <si>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</si>
  <si>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</si>
  <si>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</si>
  <si>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</si>
  <si>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</si>
  <si>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</si>
  <si>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</si>
  <si>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</si>
  <si>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</si>
  <si>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</si>
  <si>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</si>
  <si>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</si>
  <si>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</si>
  <si>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</si>
  <si>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</si>
  <si>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</si>
  <si>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</si>
  <si>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</si>
  <si>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</si>
  <si>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</si>
  <si>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</si>
  <si>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</si>
  <si>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</si>
  <si>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</si>
  <si>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</si>
  <si>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</si>
  <si>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</si>
  <si>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</si>
  <si>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</si>
  <si>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</si>
  <si>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</si>
  <si>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</si>
  <si>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</si>
  <si>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</si>
  <si>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</si>
  <si>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</si>
  <si>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</si>
  <si>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</si>
  <si>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</si>
  <si>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</si>
  <si>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</si>
  <si>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</si>
  <si>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</si>
  <si>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</si>
  <si>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</si>
  <si>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</si>
  <si>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</si>
  <si>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</si>
  <si>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</si>
  <si>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</si>
  <si>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</si>
  <si>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</si>
  <si>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</si>
  <si>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</si>
  <si>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</si>
  <si>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</si>
  <si>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</si>
  <si>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</si>
  <si>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</si>
  <si>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</si>
  <si>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</si>
  <si>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</si>
  <si>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</si>
  <si>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</si>
  <si>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</si>
  <si>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</si>
  <si>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</si>
  <si>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</si>
  <si>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</si>
  <si>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</si>
  <si>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</si>
  <si>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</si>
  <si>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</si>
  <si>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</si>
  <si>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</si>
  <si>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</si>
  <si>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</si>
  <si>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</si>
  <si>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</si>
  <si>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</si>
  <si>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</si>
  <si>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</si>
  <si>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</si>
  <si>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</si>
  <si>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</si>
  <si>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</si>
  <si>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</si>
  <si>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</si>
  <si>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</si>
  <si>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</si>
  <si>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</si>
  <si>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</si>
  <si>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</si>
  <si>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</si>
  <si>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</si>
  <si>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</si>
  <si>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</si>
  <si>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</si>
  <si>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</si>
  <si>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</si>
  <si>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</si>
  <si>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</si>
  <si>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</si>
  <si>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</si>
  <si>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</si>
  <si>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</si>
  <si>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</si>
  <si>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</si>
  <si>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</si>
  <si>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</si>
  <si>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</si>
  <si>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</si>
  <si>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</si>
  <si>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</si>
  <si>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</si>
  <si>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</si>
  <si>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</si>
  <si>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</si>
  <si>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</si>
  <si>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</si>
  <si>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</si>
  <si>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</si>
  <si>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</si>
  <si>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</si>
  <si>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</si>
  <si>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</si>
  <si>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</si>
  <si>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</si>
  <si>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</si>
  <si>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</si>
  <si>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</si>
  <si>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</si>
  <si>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</si>
  <si>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</si>
  <si>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</si>
  <si>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</si>
  <si>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</si>
  <si>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</si>
  <si>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</si>
  <si>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</si>
  <si>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</si>
  <si>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</si>
  <si>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</si>
  <si>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</si>
  <si>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</si>
  <si>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</si>
  <si>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</si>
  <si>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</si>
  <si>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</si>
  <si>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</si>
  <si>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</si>
  <si>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</si>
  <si>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</si>
  <si>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</si>
  <si>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</si>
  <si>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</si>
  <si>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</si>
  <si>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</si>
  <si>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</si>
  <si>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</si>
  <si>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</si>
  <si>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</si>
  <si>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</si>
  <si>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</si>
  <si>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</si>
  <si>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</si>
  <si>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</si>
  <si>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</si>
  <si>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</si>
  <si>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</si>
  <si>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</si>
  <si>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</si>
  <si>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</si>
  <si>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</si>
  <si>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</si>
  <si>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</si>
  <si>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</si>
  <si>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</si>
  <si>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</si>
  <si>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</si>
  <si>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</si>
  <si>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</si>
  <si>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</si>
  <si>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</si>
  <si>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</si>
  <si>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</si>
  <si>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</si>
  <si>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</si>
  <si>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</si>
  <si>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</si>
  <si>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</si>
  <si>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</si>
  <si>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</si>
  <si>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</si>
  <si>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</si>
  <si>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</si>
  <si>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</si>
  <si>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</si>
  <si>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</si>
  <si>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</si>
  <si>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</si>
  <si>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</si>
  <si>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</si>
  <si>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</si>
  <si>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</si>
  <si>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</si>
  <si>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</si>
  <si>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</si>
  <si>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</si>
  <si>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</si>
  <si>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</si>
  <si>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</si>
  <si>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</si>
  <si>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</si>
  <si>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</si>
  <si>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</si>
  <si>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</si>
  <si>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</si>
  <si>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</si>
  <si>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</si>
  <si>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</si>
  <si>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</si>
  <si>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</si>
  <si>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</si>
  <si>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</si>
  <si>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</si>
  <si>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</si>
  <si>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</si>
  <si>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</si>
  <si>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</si>
  <si>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</si>
  <si>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</si>
  <si>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</si>
  <si>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</si>
  <si>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</si>
  <si>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</si>
  <si>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</si>
  <si>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</si>
  <si>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</si>
  <si>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</si>
  <si>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</si>
  <si>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</si>
  <si>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</si>
  <si>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</si>
  <si>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</si>
  <si>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</si>
  <si>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</si>
  <si>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</si>
  <si>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</si>
  <si>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</si>
  <si>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</si>
  <si>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</si>
  <si>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</si>
  <si>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</si>
  <si>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</si>
  <si>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</si>
  <si>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</si>
  <si>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</si>
  <si>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</si>
  <si>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</si>
  <si>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</si>
  <si>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</si>
  <si>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</si>
  <si>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</si>
  <si>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</si>
  <si>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</si>
  <si>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</si>
  <si>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</si>
  <si>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</si>
  <si>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</si>
  <si>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</si>
  <si>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</si>
  <si>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</si>
  <si>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</si>
  <si>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</si>
  <si>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</si>
  <si>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</si>
  <si>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</si>
  <si>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</si>
  <si>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</si>
  <si>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</si>
  <si>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</si>
  <si>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</si>
  <si>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</si>
  <si>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</si>
  <si>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</si>
  <si>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</si>
  <si>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</si>
  <si>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</si>
  <si>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</si>
  <si>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</si>
  <si>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</si>
  <si>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</si>
  <si>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</si>
  <si>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</si>
  <si>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</si>
  <si>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</si>
  <si>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</si>
  <si>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</si>
  <si>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</si>
  <si>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</si>
  <si>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</si>
  <si>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</si>
  <si>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</si>
  <si>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</si>
  <si>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</si>
  <si>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</si>
  <si>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</si>
  <si>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</si>
  <si>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</si>
  <si>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</si>
  <si>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</si>
  <si>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</si>
  <si>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</si>
  <si>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</si>
  <si>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</si>
  <si>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</si>
  <si>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</si>
  <si>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</si>
  <si>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</si>
  <si>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</si>
  <si>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</si>
  <si>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</si>
  <si>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</si>
  <si>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</si>
  <si>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</si>
  <si>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</si>
  <si>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</si>
  <si>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</si>
  <si>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</si>
  <si>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</si>
  <si>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</si>
  <si>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</si>
  <si>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</si>
  <si>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</si>
  <si>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</si>
  <si>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</si>
  <si>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</si>
  <si>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</si>
  <si>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</si>
  <si>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</si>
  <si>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</si>
  <si>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</si>
  <si>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</si>
  <si>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</si>
  <si>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</si>
  <si>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</si>
  <si>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</si>
  <si>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</si>
  <si>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</si>
  <si>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</si>
  <si>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</si>
  <si>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</si>
  <si>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</si>
  <si>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</si>
  <si>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</si>
  <si>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</si>
  <si>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</si>
  <si>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</si>
  <si>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</si>
  <si>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</si>
  <si>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</si>
  <si>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</si>
  <si>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</si>
  <si>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</si>
  <si>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</si>
  <si>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</si>
  <si>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</si>
  <si>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</si>
  <si>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</si>
  <si>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</si>
  <si>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</si>
  <si>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</si>
  <si>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</si>
  <si>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</si>
  <si>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</si>
  <si>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</si>
  <si>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</si>
  <si>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</si>
  <si>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</si>
  <si>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</si>
  <si>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</si>
  <si>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</si>
  <si>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</si>
  <si>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</si>
  <si>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</si>
  <si>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</si>
  <si>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</si>
  <si>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</si>
  <si>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</si>
  <si>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</si>
  <si>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</si>
  <si>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</si>
  <si>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</si>
  <si>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</si>
  <si>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</si>
  <si>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</si>
  <si>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</si>
  <si>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</si>
  <si>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</si>
  <si>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</si>
  <si>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</si>
  <si>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</si>
  <si>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</si>
  <si>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</si>
  <si>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</si>
  <si>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</si>
  <si>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</si>
  <si>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</si>
  <si>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</si>
  <si>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</si>
  <si>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</si>
  <si>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</si>
  <si>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</si>
  <si>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</si>
  <si>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</si>
  <si>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</si>
  <si>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</si>
  <si>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</si>
  <si>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</si>
  <si>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</si>
  <si>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</si>
  <si>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</si>
  <si>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</si>
  <si>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</si>
  <si>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</si>
  <si>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</si>
  <si>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</si>
  <si>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</si>
  <si>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</si>
  <si>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</si>
  <si>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</si>
  <si>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</si>
  <si>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</si>
  <si>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</si>
  <si>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</si>
  <si>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</si>
  <si>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</si>
  <si>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</si>
  <si>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</si>
  <si>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</si>
  <si>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</si>
  <si>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</si>
  <si>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</si>
  <si>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</si>
  <si>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</si>
  <si>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</si>
  <si>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</si>
  <si>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</si>
  <si>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</si>
  <si>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</si>
  <si>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</si>
  <si>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</si>
  <si>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</si>
  <si>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</si>
  <si>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</si>
  <si>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</si>
  <si>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</si>
  <si>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</si>
  <si>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</si>
  <si>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</si>
  <si>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</si>
  <si>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</si>
  <si>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</si>
  <si>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</si>
  <si>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</si>
  <si>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</si>
  <si>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</si>
  <si>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</si>
  <si>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</si>
  <si>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</si>
  <si>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</si>
  <si>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</si>
  <si>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</si>
  <si>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</si>
  <si>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</si>
  <si>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</si>
  <si>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</si>
  <si>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</si>
  <si>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</si>
  <si>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</si>
  <si>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</si>
  <si>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</si>
  <si>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</si>
  <si>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</si>
  <si>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</si>
  <si>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</si>
  <si>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</si>
  <si>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</si>
  <si>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</si>
  <si>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</si>
  <si>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</si>
  <si>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</si>
  <si>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</si>
  <si>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</si>
  <si>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</si>
  <si>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</si>
  <si>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</si>
  <si>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</si>
  <si>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</si>
  <si>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</si>
  <si>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</si>
  <si>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</si>
  <si>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</si>
  <si>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</si>
  <si>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</si>
  <si>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</si>
  <si>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</si>
  <si>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</si>
  <si>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</si>
  <si>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</si>
  <si>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</si>
  <si>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</si>
  <si>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</si>
  <si>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</si>
  <si>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</si>
  <si>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</si>
  <si>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</si>
  <si>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</si>
  <si>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</si>
  <si>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</si>
  <si>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</si>
  <si>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</si>
  <si>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</si>
  <si>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</si>
  <si>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</si>
  <si>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</si>
  <si>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</si>
  <si>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</si>
  <si>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</si>
  <si>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</si>
  <si>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</si>
  <si>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</si>
  <si>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</si>
  <si>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</si>
  <si>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</si>
  <si>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</si>
  <si>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</si>
  <si>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</si>
  <si>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</si>
  <si>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</si>
  <si>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</si>
  <si>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</si>
  <si>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</si>
  <si>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</si>
  <si>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</si>
  <si>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</si>
  <si>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</si>
  <si>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</si>
  <si>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</si>
  <si>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</si>
  <si>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</si>
  <si>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</si>
  <si>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</si>
  <si>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</si>
  <si>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</si>
  <si>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</si>
  <si>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</si>
  <si>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</si>
  <si>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</si>
  <si>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</si>
  <si>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</si>
  <si>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</si>
  <si>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</si>
  <si>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</si>
  <si>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</si>
  <si>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</si>
  <si>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</si>
  <si>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</si>
  <si>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</si>
  <si>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</si>
  <si>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</si>
  <si>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</si>
  <si>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</si>
  <si>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</si>
  <si>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</si>
  <si>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</si>
  <si>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</si>
  <si>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</si>
  <si>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</si>
  <si>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</si>
  <si>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</si>
  <si>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</si>
  <si>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</si>
  <si>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</si>
  <si>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</si>
  <si>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</si>
  <si>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</si>
  <si>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</si>
  <si>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</si>
  <si>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</si>
  <si>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</si>
  <si>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</si>
  <si>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</si>
  <si>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</si>
  <si>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</si>
  <si>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</si>
  <si>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</si>
  <si>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</si>
  <si>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</si>
  <si>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</si>
  <si>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</si>
  <si>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</si>
  <si>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</si>
  <si>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</si>
  <si>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</si>
  <si>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</si>
  <si>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</si>
  <si>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</si>
  <si>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</si>
  <si>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</si>
  <si>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</si>
  <si>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</si>
  <si>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</si>
  <si>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</si>
  <si>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</si>
  <si>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</si>
  <si>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</si>
  <si>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</si>
  <si>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</si>
  <si>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</si>
  <si>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</si>
  <si>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</si>
  <si>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</si>
  <si>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</si>
  <si>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</si>
  <si>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</si>
  <si>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</si>
  <si>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</si>
  <si>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</si>
  <si>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</si>
  <si>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</si>
  <si>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</si>
  <si>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</si>
  <si>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</si>
  <si>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</si>
  <si>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</si>
  <si>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</si>
  <si>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</si>
  <si>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</si>
  <si>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</si>
  <si>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</si>
  <si>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</si>
  <si>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</si>
  <si>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</si>
  <si>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</si>
  <si>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</si>
  <si>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</si>
  <si>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</si>
  <si>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</si>
  <si>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</si>
  <si>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</si>
  <si>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</si>
  <si>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</si>
  <si>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</si>
  <si>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</si>
  <si>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</si>
  <si>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</si>
  <si>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</si>
  <si>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</si>
  <si>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</si>
  <si>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</si>
  <si>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</si>
  <si>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</si>
  <si>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</si>
  <si>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</si>
  <si>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</si>
  <si>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</si>
  <si>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</si>
  <si>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</si>
  <si>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</si>
  <si>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</si>
  <si>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</si>
  <si>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</si>
  <si>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</si>
  <si>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</si>
  <si>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</si>
  <si>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</si>
  <si>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</si>
  <si>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</si>
  <si>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</si>
  <si>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</si>
  <si>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</si>
  <si>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</si>
  <si>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</si>
  <si>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</si>
  <si>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</si>
  <si>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</si>
  <si>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</si>
  <si>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</si>
  <si>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</si>
  <si>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</si>
  <si>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</si>
  <si>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</si>
  <si>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</si>
  <si>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</si>
  <si>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</si>
  <si>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</si>
  <si>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</si>
  <si>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</si>
  <si>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</si>
  <si>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</si>
  <si>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</si>
  <si>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</si>
  <si>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</si>
  <si>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</si>
  <si>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</si>
  <si>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</si>
  <si>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</si>
  <si>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</si>
  <si>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</si>
  <si>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</si>
  <si>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</si>
  <si>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</si>
  <si>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</si>
  <si>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</si>
  <si>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</si>
  <si>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</si>
  <si>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</si>
  <si>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</si>
  <si>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</si>
  <si>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</si>
  <si>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</si>
  <si>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</si>
  <si>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</si>
  <si>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</si>
  <si>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</si>
  <si>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</si>
  <si>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</si>
  <si>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</si>
  <si>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</si>
  <si>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</si>
  <si>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</si>
  <si>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</si>
  <si>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</si>
  <si>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</si>
  <si>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</si>
  <si>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</si>
  <si>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</si>
  <si>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</si>
  <si>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</si>
  <si>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</si>
  <si>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</si>
  <si>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</si>
  <si>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</si>
  <si>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</si>
  <si>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</si>
  <si>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</si>
  <si>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</si>
  <si>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</si>
  <si>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</si>
  <si>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</si>
  <si>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</si>
  <si>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</si>
  <si>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</si>
  <si>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</si>
  <si>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</si>
  <si>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</si>
  <si>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</si>
  <si>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</si>
  <si>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</si>
  <si>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</si>
  <si>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</si>
  <si>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</si>
  <si>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</si>
  <si>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</si>
  <si>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</si>
  <si>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</si>
  <si>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</si>
  <si>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</si>
  <si>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</si>
  <si>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</si>
  <si>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</si>
  <si>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</si>
  <si>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</si>
  <si>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</si>
  <si>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</si>
  <si>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</si>
  <si>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</si>
  <si>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</si>
  <si>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</si>
  <si>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</si>
  <si>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</si>
  <si>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</si>
  <si>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</si>
  <si>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</si>
  <si>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</si>
  <si>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</si>
  <si>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</si>
  <si>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</si>
  <si>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</si>
  <si>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</si>
  <si>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</si>
  <si>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</si>
  <si>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</si>
  <si>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</si>
  <si>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</si>
  <si>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</si>
  <si>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</si>
  <si>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</si>
  <si>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</si>
  <si>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</si>
  <si>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</si>
  <si>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</si>
  <si>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</si>
  <si>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</si>
  <si>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</si>
  <si>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</si>
  <si>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</si>
  <si>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</si>
  <si>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</si>
  <si>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</si>
  <si>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</si>
  <si>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</si>
  <si>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</si>
  <si>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</si>
  <si>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</si>
  <si>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</si>
  <si>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</si>
  <si>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</si>
  <si>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</si>
  <si>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</si>
  <si>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</si>
  <si>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</si>
  <si>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</si>
  <si>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</si>
  <si>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</si>
  <si>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</si>
  <si>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</si>
  <si>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</si>
  <si>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</si>
  <si>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</si>
  <si>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</si>
  <si>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</si>
  <si>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</si>
  <si>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</si>
  <si>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</si>
  <si>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</si>
  <si>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</si>
  <si>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</si>
  <si>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</si>
  <si>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</si>
  <si>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</si>
  <si>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</si>
  <si>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</si>
  <si>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</si>
  <si>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</si>
  <si>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</si>
  <si>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</si>
  <si>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</si>
  <si>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</si>
  <si>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</si>
  <si>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</si>
  <si>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</si>
  <si>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</si>
  <si>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</si>
  <si>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</si>
  <si>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</si>
  <si>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</si>
  <si>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</si>
  <si>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</si>
  <si>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</si>
  <si>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</si>
  <si>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</si>
  <si>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</si>
  <si>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</si>
  <si>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</si>
  <si>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</si>
  <si>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</si>
  <si>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</si>
  <si>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</si>
  <si>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</si>
  <si>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</si>
  <si>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</si>
  <si>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</si>
  <si>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</si>
  <si>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</si>
  <si>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</si>
  <si>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</si>
  <si>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</si>
  <si>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</si>
  <si>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</si>
  <si>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</si>
  <si>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</si>
  <si>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</si>
  <si>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</si>
  <si>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</si>
  <si>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</si>
  <si>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</si>
  <si>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</si>
  <si>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</si>
  <si>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</si>
  <si>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</si>
  <si>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</si>
  <si>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</si>
  <si>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</si>
  <si>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</si>
  <si>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</si>
  <si>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</si>
  <si>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</si>
  <si>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</si>
  <si>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</si>
  <si>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</si>
  <si>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</si>
  <si>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</si>
  <si>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</si>
  <si>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</si>
  <si>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</si>
  <si>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</si>
  <si>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</si>
  <si>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</si>
  <si>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</si>
  <si>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</si>
  <si>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</si>
  <si>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</si>
  <si>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</si>
  <si>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</si>
  <si>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</si>
  <si>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</si>
  <si>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</si>
  <si>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</si>
  <si>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</si>
  <si>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</si>
  <si>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</si>
  <si>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</si>
  <si>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</si>
  <si>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</si>
  <si>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</si>
  <si>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</si>
  <si>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</si>
  <si>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</si>
  <si>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</si>
  <si>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</si>
  <si>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</si>
  <si>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</si>
  <si>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</si>
  <si>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</si>
  <si>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</si>
  <si>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</si>
  <si>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</si>
  <si>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</si>
  <si>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</si>
  <si>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</si>
  <si>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</si>
  <si>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</si>
  <si>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</si>
  <si>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</si>
  <si>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</si>
  <si>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</si>
  <si>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</si>
  <si>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</si>
  <si>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</si>
  <si>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</si>
  <si>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</si>
  <si>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</si>
  <si>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</si>
  <si>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</si>
  <si>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</si>
  <si>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</si>
  <si>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</si>
  <si>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</si>
  <si>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</si>
  <si>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</si>
  <si>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</si>
  <si>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</si>
  <si>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</si>
  <si>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</si>
  <si>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</si>
  <si>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</si>
  <si>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</si>
  <si>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</si>
  <si>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</si>
  <si>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</si>
  <si>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</si>
  <si>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</si>
  <si>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</si>
  <si>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</si>
  <si>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</si>
  <si>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</si>
  <si>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</si>
  <si>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</si>
  <si>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</si>
  <si>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</si>
  <si>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</si>
  <si>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</si>
  <si>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</si>
  <si>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</si>
  <si>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</si>
  <si>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</si>
  <si>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</si>
  <si>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</si>
  <si>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</si>
  <si>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</si>
  <si>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</si>
  <si>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</si>
  <si>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</si>
  <si>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</si>
  <si>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</si>
  <si>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</si>
  <si>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</si>
  <si>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</si>
  <si>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</si>
  <si>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</si>
  <si>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</si>
  <si>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</si>
  <si>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</si>
  <si>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</si>
  <si>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</si>
  <si>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</si>
  <si>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</si>
  <si>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</si>
  <si>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</si>
  <si>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</si>
  <si>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</si>
  <si>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</si>
  <si>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</si>
  <si>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</si>
  <si>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</si>
  <si>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</si>
  <si>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</si>
  <si>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</si>
  <si>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</si>
  <si>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</si>
  <si>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</si>
  <si>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</si>
  <si>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</si>
  <si>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</si>
  <si>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</si>
  <si>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</si>
  <si>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</si>
  <si>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</si>
  <si>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</si>
  <si>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</si>
  <si>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</si>
  <si>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</si>
  <si>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</si>
  <si>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</si>
  <si>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</si>
  <si>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</si>
  <si>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</si>
  <si>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</si>
  <si>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</si>
  <si>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</si>
  <si>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</si>
  <si>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</si>
  <si>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</si>
  <si>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</si>
  <si>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</si>
  <si>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</si>
  <si>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</si>
  <si>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</si>
  <si>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</si>
  <si>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</si>
  <si>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</si>
  <si>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</si>
  <si>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</si>
  <si>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</si>
  <si>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</si>
  <si>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</si>
  <si>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</si>
  <si>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</si>
  <si>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</si>
  <si>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</si>
  <si>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</si>
  <si>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</si>
  <si>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</si>
  <si>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</si>
  <si>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</si>
  <si>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</si>
  <si>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</si>
  <si>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</si>
  <si>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</si>
  <si>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</si>
  <si>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</si>
  <si>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</si>
  <si>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</si>
  <si>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</si>
  <si>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</si>
  <si>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</si>
  <si>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</si>
  <si>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</si>
  <si>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</si>
  <si>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</si>
  <si>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</si>
  <si>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</si>
  <si>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</si>
  <si>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</si>
  <si>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</si>
  <si>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</si>
  <si>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</si>
  <si>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</si>
  <si>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</si>
  <si>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</si>
  <si>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</si>
  <si>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</si>
  <si>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</si>
  <si>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</si>
  <si>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</si>
  <si>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</si>
  <si>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</si>
  <si>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</si>
  <si>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</si>
  <si>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</si>
  <si>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</si>
  <si>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</si>
  <si>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</si>
  <si>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</si>
  <si>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</si>
  <si>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</si>
  <si>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</si>
  <si>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</si>
  <si>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</si>
  <si>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</si>
  <si>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</si>
  <si>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</si>
  <si>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</si>
  <si>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</si>
  <si>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</si>
  <si>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</si>
  <si>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</si>
  <si>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</si>
  <si>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</si>
  <si>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</si>
  <si>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</si>
  <si>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</si>
  <si>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</si>
  <si>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</si>
  <si>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</si>
  <si>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</si>
  <si>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</si>
  <si>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</si>
  <si>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</si>
  <si>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</si>
  <si>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</si>
  <si>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</si>
  <si>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</si>
  <si>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</si>
  <si>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</si>
  <si>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</si>
  <si>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</si>
  <si>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</si>
  <si>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</si>
  <si>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</si>
  <si>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</si>
  <si>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</si>
  <si>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</si>
  <si>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</si>
  <si>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</si>
  <si>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</si>
  <si>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</si>
  <si>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</si>
  <si>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</si>
  <si>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</si>
  <si>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</si>
  <si>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</si>
  <si>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</si>
  <si>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</si>
  <si>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</si>
  <si>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</si>
  <si>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</si>
  <si>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</si>
  <si>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</si>
  <si>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</si>
  <si>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</si>
  <si>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</si>
  <si>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</si>
  <si>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</si>
  <si>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</si>
  <si>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</si>
  <si>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</si>
  <si>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</si>
  <si>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</si>
  <si>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</si>
  <si>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</si>
  <si>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</si>
  <si>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</si>
  <si>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</si>
  <si>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</si>
  <si>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</si>
  <si>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</si>
  <si>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</si>
  <si>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</si>
  <si>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</si>
  <si>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</si>
  <si>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</si>
  <si>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</si>
  <si>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</si>
  <si>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</si>
  <si>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</si>
  <si>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</si>
  <si>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</si>
  <si>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</si>
  <si>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</si>
  <si>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</si>
  <si>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</si>
  <si>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</si>
  <si>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</si>
  <si>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</si>
  <si>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</si>
  <si>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</si>
  <si>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</si>
  <si>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</si>
  <si>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</si>
  <si>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</si>
  <si>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</si>
  <si>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</si>
  <si>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</si>
  <si>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</si>
  <si>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</si>
  <si>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</si>
  <si>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</si>
  <si>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</si>
  <si>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</si>
  <si>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</si>
  <si>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</si>
  <si>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</si>
  <si>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</si>
  <si>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Cal%ifornia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</si>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</sst>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279714</v>
      </c>
      <c r="F6" s="9" t="str">
        <f>IF($B6="N/A","N/A",IF(E6&lt;0,"No","Yes"))</f>
        <v>N/A</v>
      </c>
      <c r="G6" s="34">
        <v>363334</v>
      </c>
      <c r="H6" s="9" t="str">
        <f>IF($B6="N/A","N/A",IF(G6&lt;0,"No","Yes"))</f>
        <v>N/A</v>
      </c>
      <c r="I6" s="10" t="s">
        <v>217</v>
      </c>
      <c r="J6" s="10">
        <v>29.89</v>
      </c>
      <c r="K6" s="9" t="str">
        <f t="shared" ref="K6:K11" si="0">IF(J6="Div by 0", "N/A", IF(J6="N/A","N/A", IF(J6&gt;30, "No", IF(J6&lt;-30, "No", "Yes"))))</f>
        <v>Yes</v>
      </c>
    </row>
    <row r="7" spans="1:11" x14ac:dyDescent="0.25">
      <c r="A7" s="66" t="s">
        <v>445</v>
      </c>
      <c r="B7" s="85" t="s">
        <v>217</v>
      </c>
      <c r="C7" s="9" t="s">
        <v>217</v>
      </c>
      <c r="D7" s="9" t="str">
        <f t="shared" ref="D7:D11" si="1">IF($B7="N/A","N/A",IF(C7&lt;0,"No","Yes"))</f>
        <v>N/A</v>
      </c>
      <c r="E7" s="9">
        <v>65.377850233000004</v>
      </c>
      <c r="F7" s="9" t="str">
        <f t="shared" ref="F7:F11" si="2">IF($B7="N/A","N/A",IF(E7&lt;0,"No","Yes"))</f>
        <v>N/A</v>
      </c>
      <c r="G7" s="9">
        <v>65.396026796000001</v>
      </c>
      <c r="H7" s="9" t="str">
        <f t="shared" ref="H7:H11" si="3">IF($B7="N/A","N/A",IF(G7&lt;0,"No","Yes"))</f>
        <v>N/A</v>
      </c>
      <c r="I7" s="10" t="s">
        <v>217</v>
      </c>
      <c r="J7" s="10">
        <v>2.7799999999999998E-2</v>
      </c>
      <c r="K7" s="9" t="str">
        <f t="shared" si="0"/>
        <v>Yes</v>
      </c>
    </row>
    <row r="8" spans="1:11" x14ac:dyDescent="0.25">
      <c r="A8" s="66" t="s">
        <v>446</v>
      </c>
      <c r="B8" s="85" t="s">
        <v>217</v>
      </c>
      <c r="C8" s="9" t="s">
        <v>217</v>
      </c>
      <c r="D8" s="9" t="str">
        <f t="shared" si="1"/>
        <v>N/A</v>
      </c>
      <c r="E8" s="9">
        <v>33.730167242</v>
      </c>
      <c r="F8" s="9" t="str">
        <f t="shared" si="2"/>
        <v>N/A</v>
      </c>
      <c r="G8" s="9">
        <v>32.392784599999999</v>
      </c>
      <c r="H8" s="9" t="str">
        <f t="shared" si="3"/>
        <v>N/A</v>
      </c>
      <c r="I8" s="10" t="s">
        <v>217</v>
      </c>
      <c r="J8" s="10">
        <v>-3.96</v>
      </c>
      <c r="K8" s="9" t="str">
        <f t="shared" si="0"/>
        <v>Yes</v>
      </c>
    </row>
    <row r="9" spans="1:11" x14ac:dyDescent="0.25">
      <c r="A9" s="66" t="s">
        <v>447</v>
      </c>
      <c r="B9" s="85" t="s">
        <v>217</v>
      </c>
      <c r="C9" s="9" t="s">
        <v>217</v>
      </c>
      <c r="D9" s="9" t="str">
        <f t="shared" si="1"/>
        <v>N/A</v>
      </c>
      <c r="E9" s="9">
        <v>0.2906540252</v>
      </c>
      <c r="F9" s="9" t="str">
        <f t="shared" si="2"/>
        <v>N/A</v>
      </c>
      <c r="G9" s="9">
        <v>0.55045770559999996</v>
      </c>
      <c r="H9" s="9" t="str">
        <f t="shared" si="3"/>
        <v>N/A</v>
      </c>
      <c r="I9" s="10" t="s">
        <v>217</v>
      </c>
      <c r="J9" s="10">
        <v>89.39</v>
      </c>
      <c r="K9" s="9" t="str">
        <f t="shared" si="0"/>
        <v>No</v>
      </c>
    </row>
    <row r="10" spans="1:11" x14ac:dyDescent="0.25">
      <c r="A10" s="66" t="s">
        <v>448</v>
      </c>
      <c r="B10" s="85" t="s">
        <v>217</v>
      </c>
      <c r="C10" s="9" t="s">
        <v>217</v>
      </c>
      <c r="D10" s="9" t="str">
        <f t="shared" si="1"/>
        <v>N/A</v>
      </c>
      <c r="E10" s="9">
        <v>0.42221697879999998</v>
      </c>
      <c r="F10" s="9" t="str">
        <f t="shared" si="2"/>
        <v>N/A</v>
      </c>
      <c r="G10" s="9">
        <v>1.0488971579999999</v>
      </c>
      <c r="H10" s="9" t="str">
        <f t="shared" si="3"/>
        <v>N/A</v>
      </c>
      <c r="I10" s="10" t="s">
        <v>217</v>
      </c>
      <c r="J10" s="10">
        <v>148.4</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86.851927325999995</v>
      </c>
      <c r="F12" s="9" t="str">
        <f t="shared" ref="F12:F23" si="5">IF($B12="N/A","N/A",IF(E12&lt;0,"No","Yes"))</f>
        <v>N/A</v>
      </c>
      <c r="G12" s="9">
        <v>86.34892413</v>
      </c>
      <c r="H12" s="9" t="str">
        <f t="shared" ref="H12:H23" si="6">IF($B12="N/A","N/A",IF(G12&lt;0,"No","Yes"))</f>
        <v>N/A</v>
      </c>
      <c r="I12" s="10" t="s">
        <v>217</v>
      </c>
      <c r="J12" s="10">
        <v>-0.57899999999999996</v>
      </c>
      <c r="K12" s="9" t="str">
        <f t="shared" ref="K12:K23" si="7">IF(J12="Div by 0", "N/A", IF(J12="N/A","N/A", IF(J12&gt;30, "No", IF(J12&lt;-30, "No", "Yes"))))</f>
        <v>Yes</v>
      </c>
    </row>
    <row r="13" spans="1:11" x14ac:dyDescent="0.25">
      <c r="A13" s="66" t="s">
        <v>654</v>
      </c>
      <c r="B13" s="85" t="s">
        <v>217</v>
      </c>
      <c r="C13" s="9" t="s">
        <v>217</v>
      </c>
      <c r="D13" s="9" t="str">
        <f t="shared" si="4"/>
        <v>N/A</v>
      </c>
      <c r="E13" s="9">
        <v>63.503706721999997</v>
      </c>
      <c r="F13" s="9" t="str">
        <f t="shared" si="5"/>
        <v>N/A</v>
      </c>
      <c r="G13" s="9">
        <v>66.067859818000002</v>
      </c>
      <c r="H13" s="9" t="str">
        <f t="shared" si="6"/>
        <v>N/A</v>
      </c>
      <c r="I13" s="10" t="s">
        <v>217</v>
      </c>
      <c r="J13" s="10">
        <v>4.0380000000000003</v>
      </c>
      <c r="K13" s="9" t="str">
        <f t="shared" si="7"/>
        <v>Yes</v>
      </c>
    </row>
    <row r="14" spans="1:11" x14ac:dyDescent="0.25">
      <c r="A14" s="66" t="s">
        <v>849</v>
      </c>
      <c r="B14" s="85" t="s">
        <v>217</v>
      </c>
      <c r="C14" s="10" t="s">
        <v>217</v>
      </c>
      <c r="D14" s="9" t="str">
        <f t="shared" si="4"/>
        <v>N/A</v>
      </c>
      <c r="E14" s="10">
        <v>10.329076837000001</v>
      </c>
      <c r="F14" s="9" t="str">
        <f t="shared" si="5"/>
        <v>N/A</v>
      </c>
      <c r="G14" s="10">
        <v>10.049518039000001</v>
      </c>
      <c r="H14" s="9" t="str">
        <f t="shared" si="6"/>
        <v>N/A</v>
      </c>
      <c r="I14" s="10" t="s">
        <v>217</v>
      </c>
      <c r="J14" s="10">
        <v>-2.71</v>
      </c>
      <c r="K14" s="9" t="str">
        <f t="shared" si="7"/>
        <v>Yes</v>
      </c>
    </row>
    <row r="15" spans="1:11" x14ac:dyDescent="0.25">
      <c r="A15" s="66" t="s">
        <v>656</v>
      </c>
      <c r="B15" s="85" t="s">
        <v>217</v>
      </c>
      <c r="C15" s="9" t="s">
        <v>217</v>
      </c>
      <c r="D15" s="9" t="str">
        <f t="shared" si="4"/>
        <v>N/A</v>
      </c>
      <c r="E15" s="9">
        <v>13.148072674</v>
      </c>
      <c r="F15" s="9" t="str">
        <f t="shared" si="5"/>
        <v>N/A</v>
      </c>
      <c r="G15" s="9">
        <v>13.65107587</v>
      </c>
      <c r="H15" s="9" t="str">
        <f t="shared" si="6"/>
        <v>N/A</v>
      </c>
      <c r="I15" s="10" t="s">
        <v>217</v>
      </c>
      <c r="J15" s="10">
        <v>3.8260000000000001</v>
      </c>
      <c r="K15" s="9" t="str">
        <f t="shared" si="7"/>
        <v>Yes</v>
      </c>
    </row>
    <row r="16" spans="1:11" x14ac:dyDescent="0.25">
      <c r="A16" s="66" t="s">
        <v>371</v>
      </c>
      <c r="B16" s="85" t="s">
        <v>217</v>
      </c>
      <c r="C16" s="9" t="s">
        <v>217</v>
      </c>
      <c r="D16" s="9" t="str">
        <f t="shared" si="4"/>
        <v>N/A</v>
      </c>
      <c r="E16" s="9">
        <v>77.091660548999997</v>
      </c>
      <c r="F16" s="9" t="str">
        <f t="shared" si="5"/>
        <v>N/A</v>
      </c>
      <c r="G16" s="9">
        <v>60.999213693999998</v>
      </c>
      <c r="H16" s="9" t="str">
        <f t="shared" si="6"/>
        <v>N/A</v>
      </c>
      <c r="I16" s="10" t="s">
        <v>217</v>
      </c>
      <c r="J16" s="10">
        <v>-20.9</v>
      </c>
      <c r="K16" s="9" t="str">
        <f t="shared" si="7"/>
        <v>Yes</v>
      </c>
    </row>
    <row r="17" spans="1:11" x14ac:dyDescent="0.25">
      <c r="A17" s="66" t="s">
        <v>850</v>
      </c>
      <c r="B17" s="85" t="s">
        <v>217</v>
      </c>
      <c r="C17" s="10" t="s">
        <v>217</v>
      </c>
      <c r="D17" s="9" t="str">
        <f t="shared" si="4"/>
        <v>N/A</v>
      </c>
      <c r="E17" s="10">
        <v>8.3532025958999991</v>
      </c>
      <c r="F17" s="9" t="str">
        <f t="shared" si="5"/>
        <v>N/A</v>
      </c>
      <c r="G17" s="10">
        <v>8.1078168898000005</v>
      </c>
      <c r="H17" s="9" t="str">
        <f t="shared" si="6"/>
        <v>N/A</v>
      </c>
      <c r="I17" s="10" t="s">
        <v>217</v>
      </c>
      <c r="J17" s="10">
        <v>-2.94</v>
      </c>
      <c r="K17" s="9" t="str">
        <f t="shared" si="7"/>
        <v>Yes</v>
      </c>
    </row>
    <row r="18" spans="1:11" x14ac:dyDescent="0.25">
      <c r="A18" s="66" t="s">
        <v>657</v>
      </c>
      <c r="B18" s="85" t="s">
        <v>217</v>
      </c>
      <c r="C18" s="9" t="s">
        <v>217</v>
      </c>
      <c r="D18" s="9" t="str">
        <f t="shared" si="4"/>
        <v>N/A</v>
      </c>
      <c r="E18" s="9">
        <v>0</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0</v>
      </c>
      <c r="F21" s="9" t="str">
        <f t="shared" si="5"/>
        <v>N/A</v>
      </c>
      <c r="G21" s="9">
        <v>0</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3.1793188756999999</v>
      </c>
      <c r="F24" s="9" t="str">
        <f>IF($B24="N/A","N/A",IF(E24&lt;0,"No","Yes"))</f>
        <v>N/A</v>
      </c>
      <c r="G24" s="9">
        <v>3.0341228731999998</v>
      </c>
      <c r="H24" s="9" t="str">
        <f>IF($B24="N/A","N/A",IF(G24&lt;0,"No","Yes"))</f>
        <v>N/A</v>
      </c>
      <c r="I24" s="10" t="s">
        <v>217</v>
      </c>
      <c r="J24" s="10">
        <v>-4.57</v>
      </c>
      <c r="K24" s="9" t="str">
        <f t="shared" ref="K24:K30" si="8">IF(J24="Div by 0", "N/A", IF(J24="N/A","N/A", IF(J24&gt;30, "No", IF(J24&lt;-30, "No", "Yes"))))</f>
        <v>Yes</v>
      </c>
    </row>
    <row r="25" spans="1:11" x14ac:dyDescent="0.25">
      <c r="A25" s="66" t="s">
        <v>163</v>
      </c>
      <c r="B25" s="85" t="s">
        <v>217</v>
      </c>
      <c r="C25" s="9" t="s">
        <v>217</v>
      </c>
      <c r="D25" s="9" t="str">
        <f>IF($B25="N/A","N/A",IF(C25&lt;0,"No","Yes"))</f>
        <v>N/A</v>
      </c>
      <c r="E25" s="9">
        <v>71.096906125999993</v>
      </c>
      <c r="F25" s="9" t="str">
        <f>IF($B25="N/A","N/A",IF(E25&lt;0,"No","Yes"))</f>
        <v>N/A</v>
      </c>
      <c r="G25" s="9">
        <v>67.693637258999999</v>
      </c>
      <c r="H25" s="9" t="str">
        <f>IF($B25="N/A","N/A",IF(G25&lt;0,"No","Yes"))</f>
        <v>N/A</v>
      </c>
      <c r="I25" s="10" t="s">
        <v>217</v>
      </c>
      <c r="J25" s="10">
        <v>-4.79</v>
      </c>
      <c r="K25" s="9" t="str">
        <f t="shared" si="8"/>
        <v>Yes</v>
      </c>
    </row>
    <row r="26" spans="1:11" x14ac:dyDescent="0.25">
      <c r="A26" s="66" t="s">
        <v>32</v>
      </c>
      <c r="B26" s="85" t="s">
        <v>217</v>
      </c>
      <c r="C26" s="9" t="s">
        <v>217</v>
      </c>
      <c r="D26" s="9" t="str">
        <f>IF($B26="N/A","N/A",IF(C26&lt;0,"No","Yes"))</f>
        <v>N/A</v>
      </c>
      <c r="E26" s="9">
        <v>97.616493989999995</v>
      </c>
      <c r="F26" s="9" t="str">
        <f>IF($B26="N/A","N/A",IF(E26&lt;0,"No","Yes"))</f>
        <v>N/A</v>
      </c>
      <c r="G26" s="9">
        <v>98.140003413000002</v>
      </c>
      <c r="H26" s="9" t="str">
        <f>IF($B26="N/A","N/A",IF(G26&lt;0,"No","Yes"))</f>
        <v>N/A</v>
      </c>
      <c r="I26" s="10" t="s">
        <v>217</v>
      </c>
      <c r="J26" s="10">
        <v>0.5363</v>
      </c>
      <c r="K26" s="9" t="str">
        <f t="shared" si="8"/>
        <v>Yes</v>
      </c>
    </row>
    <row r="27" spans="1:11" x14ac:dyDescent="0.25">
      <c r="A27" s="66" t="s">
        <v>164</v>
      </c>
      <c r="B27" s="85" t="s">
        <v>217</v>
      </c>
      <c r="C27" s="9" t="s">
        <v>217</v>
      </c>
      <c r="D27" s="9" t="str">
        <f t="shared" ref="D27:D30" si="9">IF($B27="N/A","N/A",IF(C27&lt;0,"No","Yes"))</f>
        <v>N/A</v>
      </c>
      <c r="E27" s="9">
        <v>98.825586134000005</v>
      </c>
      <c r="F27" s="9" t="str">
        <f t="shared" ref="F27:F30" si="10">IF($B27="N/A","N/A",IF(E27&lt;0,"No","Yes"))</f>
        <v>N/A</v>
      </c>
      <c r="G27" s="9">
        <v>94.130469485000006</v>
      </c>
      <c r="H27" s="9" t="str">
        <f t="shared" ref="H27:H30" si="11">IF($B27="N/A","N/A",IF(G27&lt;0,"No","Yes"))</f>
        <v>N/A</v>
      </c>
      <c r="I27" s="10" t="s">
        <v>217</v>
      </c>
      <c r="J27" s="10">
        <v>-4.75</v>
      </c>
      <c r="K27" s="9" t="str">
        <f t="shared" si="8"/>
        <v>Yes</v>
      </c>
    </row>
    <row r="28" spans="1:11" x14ac:dyDescent="0.25">
      <c r="A28" s="27" t="s">
        <v>373</v>
      </c>
      <c r="B28" s="85" t="s">
        <v>217</v>
      </c>
      <c r="C28" s="9" t="s">
        <v>217</v>
      </c>
      <c r="D28" s="9" t="str">
        <f t="shared" si="9"/>
        <v>N/A</v>
      </c>
      <c r="E28" s="9">
        <v>0.74147164600000004</v>
      </c>
      <c r="F28" s="9" t="str">
        <f t="shared" si="10"/>
        <v>N/A</v>
      </c>
      <c r="G28" s="9">
        <v>0.67431068930000004</v>
      </c>
      <c r="H28" s="9" t="str">
        <f t="shared" si="11"/>
        <v>N/A</v>
      </c>
      <c r="I28" s="10" t="s">
        <v>217</v>
      </c>
      <c r="J28" s="10">
        <v>-9.06</v>
      </c>
      <c r="K28" s="9" t="str">
        <f t="shared" si="8"/>
        <v>Yes</v>
      </c>
    </row>
    <row r="29" spans="1:11" x14ac:dyDescent="0.25">
      <c r="A29" s="27" t="s">
        <v>375</v>
      </c>
      <c r="B29" s="85" t="s">
        <v>217</v>
      </c>
      <c r="C29" s="9" t="s">
        <v>217</v>
      </c>
      <c r="D29" s="9" t="str">
        <f t="shared" si="9"/>
        <v>N/A</v>
      </c>
      <c r="E29" s="9">
        <v>97.232172861999999</v>
      </c>
      <c r="F29" s="9" t="str">
        <f t="shared" si="10"/>
        <v>N/A</v>
      </c>
      <c r="G29" s="9">
        <v>92.659646495999993</v>
      </c>
      <c r="H29" s="9" t="str">
        <f t="shared" si="11"/>
        <v>N/A</v>
      </c>
      <c r="I29" s="10" t="s">
        <v>217</v>
      </c>
      <c r="J29" s="10">
        <v>-4.7</v>
      </c>
      <c r="K29" s="9" t="str">
        <f t="shared" si="8"/>
        <v>Yes</v>
      </c>
    </row>
    <row r="30" spans="1:11" x14ac:dyDescent="0.25">
      <c r="A30" s="27" t="s">
        <v>376</v>
      </c>
      <c r="B30" s="85" t="s">
        <v>217</v>
      </c>
      <c r="C30" s="9" t="s">
        <v>217</v>
      </c>
      <c r="D30" s="9" t="str">
        <f t="shared" si="9"/>
        <v>N/A</v>
      </c>
      <c r="E30" s="9">
        <v>0.18304410930000001</v>
      </c>
      <c r="F30" s="9" t="str">
        <f t="shared" si="10"/>
        <v>N/A</v>
      </c>
      <c r="G30" s="9">
        <v>0.2510087137</v>
      </c>
      <c r="H30" s="9" t="str">
        <f t="shared" si="11"/>
        <v>N/A</v>
      </c>
      <c r="I30" s="10" t="s">
        <v>217</v>
      </c>
      <c r="J30" s="10">
        <v>37.130000000000003</v>
      </c>
      <c r="K30" s="9" t="str">
        <f t="shared" si="8"/>
        <v>No</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265063083</v>
      </c>
      <c r="D7" s="30" t="str">
        <f>IF($B7="N/A","N/A",IF(C7&gt;15,"No",IF(C7&lt;-15,"No","Yes")))</f>
        <v>N/A</v>
      </c>
      <c r="E7" s="29">
        <v>276841291</v>
      </c>
      <c r="F7" s="30" t="str">
        <f>IF($B7="N/A","N/A",IF(E7&gt;15,"No",IF(E7&lt;-15,"No","Yes")))</f>
        <v>N/A</v>
      </c>
      <c r="G7" s="29">
        <v>300821267</v>
      </c>
      <c r="H7" s="30" t="str">
        <f>IF($B7="N/A","N/A",IF(G7&gt;15,"No",IF(G7&lt;-15,"No","Yes")))</f>
        <v>N/A</v>
      </c>
      <c r="I7" s="31">
        <v>4.444</v>
      </c>
      <c r="J7" s="31">
        <v>8.6620000000000008</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42.511076850999999</v>
      </c>
      <c r="H8" s="30" t="str">
        <f>IF($B8="N/A","N/A",IF(G8&gt;15,"No",IF(G8&lt;-15,"No","Yes")))</f>
        <v>N/A</v>
      </c>
      <c r="I8" s="31" t="s">
        <v>217</v>
      </c>
      <c r="J8" s="31" t="s">
        <v>217</v>
      </c>
      <c r="K8" s="30" t="str">
        <f t="shared" si="0"/>
        <v>N/A</v>
      </c>
    </row>
    <row r="9" spans="1:11" x14ac:dyDescent="0.25">
      <c r="A9" s="69" t="s">
        <v>119</v>
      </c>
      <c r="B9" s="33" t="s">
        <v>217</v>
      </c>
      <c r="C9" s="78">
        <v>18.220301164999999</v>
      </c>
      <c r="D9" s="9" t="str">
        <f>IF($B9="N/A","N/A",IF(C9&gt;15,"No",IF(C9&lt;-15,"No","Yes")))</f>
        <v>N/A</v>
      </c>
      <c r="E9" s="9">
        <v>18.963437069000001</v>
      </c>
      <c r="F9" s="9" t="str">
        <f>IF($B9="N/A","N/A",IF(E9&gt;15,"No",IF(E9&lt;-15,"No","Yes")))</f>
        <v>N/A</v>
      </c>
      <c r="G9" s="9">
        <v>25.160152989</v>
      </c>
      <c r="H9" s="9" t="str">
        <f>IF($B9="N/A","N/A",IF(G9&gt;15,"No",IF(G9&lt;-15,"No","Yes")))</f>
        <v>N/A</v>
      </c>
      <c r="I9" s="10">
        <v>4.0789999999999997</v>
      </c>
      <c r="J9" s="10">
        <v>32.68</v>
      </c>
      <c r="K9" s="9" t="str">
        <f t="shared" si="0"/>
        <v>No</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33.382532187999999</v>
      </c>
      <c r="D11" s="9" t="str">
        <f>IF($B11="N/A","N/A",IF(C11&gt;15,"No",IF(C11&lt;-15,"No","Yes")))</f>
        <v>N/A</v>
      </c>
      <c r="E11" s="9">
        <v>33.346142718000003</v>
      </c>
      <c r="F11" s="9" t="str">
        <f>IF($B11="N/A","N/A",IF(E11&gt;15,"No",IF(E11&lt;-15,"No","Yes")))</f>
        <v>N/A</v>
      </c>
      <c r="G11" s="9">
        <v>32.328770159999998</v>
      </c>
      <c r="H11" s="9" t="str">
        <f>IF($B11="N/A","N/A",IF(G11&gt;15,"No",IF(G11&lt;-15,"No","Yes")))</f>
        <v>N/A</v>
      </c>
      <c r="I11" s="10">
        <v>-0.109</v>
      </c>
      <c r="J11" s="10">
        <v>-3.05</v>
      </c>
      <c r="K11" s="9" t="str">
        <f t="shared" si="0"/>
        <v>Yes</v>
      </c>
    </row>
    <row r="12" spans="1:11" x14ac:dyDescent="0.25">
      <c r="A12" s="69" t="s">
        <v>854</v>
      </c>
      <c r="B12" s="80" t="s">
        <v>218</v>
      </c>
      <c r="C12" s="78" t="s">
        <v>217</v>
      </c>
      <c r="D12" s="9" t="str">
        <f>IF(OR($B12="N/A",$C12="N/A"),"N/A",IF(C12&gt;100,"No",IF(C12&lt;95,"No","Yes")))</f>
        <v>N/A</v>
      </c>
      <c r="E12" s="78">
        <v>99.041282658</v>
      </c>
      <c r="F12" s="9" t="str">
        <f>IF(OR($B12="N/A",$E12="N/A"),"N/A",IF(E12&gt;100,"No",IF(E12&lt;95,"No","Yes")))</f>
        <v>Yes</v>
      </c>
      <c r="G12" s="78">
        <v>99.469511759</v>
      </c>
      <c r="H12" s="9" t="str">
        <f>IF($B12="N/A","N/A",IF(G12&gt;100,"No",IF(G12&lt;95,"No","Yes")))</f>
        <v>Yes</v>
      </c>
      <c r="I12" s="81" t="s">
        <v>217</v>
      </c>
      <c r="J12" s="81">
        <v>0.43240000000000001</v>
      </c>
      <c r="K12" s="9" t="str">
        <f t="shared" si="0"/>
        <v>Yes</v>
      </c>
    </row>
    <row r="13" spans="1:11" x14ac:dyDescent="0.25">
      <c r="A13" s="69" t="s">
        <v>351</v>
      </c>
      <c r="B13" s="80" t="s">
        <v>217</v>
      </c>
      <c r="C13" s="78" t="s">
        <v>217</v>
      </c>
      <c r="D13" s="9" t="str">
        <f>IF($B13="N/A","N/A",IF(C13&gt;100,"No",IF(C13&lt;95,"No","Yes")))</f>
        <v>N/A</v>
      </c>
      <c r="E13" s="78">
        <v>55.682264168000003</v>
      </c>
      <c r="F13" s="9" t="str">
        <f>IF($B13="N/A","N/A",IF(E13&gt;100,"No",IF(E13&lt;95,"No","Yes")))</f>
        <v>N/A</v>
      </c>
      <c r="G13" s="78">
        <v>47.670342615000003</v>
      </c>
      <c r="H13" s="9" t="str">
        <f>IF($B13="N/A","N/A",IF(G13&gt;100,"No",IF(G13&lt;95,"No","Yes")))</f>
        <v>N/A</v>
      </c>
      <c r="I13" s="81" t="s">
        <v>217</v>
      </c>
      <c r="J13" s="81">
        <v>-14.4</v>
      </c>
      <c r="K13" s="9" t="str">
        <f t="shared" si="0"/>
        <v>Yes</v>
      </c>
    </row>
    <row r="14" spans="1:11" x14ac:dyDescent="0.25">
      <c r="A14" s="69" t="s">
        <v>352</v>
      </c>
      <c r="B14" s="80" t="s">
        <v>217</v>
      </c>
      <c r="C14" s="78" t="s">
        <v>217</v>
      </c>
      <c r="D14" s="9" t="str">
        <f t="shared" ref="D14" si="1">IF($B14="N/A","N/A",IF(C14&lt;0,"No","Yes"))</f>
        <v>N/A</v>
      </c>
      <c r="E14" s="78">
        <v>100</v>
      </c>
      <c r="F14" s="9" t="str">
        <f t="shared" ref="F14" si="2">IF($B14="N/A","N/A",IF(E14&lt;0,"No","Yes"))</f>
        <v>N/A</v>
      </c>
      <c r="G14" s="78">
        <v>100</v>
      </c>
      <c r="H14" s="9" t="str">
        <f t="shared" ref="H14" si="3">IF($B14="N/A","N/A",IF(G14&lt;0,"No","Yes"))</f>
        <v>N/A</v>
      </c>
      <c r="I14" s="81" t="s">
        <v>217</v>
      </c>
      <c r="J14" s="81">
        <v>0</v>
      </c>
      <c r="K14" s="9" t="str">
        <f t="shared" si="0"/>
        <v>Yes</v>
      </c>
    </row>
    <row r="15" spans="1:11" x14ac:dyDescent="0.25">
      <c r="A15" s="69" t="s">
        <v>855</v>
      </c>
      <c r="B15" s="80" t="s">
        <v>218</v>
      </c>
      <c r="C15" s="78" t="s">
        <v>217</v>
      </c>
      <c r="D15" s="9" t="str">
        <f>IF(OR($B15="N/A",$C15="N/A"),"N/A",IF(C15&gt;100,"No",IF(C15&lt;95,"No","Yes")))</f>
        <v>N/A</v>
      </c>
      <c r="E15" s="78">
        <v>13.369955103000001</v>
      </c>
      <c r="F15" s="9" t="str">
        <f>IF(OR($B15="N/A",$E15="N/A"),"N/A",IF(E15&gt;100,"No",IF(E15&lt;95,"No","Yes")))</f>
        <v>No</v>
      </c>
      <c r="G15" s="78">
        <v>12.679960511000001</v>
      </c>
      <c r="H15" s="9" t="str">
        <f>IF($B15="N/A","N/A",IF(G15&gt;100,"No",IF(G15&lt;95,"No","Yes")))</f>
        <v>No</v>
      </c>
      <c r="I15" s="81" t="s">
        <v>217</v>
      </c>
      <c r="J15" s="81">
        <v>-5.16</v>
      </c>
      <c r="K15" s="9" t="str">
        <f t="shared" si="0"/>
        <v>Yes</v>
      </c>
    </row>
    <row r="16" spans="1:11" x14ac:dyDescent="0.25">
      <c r="A16" s="69" t="s">
        <v>335</v>
      </c>
      <c r="B16" s="33" t="s">
        <v>217</v>
      </c>
      <c r="C16" s="67">
        <v>128283022</v>
      </c>
      <c r="D16" s="9" t="str">
        <f>IF($B16="N/A","N/A",IF(C16&gt;15,"No",IF(C16&lt;-15,"No","Yes")))</f>
        <v>N/A</v>
      </c>
      <c r="E16" s="34">
        <v>132026775</v>
      </c>
      <c r="F16" s="9" t="str">
        <f>IF($B16="N/A","N/A",IF(E16&gt;15,"No",IF(E16&lt;-15,"No","Yes")))</f>
        <v>N/A</v>
      </c>
      <c r="G16" s="34">
        <v>127882360</v>
      </c>
      <c r="H16" s="9" t="str">
        <f>IF($B16="N/A","N/A",IF(G16&gt;15,"No",IF(G16&lt;-15,"No","Yes")))</f>
        <v>N/A</v>
      </c>
      <c r="I16" s="10">
        <v>2.9180000000000001</v>
      </c>
      <c r="J16" s="10">
        <v>-3.14</v>
      </c>
      <c r="K16" s="9" t="str">
        <f t="shared" si="0"/>
        <v>Yes</v>
      </c>
    </row>
    <row r="17" spans="1:11" x14ac:dyDescent="0.25">
      <c r="A17" s="69" t="s">
        <v>442</v>
      </c>
      <c r="B17" s="33" t="s">
        <v>219</v>
      </c>
      <c r="C17" s="78">
        <v>4.5232478231000002</v>
      </c>
      <c r="D17" s="9" t="str">
        <f>IF($B17="N/A","N/A",IF(C17&gt;20,"No",IF(C17&lt;5,"No","Yes")))</f>
        <v>No</v>
      </c>
      <c r="E17" s="9">
        <v>4.8416580651999999</v>
      </c>
      <c r="F17" s="9" t="str">
        <f>IF($B17="N/A","N/A",IF(E17&gt;20,"No",IF(E17&lt;5,"No","Yes")))</f>
        <v>No</v>
      </c>
      <c r="G17" s="9">
        <v>3.9448763692000002</v>
      </c>
      <c r="H17" s="9" t="str">
        <f>IF($B17="N/A","N/A",IF(G17&gt;20,"No",IF(G17&lt;5,"No","Yes")))</f>
        <v>No</v>
      </c>
      <c r="I17" s="10">
        <v>7.0389999999999997</v>
      </c>
      <c r="J17" s="10">
        <v>-18.5</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96.055123631000001</v>
      </c>
      <c r="H18" s="9" t="str">
        <f>IF($B18="N/A","N/A",IF(G18&gt;15,"No",IF(G18&lt;-15,"No","Yes")))</f>
        <v>N/A</v>
      </c>
      <c r="I18" s="10" t="s">
        <v>217</v>
      </c>
      <c r="J18" s="10" t="s">
        <v>217</v>
      </c>
      <c r="K18" s="9" t="str">
        <f t="shared" si="0"/>
        <v>N/A</v>
      </c>
    </row>
    <row r="19" spans="1:11" x14ac:dyDescent="0.25">
      <c r="A19" s="69" t="s">
        <v>444</v>
      </c>
      <c r="B19" s="33" t="s">
        <v>220</v>
      </c>
      <c r="C19" s="78">
        <v>3.8140355003000002</v>
      </c>
      <c r="D19" s="9" t="str">
        <f>IF($B19="N/A","N/A",IF(C19&gt;1,"Yes","No"))</f>
        <v>Yes</v>
      </c>
      <c r="E19" s="9">
        <v>3.6043317729000002</v>
      </c>
      <c r="F19" s="9" t="str">
        <f>IF($B19="N/A","N/A",IF(E19&gt;1,"Yes","No"))</f>
        <v>Yes</v>
      </c>
      <c r="G19" s="9">
        <v>2.8285371023999999</v>
      </c>
      <c r="H19" s="9" t="str">
        <f>IF($B19="N/A","N/A",IF(G19&gt;1,"Yes","No"))</f>
        <v>Yes</v>
      </c>
      <c r="I19" s="10">
        <v>-5.5</v>
      </c>
      <c r="J19" s="10">
        <v>-21.5</v>
      </c>
      <c r="K19" s="9" t="str">
        <f t="shared" si="0"/>
        <v>Yes</v>
      </c>
    </row>
    <row r="20" spans="1:11" x14ac:dyDescent="0.25">
      <c r="A20" s="69" t="s">
        <v>856</v>
      </c>
      <c r="B20" s="33" t="s">
        <v>217</v>
      </c>
      <c r="C20" s="71">
        <v>91.335064054</v>
      </c>
      <c r="D20" s="9" t="str">
        <f>IF($B20="N/A","N/A",IF(C20&gt;15,"No",IF(C20&lt;-15,"No","Yes")))</f>
        <v>N/A</v>
      </c>
      <c r="E20" s="35">
        <v>102.31713039</v>
      </c>
      <c r="F20" s="9" t="str">
        <f>IF($B20="N/A","N/A",IF(E20&gt;15,"No",IF(E20&lt;-15,"No","Yes")))</f>
        <v>N/A</v>
      </c>
      <c r="G20" s="35">
        <v>256.08134386</v>
      </c>
      <c r="H20" s="9" t="str">
        <f>IF($B20="N/A","N/A",IF(G20&gt;15,"No",IF(G20&lt;-15,"No","Yes")))</f>
        <v>N/A</v>
      </c>
      <c r="I20" s="10">
        <v>12.02</v>
      </c>
      <c r="J20" s="10">
        <v>150.30000000000001</v>
      </c>
      <c r="K20" s="9" t="str">
        <f t="shared" si="0"/>
        <v>No</v>
      </c>
    </row>
    <row r="21" spans="1:11" x14ac:dyDescent="0.25">
      <c r="A21" s="69" t="s">
        <v>34</v>
      </c>
      <c r="B21" s="33" t="s">
        <v>217</v>
      </c>
      <c r="C21" s="82">
        <v>17.625348223</v>
      </c>
      <c r="D21" s="9" t="str">
        <f>IF($B21="N/A","N/A",IF(C21&gt;15,"No",IF(C21&lt;-15,"No","Yes")))</f>
        <v>N/A</v>
      </c>
      <c r="E21" s="83">
        <v>17.283543303999998</v>
      </c>
      <c r="F21" s="9" t="str">
        <f>IF($B21="N/A","N/A",IF(E21&gt;15,"No",IF(E21&lt;-15,"No","Yes")))</f>
        <v>N/A</v>
      </c>
      <c r="G21" s="83">
        <v>19.494732776999999</v>
      </c>
      <c r="H21" s="9" t="str">
        <f>IF($B21="N/A","N/A",IF(G21&gt;15,"No",IF(G21&lt;-15,"No","Yes")))</f>
        <v>N/A</v>
      </c>
      <c r="I21" s="10">
        <v>-1.94</v>
      </c>
      <c r="J21" s="10">
        <v>12.79</v>
      </c>
      <c r="K21" s="9" t="str">
        <f t="shared" si="0"/>
        <v>Yes</v>
      </c>
    </row>
    <row r="22" spans="1:11" x14ac:dyDescent="0.25">
      <c r="A22" s="69" t="s">
        <v>1721</v>
      </c>
      <c r="B22" s="33" t="s">
        <v>217</v>
      </c>
      <c r="C22" s="82">
        <v>23.194724072</v>
      </c>
      <c r="D22" s="9" t="str">
        <f>IF($B22="N/A","N/A",IF(C22&gt;15,"No",IF(C22&lt;-15,"No","Yes")))</f>
        <v>N/A</v>
      </c>
      <c r="E22" s="83">
        <v>23.865959479000001</v>
      </c>
      <c r="F22" s="9" t="str">
        <f>IF($B22="N/A","N/A",IF(E22&gt;15,"No",IF(E22&lt;-15,"No","Yes")))</f>
        <v>N/A</v>
      </c>
      <c r="G22" s="83">
        <v>23.702536392999999</v>
      </c>
      <c r="H22" s="9" t="str">
        <f>IF($B22="N/A","N/A",IF(G22&gt;15,"No",IF(G22&lt;-15,"No","Yes")))</f>
        <v>N/A</v>
      </c>
      <c r="I22" s="10">
        <v>2.8940000000000001</v>
      </c>
      <c r="J22" s="10">
        <v>-0.68500000000000005</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159.62742922999999</v>
      </c>
      <c r="D24" s="9" t="str">
        <f>IF($B24="N/A","N/A",IF(C24&gt;300,"No",IF(C24&lt;75,"No","Yes")))</f>
        <v>Yes</v>
      </c>
      <c r="E24" s="35">
        <v>152.80739919999999</v>
      </c>
      <c r="F24" s="9" t="str">
        <f>IF($B24="N/A","N/A",IF(E24&gt;300,"No",IF(E24&lt;75,"No","Yes")))</f>
        <v>Yes</v>
      </c>
      <c r="G24" s="35">
        <v>156.28409604000001</v>
      </c>
      <c r="H24" s="9" t="str">
        <f>IF($B24="N/A","N/A",IF(G24&gt;300,"No",IF(G24&lt;75,"No","Yes")))</f>
        <v>Yes</v>
      </c>
      <c r="I24" s="10">
        <v>-4.2699999999999996</v>
      </c>
      <c r="J24" s="10">
        <v>2.2749999999999999</v>
      </c>
      <c r="K24" s="9" t="str">
        <f t="shared" si="0"/>
        <v>Yes</v>
      </c>
    </row>
    <row r="25" spans="1:11" x14ac:dyDescent="0.25">
      <c r="A25" s="69" t="s">
        <v>858</v>
      </c>
      <c r="B25" s="33" t="s">
        <v>248</v>
      </c>
      <c r="C25" s="71">
        <v>11.970447141999999</v>
      </c>
      <c r="D25" s="9" t="str">
        <f>IF($B25="N/A","N/A",IF(C25&gt;250,"No",IF(C25&lt;20,"No","Yes")))</f>
        <v>No</v>
      </c>
      <c r="E25" s="35">
        <v>10.380644128</v>
      </c>
      <c r="F25" s="9" t="str">
        <f>IF($B25="N/A","N/A",IF(E25&gt;250,"No",IF(E25&lt;20,"No","Yes")))</f>
        <v>No</v>
      </c>
      <c r="G25" s="35">
        <v>10.397676571</v>
      </c>
      <c r="H25" s="9" t="str">
        <f>IF($B25="N/A","N/A",IF(G25&gt;250,"No",IF(G25&lt;20,"No","Yes")))</f>
        <v>No</v>
      </c>
      <c r="I25" s="10">
        <v>-13.3</v>
      </c>
      <c r="J25" s="10">
        <v>0.1641</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2874529</v>
      </c>
      <c r="D27" s="33" t="s">
        <v>217</v>
      </c>
      <c r="E27" s="34">
        <v>2845370</v>
      </c>
      <c r="F27" s="33" t="s">
        <v>217</v>
      </c>
      <c r="G27" s="34">
        <v>3188691</v>
      </c>
      <c r="H27" s="9" t="str">
        <f>IF($B27="N/A","N/A",IF(G27&gt;15,"No",IF(G27&lt;-15,"No","Yes")))</f>
        <v>N/A</v>
      </c>
      <c r="I27" s="10">
        <v>-1.01</v>
      </c>
      <c r="J27" s="10">
        <v>12.07</v>
      </c>
      <c r="K27" s="9" t="str">
        <f t="shared" si="0"/>
        <v>Yes</v>
      </c>
    </row>
    <row r="28" spans="1:11" x14ac:dyDescent="0.25">
      <c r="A28" s="69" t="s">
        <v>350</v>
      </c>
      <c r="B28" s="33" t="s">
        <v>217</v>
      </c>
      <c r="C28" s="67" t="s">
        <v>217</v>
      </c>
      <c r="D28" s="33" t="s">
        <v>217</v>
      </c>
      <c r="E28" s="34" t="s">
        <v>217</v>
      </c>
      <c r="F28" s="33" t="s">
        <v>217</v>
      </c>
      <c r="G28" s="8">
        <v>1.0599952030999999</v>
      </c>
      <c r="H28" s="9" t="str">
        <f>IF($B28="N/A","N/A",IF(G28&gt;15,"No",IF(G28&lt;-15,"No","Yes")))</f>
        <v>N/A</v>
      </c>
      <c r="I28" s="10" t="s">
        <v>217</v>
      </c>
      <c r="J28" s="10" t="s">
        <v>217</v>
      </c>
      <c r="K28" s="9" t="str">
        <f t="shared" si="0"/>
        <v>N/A</v>
      </c>
    </row>
    <row r="29" spans="1:11" ht="25" x14ac:dyDescent="0.25">
      <c r="A29" s="69" t="s">
        <v>835</v>
      </c>
      <c r="B29" s="33" t="s">
        <v>217</v>
      </c>
      <c r="C29" s="35">
        <v>59.612666283999999</v>
      </c>
      <c r="D29" s="33" t="s">
        <v>217</v>
      </c>
      <c r="E29" s="35">
        <v>60.161696018000001</v>
      </c>
      <c r="F29" s="33" t="s">
        <v>217</v>
      </c>
      <c r="G29" s="35">
        <v>61.789451534000001</v>
      </c>
      <c r="H29" s="33" t="s">
        <v>217</v>
      </c>
      <c r="I29" s="10">
        <v>0.92100000000000004</v>
      </c>
      <c r="J29" s="10">
        <v>2.706</v>
      </c>
      <c r="K29" s="9" t="str">
        <f t="shared" si="0"/>
        <v>Yes</v>
      </c>
    </row>
    <row r="30" spans="1:11" x14ac:dyDescent="0.25">
      <c r="A30" s="69" t="s">
        <v>27</v>
      </c>
      <c r="B30" s="33" t="s">
        <v>221</v>
      </c>
      <c r="C30" s="34">
        <v>11</v>
      </c>
      <c r="D30" s="9" t="str">
        <f>IF($B30="N/A","N/A",IF(C30="N/A","N/A",IF(C30=0,"Yes","No")))</f>
        <v>No</v>
      </c>
      <c r="E30" s="34">
        <v>11</v>
      </c>
      <c r="F30" s="9" t="str">
        <f>IF($B30="N/A","N/A",IF(E30="N/A","N/A",IF(E30=0,"Yes","No")))</f>
        <v>No</v>
      </c>
      <c r="G30" s="34">
        <v>19</v>
      </c>
      <c r="H30" s="9" t="str">
        <f>IF($B30="N/A","N/A",IF(G30=0,"Yes","No"))</f>
        <v>No</v>
      </c>
      <c r="I30" s="10">
        <v>-87.5</v>
      </c>
      <c r="J30" s="10">
        <v>1800</v>
      </c>
      <c r="K30" s="9" t="str">
        <f t="shared" si="0"/>
        <v>No</v>
      </c>
    </row>
    <row r="31" spans="1:11" x14ac:dyDescent="0.25">
      <c r="A31" s="69" t="s">
        <v>210</v>
      </c>
      <c r="B31" s="84" t="s">
        <v>217</v>
      </c>
      <c r="C31" s="67" t="s">
        <v>217</v>
      </c>
      <c r="D31" s="9" t="str">
        <f t="shared" ref="D31:F50" si="4">IF($B31="N/A","N/A",IF(C31&lt;0,"No","Yes"))</f>
        <v>N/A</v>
      </c>
      <c r="E31" s="67">
        <v>38774362</v>
      </c>
      <c r="F31" s="9" t="str">
        <f t="shared" si="4"/>
        <v>N/A</v>
      </c>
      <c r="G31" s="67">
        <v>43889306</v>
      </c>
      <c r="H31" s="9" t="str">
        <f t="shared" ref="H31:H50" si="5">IF($B31="N/A","N/A",IF(G31&lt;0,"No","Yes"))</f>
        <v>N/A</v>
      </c>
      <c r="I31" s="10" t="s">
        <v>217</v>
      </c>
      <c r="J31" s="10">
        <v>13.19</v>
      </c>
      <c r="K31" s="9" t="str">
        <f t="shared" si="0"/>
        <v>Yes</v>
      </c>
    </row>
    <row r="32" spans="1:11" x14ac:dyDescent="0.25">
      <c r="A32" s="2" t="s">
        <v>659</v>
      </c>
      <c r="B32" s="84" t="s">
        <v>217</v>
      </c>
      <c r="C32" s="68" t="s">
        <v>217</v>
      </c>
      <c r="D32" s="9" t="str">
        <f t="shared" si="4"/>
        <v>N/A</v>
      </c>
      <c r="E32" s="68">
        <v>99.865527123000007</v>
      </c>
      <c r="F32" s="9" t="str">
        <f t="shared" si="4"/>
        <v>N/A</v>
      </c>
      <c r="G32" s="68">
        <v>99.929324468999994</v>
      </c>
      <c r="H32" s="9" t="str">
        <f t="shared" si="5"/>
        <v>N/A</v>
      </c>
      <c r="I32" s="10" t="s">
        <v>217</v>
      </c>
      <c r="J32" s="10">
        <v>6.3899999999999998E-2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0.13447287669999999</v>
      </c>
      <c r="F35" s="9" t="str">
        <f t="shared" si="4"/>
        <v>N/A</v>
      </c>
      <c r="G35" s="68">
        <v>7.0675530799999997E-2</v>
      </c>
      <c r="H35" s="9" t="str">
        <f t="shared" si="5"/>
        <v>N/A</v>
      </c>
      <c r="I35" s="10" t="s">
        <v>217</v>
      </c>
      <c r="J35" s="10">
        <v>-47.4</v>
      </c>
      <c r="K35" s="9" t="str">
        <f t="shared" si="0"/>
        <v>No</v>
      </c>
    </row>
    <row r="36" spans="1:11" x14ac:dyDescent="0.25">
      <c r="A36" s="2" t="s">
        <v>353</v>
      </c>
      <c r="B36" s="84" t="s">
        <v>217</v>
      </c>
      <c r="C36" s="67" t="s">
        <v>217</v>
      </c>
      <c r="D36" s="9" t="str">
        <f t="shared" si="4"/>
        <v>N/A</v>
      </c>
      <c r="E36" s="67">
        <v>53541530</v>
      </c>
      <c r="F36" s="9" t="str">
        <f t="shared" si="4"/>
        <v>N/A</v>
      </c>
      <c r="G36" s="67">
        <v>53362510</v>
      </c>
      <c r="H36" s="9" t="str">
        <f t="shared" si="5"/>
        <v>N/A</v>
      </c>
      <c r="I36" s="10" t="s">
        <v>217</v>
      </c>
      <c r="J36" s="10">
        <v>-0.33400000000000002</v>
      </c>
      <c r="K36" s="9" t="str">
        <f t="shared" si="0"/>
        <v>Yes</v>
      </c>
    </row>
    <row r="37" spans="1:11" x14ac:dyDescent="0.25">
      <c r="A37" s="2" t="s">
        <v>663</v>
      </c>
      <c r="B37" s="84" t="s">
        <v>217</v>
      </c>
      <c r="C37" s="68" t="s">
        <v>217</v>
      </c>
      <c r="D37" s="9" t="str">
        <f t="shared" si="4"/>
        <v>N/A</v>
      </c>
      <c r="E37" s="68">
        <v>99.396812156999999</v>
      </c>
      <c r="F37" s="9" t="str">
        <f t="shared" si="4"/>
        <v>N/A</v>
      </c>
      <c r="G37" s="68">
        <v>99.728740271000007</v>
      </c>
      <c r="H37" s="9" t="str">
        <f t="shared" si="5"/>
        <v>N/A</v>
      </c>
      <c r="I37" s="10" t="s">
        <v>217</v>
      </c>
      <c r="J37" s="10">
        <v>0.33389999999999997</v>
      </c>
      <c r="K37" s="9" t="str">
        <f t="shared" si="0"/>
        <v>Yes</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1.41721763E-2</v>
      </c>
      <c r="F41" s="9" t="str">
        <f t="shared" si="4"/>
        <v>N/A</v>
      </c>
      <c r="G41" s="68">
        <v>6.9093452E-3</v>
      </c>
      <c r="H41" s="9" t="str">
        <f t="shared" si="5"/>
        <v>N/A</v>
      </c>
      <c r="I41" s="10" t="s">
        <v>217</v>
      </c>
      <c r="J41" s="10">
        <v>-51.2</v>
      </c>
      <c r="K41" s="9" t="str">
        <f t="shared" si="0"/>
        <v>No</v>
      </c>
    </row>
    <row r="42" spans="1:11" x14ac:dyDescent="0.25">
      <c r="A42" s="2" t="s">
        <v>668</v>
      </c>
      <c r="B42" s="84" t="s">
        <v>217</v>
      </c>
      <c r="C42" s="68" t="s">
        <v>217</v>
      </c>
      <c r="D42" s="9" t="str">
        <f t="shared" si="4"/>
        <v>N/A</v>
      </c>
      <c r="E42" s="68">
        <v>99.410984333000002</v>
      </c>
      <c r="F42" s="9" t="str">
        <f t="shared" si="4"/>
        <v>N/A</v>
      </c>
      <c r="G42" s="68">
        <v>99.735649616000003</v>
      </c>
      <c r="H42" s="9" t="str">
        <f t="shared" si="5"/>
        <v>N/A</v>
      </c>
      <c r="I42" s="10" t="s">
        <v>217</v>
      </c>
      <c r="J42" s="10">
        <v>0.3266</v>
      </c>
      <c r="K42" s="9" t="str">
        <f t="shared" si="0"/>
        <v>Yes</v>
      </c>
    </row>
    <row r="43" spans="1:11" x14ac:dyDescent="0.25">
      <c r="A43" s="2" t="s">
        <v>669</v>
      </c>
      <c r="B43" s="84" t="s">
        <v>217</v>
      </c>
      <c r="C43" s="68" t="s">
        <v>217</v>
      </c>
      <c r="D43" s="9" t="str">
        <f t="shared" si="4"/>
        <v>N/A</v>
      </c>
      <c r="E43" s="68">
        <v>5.0168532699999997E-2</v>
      </c>
      <c r="F43" s="9" t="str">
        <f t="shared" si="4"/>
        <v>N/A</v>
      </c>
      <c r="G43" s="68">
        <v>5.5171692600000002E-2</v>
      </c>
      <c r="H43" s="9" t="str">
        <f t="shared" si="5"/>
        <v>N/A</v>
      </c>
      <c r="I43" s="10" t="s">
        <v>217</v>
      </c>
      <c r="J43" s="10">
        <v>9.9730000000000008</v>
      </c>
      <c r="K43" s="9" t="str">
        <f t="shared" si="0"/>
        <v>Yes</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0.53884713419999997</v>
      </c>
      <c r="F45" s="9" t="str">
        <f t="shared" si="4"/>
        <v>N/A</v>
      </c>
      <c r="G45" s="68">
        <v>0.20917869119999999</v>
      </c>
      <c r="H45" s="9" t="str">
        <f t="shared" si="5"/>
        <v>N/A</v>
      </c>
      <c r="I45" s="10" t="s">
        <v>217</v>
      </c>
      <c r="J45" s="10">
        <v>-61.2</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48295292</v>
      </c>
      <c r="D51" s="33" t="s">
        <v>217</v>
      </c>
      <c r="E51" s="34">
        <v>52498624</v>
      </c>
      <c r="F51" s="33" t="s">
        <v>217</v>
      </c>
      <c r="G51" s="34">
        <v>75687091</v>
      </c>
      <c r="H51" s="33" t="s">
        <v>217</v>
      </c>
      <c r="I51" s="10">
        <v>8.7029999999999994</v>
      </c>
      <c r="J51" s="10">
        <v>44.17</v>
      </c>
      <c r="K51" s="9" t="str">
        <f t="shared" si="0"/>
        <v>No</v>
      </c>
    </row>
    <row r="52" spans="1:11" x14ac:dyDescent="0.25">
      <c r="A52" s="2" t="s">
        <v>356</v>
      </c>
      <c r="B52" s="33" t="s">
        <v>217</v>
      </c>
      <c r="C52" s="68">
        <v>86.841609736999999</v>
      </c>
      <c r="D52" s="9" t="str">
        <f t="shared" ref="D52:D54" si="6">IF($B52="N/A","N/A",IF(C52&gt;15,"No",IF(C52&lt;-15,"No","Yes")))</f>
        <v>N/A</v>
      </c>
      <c r="E52" s="8">
        <v>88.564702190999995</v>
      </c>
      <c r="F52" s="9" t="str">
        <f t="shared" ref="F52:F54" si="7">IF($B52="N/A","N/A",IF(E52&gt;15,"No",IF(E52&lt;-15,"No","Yes")))</f>
        <v>N/A</v>
      </c>
      <c r="G52" s="8">
        <v>77.170779361000001</v>
      </c>
      <c r="H52" s="9" t="str">
        <f t="shared" ref="H52:H54" si="8">IF($B52="N/A","N/A",IF(G52&gt;15,"No",IF(G52&lt;-15,"No","Yes")))</f>
        <v>N/A</v>
      </c>
      <c r="I52" s="10">
        <v>1.984</v>
      </c>
      <c r="J52" s="10">
        <v>-12.9</v>
      </c>
      <c r="K52" s="9" t="str">
        <f t="shared" si="0"/>
        <v>Yes</v>
      </c>
    </row>
    <row r="53" spans="1:11" x14ac:dyDescent="0.25">
      <c r="A53" s="2" t="s">
        <v>357</v>
      </c>
      <c r="B53" s="33" t="s">
        <v>217</v>
      </c>
      <c r="C53" s="68">
        <v>11.618020655</v>
      </c>
      <c r="D53" s="9" t="str">
        <f t="shared" si="6"/>
        <v>N/A</v>
      </c>
      <c r="E53" s="8">
        <v>8.8397688290000005</v>
      </c>
      <c r="F53" s="9" t="str">
        <f t="shared" si="7"/>
        <v>N/A</v>
      </c>
      <c r="G53" s="8">
        <v>21.663653317000001</v>
      </c>
      <c r="H53" s="9" t="str">
        <f t="shared" si="8"/>
        <v>N/A</v>
      </c>
      <c r="I53" s="10">
        <v>-23.9</v>
      </c>
      <c r="J53" s="10">
        <v>145.1</v>
      </c>
      <c r="K53" s="9" t="str">
        <f t="shared" si="0"/>
        <v>No</v>
      </c>
    </row>
    <row r="54" spans="1:11" x14ac:dyDescent="0.25">
      <c r="A54" s="2" t="s">
        <v>358</v>
      </c>
      <c r="B54" s="33" t="s">
        <v>217</v>
      </c>
      <c r="C54" s="68" t="s">
        <v>217</v>
      </c>
      <c r="D54" s="9" t="str">
        <f t="shared" si="6"/>
        <v>N/A</v>
      </c>
      <c r="E54" s="8" t="s">
        <v>217</v>
      </c>
      <c r="F54" s="9" t="str">
        <f t="shared" si="7"/>
        <v>N/A</v>
      </c>
      <c r="G54" s="8">
        <v>1.0070779441</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122480463</v>
      </c>
      <c r="D6" s="9" t="str">
        <f>IF($B6="N/A","N/A",IF(C6&gt;15,"No",IF(C6&lt;-15,"No","Yes")))</f>
        <v>N/A</v>
      </c>
      <c r="E6" s="34">
        <v>125634490</v>
      </c>
      <c r="F6" s="9" t="str">
        <f>IF($B6="N/A","N/A",IF(E6&gt;15,"No",IF(E6&lt;-15,"No","Yes")))</f>
        <v>N/A</v>
      </c>
      <c r="G6" s="34">
        <v>122837559</v>
      </c>
      <c r="H6" s="9" t="str">
        <f>IF($B6="N/A","N/A",IF(G6&gt;15,"No",IF(G6&lt;-15,"No","Yes")))</f>
        <v>N/A</v>
      </c>
      <c r="I6" s="10">
        <v>2.5750000000000002</v>
      </c>
      <c r="J6" s="10">
        <v>-2.23</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13.539048264</v>
      </c>
      <c r="D9" s="9" t="str">
        <f t="shared" ref="D9:D15" si="1">IF($B9="N/A","N/A",IF(C9&gt;15,"No",IF(C9&lt;-15,"No","Yes")))</f>
        <v>N/A</v>
      </c>
      <c r="E9" s="8">
        <v>13.953376974999999</v>
      </c>
      <c r="F9" s="9" t="str">
        <f t="shared" ref="F9:F15" si="2">IF($B9="N/A","N/A",IF(E9&gt;15,"No",IF(E9&lt;-15,"No","Yes")))</f>
        <v>N/A</v>
      </c>
      <c r="G9" s="8">
        <v>14.091903275</v>
      </c>
      <c r="H9" s="9" t="str">
        <f t="shared" ref="H9:H15" si="3">IF($B9="N/A","N/A",IF(G9&gt;15,"No",IF(G9&lt;-15,"No","Yes")))</f>
        <v>N/A</v>
      </c>
      <c r="I9" s="10">
        <v>3.06</v>
      </c>
      <c r="J9" s="10">
        <v>0.99280000000000002</v>
      </c>
      <c r="K9" s="9" t="str">
        <f t="shared" si="0"/>
        <v>Yes</v>
      </c>
    </row>
    <row r="10" spans="1:11" x14ac:dyDescent="0.25">
      <c r="A10" s="69" t="s">
        <v>36</v>
      </c>
      <c r="B10" s="33" t="s">
        <v>217</v>
      </c>
      <c r="C10" s="68">
        <v>5.0098732600000001E-2</v>
      </c>
      <c r="D10" s="9" t="str">
        <f t="shared" si="1"/>
        <v>N/A</v>
      </c>
      <c r="E10" s="8">
        <v>3.57521747E-2</v>
      </c>
      <c r="F10" s="9" t="str">
        <f t="shared" si="2"/>
        <v>N/A</v>
      </c>
      <c r="G10" s="8">
        <v>3.3714519800000002E-2</v>
      </c>
      <c r="H10" s="9" t="str">
        <f t="shared" si="3"/>
        <v>N/A</v>
      </c>
      <c r="I10" s="10">
        <v>-28.6</v>
      </c>
      <c r="J10" s="10">
        <v>-5.7</v>
      </c>
      <c r="K10" s="9" t="str">
        <f t="shared" si="0"/>
        <v>Yes</v>
      </c>
    </row>
    <row r="11" spans="1:11" x14ac:dyDescent="0.25">
      <c r="A11" s="69" t="s">
        <v>37</v>
      </c>
      <c r="B11" s="33" t="s">
        <v>217</v>
      </c>
      <c r="C11" s="68">
        <v>3.4799477888000001</v>
      </c>
      <c r="D11" s="9" t="str">
        <f t="shared" si="1"/>
        <v>N/A</v>
      </c>
      <c r="E11" s="8">
        <v>3.1546137669999998</v>
      </c>
      <c r="F11" s="9" t="str">
        <f t="shared" si="2"/>
        <v>N/A</v>
      </c>
      <c r="G11" s="8">
        <v>3.0121209775</v>
      </c>
      <c r="H11" s="9" t="str">
        <f t="shared" si="3"/>
        <v>N/A</v>
      </c>
      <c r="I11" s="10">
        <v>-9.35</v>
      </c>
      <c r="J11" s="10">
        <v>-4.5199999999999996</v>
      </c>
      <c r="K11" s="9" t="str">
        <f t="shared" si="0"/>
        <v>Yes</v>
      </c>
    </row>
    <row r="12" spans="1:11" x14ac:dyDescent="0.25">
      <c r="A12" s="69" t="s">
        <v>38</v>
      </c>
      <c r="B12" s="33" t="s">
        <v>217</v>
      </c>
      <c r="C12" s="68">
        <v>14.27943419</v>
      </c>
      <c r="D12" s="9" t="str">
        <f t="shared" si="1"/>
        <v>N/A</v>
      </c>
      <c r="E12" s="8">
        <v>14.833784957000001</v>
      </c>
      <c r="F12" s="9" t="str">
        <f t="shared" si="2"/>
        <v>N/A</v>
      </c>
      <c r="G12" s="8">
        <v>15.027934491</v>
      </c>
      <c r="H12" s="9" t="str">
        <f t="shared" si="3"/>
        <v>N/A</v>
      </c>
      <c r="I12" s="10">
        <v>3.8820000000000001</v>
      </c>
      <c r="J12" s="10">
        <v>1.3089999999999999</v>
      </c>
      <c r="K12" s="9" t="str">
        <f t="shared" si="0"/>
        <v>Yes</v>
      </c>
    </row>
    <row r="13" spans="1:11" x14ac:dyDescent="0.25">
      <c r="A13" s="69" t="s">
        <v>860</v>
      </c>
      <c r="B13" s="33" t="s">
        <v>217</v>
      </c>
      <c r="C13" s="68">
        <v>82.568873135999993</v>
      </c>
      <c r="D13" s="9" t="str">
        <f t="shared" si="1"/>
        <v>N/A</v>
      </c>
      <c r="E13" s="8">
        <v>84.197235055999997</v>
      </c>
      <c r="F13" s="9" t="str">
        <f t="shared" si="2"/>
        <v>N/A</v>
      </c>
      <c r="G13" s="8">
        <v>83.242861986999998</v>
      </c>
      <c r="H13" s="9" t="str">
        <f t="shared" si="3"/>
        <v>N/A</v>
      </c>
      <c r="I13" s="10">
        <v>1.972</v>
      </c>
      <c r="J13" s="10">
        <v>-1.1299999999999999</v>
      </c>
      <c r="K13" s="9" t="str">
        <f t="shared" si="0"/>
        <v>Yes</v>
      </c>
    </row>
    <row r="14" spans="1:11" x14ac:dyDescent="0.25">
      <c r="A14" s="69" t="s">
        <v>861</v>
      </c>
      <c r="B14" s="33" t="s">
        <v>217</v>
      </c>
      <c r="C14" s="68">
        <v>63.597361792999997</v>
      </c>
      <c r="D14" s="9" t="str">
        <f t="shared" si="1"/>
        <v>N/A</v>
      </c>
      <c r="E14" s="8">
        <v>65.965846163999998</v>
      </c>
      <c r="F14" s="9" t="str">
        <f t="shared" si="2"/>
        <v>N/A</v>
      </c>
      <c r="G14" s="8">
        <v>67.612514140000002</v>
      </c>
      <c r="H14" s="9" t="str">
        <f t="shared" si="3"/>
        <v>N/A</v>
      </c>
      <c r="I14" s="10">
        <v>3.7240000000000002</v>
      </c>
      <c r="J14" s="10">
        <v>2.496</v>
      </c>
      <c r="K14" s="9" t="str">
        <f t="shared" si="0"/>
        <v>Yes</v>
      </c>
    </row>
    <row r="15" spans="1:11" x14ac:dyDescent="0.25">
      <c r="A15" s="69" t="s">
        <v>165</v>
      </c>
      <c r="B15" s="33" t="s">
        <v>217</v>
      </c>
      <c r="C15" s="68">
        <v>53.541800377000001</v>
      </c>
      <c r="D15" s="9" t="str">
        <f t="shared" si="1"/>
        <v>N/A</v>
      </c>
      <c r="E15" s="8">
        <v>51.424697946999999</v>
      </c>
      <c r="F15" s="9" t="str">
        <f t="shared" si="2"/>
        <v>N/A</v>
      </c>
      <c r="G15" s="8">
        <v>35.174916656000001</v>
      </c>
      <c r="H15" s="9" t="str">
        <f t="shared" si="3"/>
        <v>N/A</v>
      </c>
      <c r="I15" s="10">
        <v>-3.95</v>
      </c>
      <c r="J15" s="10">
        <v>-31.6</v>
      </c>
      <c r="K15" s="9" t="str">
        <f t="shared" si="0"/>
        <v>No</v>
      </c>
    </row>
    <row r="16" spans="1:11" x14ac:dyDescent="0.25">
      <c r="A16" s="69" t="s">
        <v>166</v>
      </c>
      <c r="B16" s="33" t="s">
        <v>250</v>
      </c>
      <c r="C16" s="68">
        <v>79.949962305</v>
      </c>
      <c r="D16" s="9" t="str">
        <f>IF($B16="N/A","N/A",IF(C16&gt;95,"Yes","No"))</f>
        <v>No</v>
      </c>
      <c r="E16" s="8">
        <v>80.511325353000004</v>
      </c>
      <c r="F16" s="9" t="str">
        <f>IF($B16="N/A","N/A",IF(E16&gt;95,"Yes","No"))</f>
        <v>No</v>
      </c>
      <c r="G16" s="8">
        <v>84.679573452</v>
      </c>
      <c r="H16" s="9" t="str">
        <f>IF($B16="N/A","N/A",IF(G16&gt;95,"Yes","No"))</f>
        <v>No</v>
      </c>
      <c r="I16" s="10">
        <v>0.70209999999999995</v>
      </c>
      <c r="J16" s="10">
        <v>5.1769999999999996</v>
      </c>
      <c r="K16" s="9" t="str">
        <f t="shared" ref="K16:K26" si="4">IF(J16="Div by 0", "N/A", IF(J16="N/A","N/A", IF(J16&gt;30, "No", IF(J16&lt;-30, "No", "Yes"))))</f>
        <v>Yes</v>
      </c>
    </row>
    <row r="17" spans="1:11" x14ac:dyDescent="0.25">
      <c r="A17" s="69" t="s">
        <v>862</v>
      </c>
      <c r="B17" s="49" t="s">
        <v>251</v>
      </c>
      <c r="C17" s="68">
        <v>27.024720669000001</v>
      </c>
      <c r="D17" s="9" t="str">
        <f>IF($B17="N/A","N/A",IF(C17&gt;90,"No",IF(C17&lt;50,"No","Yes")))</f>
        <v>No</v>
      </c>
      <c r="E17" s="8">
        <v>25.937507287999999</v>
      </c>
      <c r="F17" s="9" t="str">
        <f>IF($B17="N/A","N/A",IF(E17&gt;90,"No",IF(E17&lt;50,"No","Yes")))</f>
        <v>No</v>
      </c>
      <c r="G17" s="8">
        <v>23.588247142</v>
      </c>
      <c r="H17" s="9" t="str">
        <f>IF($B17="N/A","N/A",IF(G17&gt;90,"No",IF(G17&lt;50,"No","Yes")))</f>
        <v>No</v>
      </c>
      <c r="I17" s="10">
        <v>-4.0199999999999996</v>
      </c>
      <c r="J17" s="10">
        <v>-9.06</v>
      </c>
      <c r="K17" s="9" t="str">
        <f t="shared" si="4"/>
        <v>Yes</v>
      </c>
    </row>
    <row r="18" spans="1:11" x14ac:dyDescent="0.25">
      <c r="A18" s="69" t="s">
        <v>863</v>
      </c>
      <c r="B18" s="49" t="s">
        <v>228</v>
      </c>
      <c r="C18" s="68">
        <v>11.357279079</v>
      </c>
      <c r="D18" s="9" t="str">
        <f t="shared" ref="D18:D23" si="5">IF($B18="N/A","N/A",IF(C18&gt;5,"No",IF(C18&lt;=0,"No","Yes")))</f>
        <v>No</v>
      </c>
      <c r="E18" s="8">
        <v>11.413032361000001</v>
      </c>
      <c r="F18" s="9" t="str">
        <f t="shared" ref="F18:F23" si="6">IF($B18="N/A","N/A",IF(E18&gt;5,"No",IF(E18&lt;=0,"No","Yes")))</f>
        <v>No</v>
      </c>
      <c r="G18" s="8">
        <v>11.382920756000001</v>
      </c>
      <c r="H18" s="9" t="str">
        <f t="shared" ref="H18:H23" si="7">IF($B18="N/A","N/A",IF(G18&gt;5,"No",IF(G18&lt;=0,"No","Yes")))</f>
        <v>No</v>
      </c>
      <c r="I18" s="10">
        <v>0.4909</v>
      </c>
      <c r="J18" s="10">
        <v>-0.26400000000000001</v>
      </c>
      <c r="K18" s="9" t="str">
        <f t="shared" si="4"/>
        <v>Yes</v>
      </c>
    </row>
    <row r="19" spans="1:11" x14ac:dyDescent="0.25">
      <c r="A19" s="69" t="s">
        <v>864</v>
      </c>
      <c r="B19" s="49" t="s">
        <v>228</v>
      </c>
      <c r="C19" s="68">
        <v>6.3617615488999997</v>
      </c>
      <c r="D19" s="9" t="str">
        <f t="shared" si="5"/>
        <v>No</v>
      </c>
      <c r="E19" s="8">
        <v>6.3759768515999999</v>
      </c>
      <c r="F19" s="9" t="str">
        <f t="shared" si="6"/>
        <v>No</v>
      </c>
      <c r="G19" s="8">
        <v>9.8451500489000008</v>
      </c>
      <c r="H19" s="9" t="str">
        <f t="shared" si="7"/>
        <v>No</v>
      </c>
      <c r="I19" s="10">
        <v>0.22339999999999999</v>
      </c>
      <c r="J19" s="10">
        <v>54.41</v>
      </c>
      <c r="K19" s="9" t="str">
        <f t="shared" si="4"/>
        <v>No</v>
      </c>
    </row>
    <row r="20" spans="1:11" x14ac:dyDescent="0.25">
      <c r="A20" s="69" t="s">
        <v>865</v>
      </c>
      <c r="B20" s="49" t="s">
        <v>228</v>
      </c>
      <c r="C20" s="68">
        <v>0.33071641800000001</v>
      </c>
      <c r="D20" s="9" t="str">
        <f t="shared" si="5"/>
        <v>Yes</v>
      </c>
      <c r="E20" s="8">
        <v>0.30102323019999999</v>
      </c>
      <c r="F20" s="9" t="str">
        <f t="shared" si="6"/>
        <v>Yes</v>
      </c>
      <c r="G20" s="8">
        <v>0.31351160280000001</v>
      </c>
      <c r="H20" s="9" t="str">
        <f t="shared" si="7"/>
        <v>Yes</v>
      </c>
      <c r="I20" s="10">
        <v>-8.98</v>
      </c>
      <c r="J20" s="10">
        <v>4.149</v>
      </c>
      <c r="K20" s="9" t="str">
        <f t="shared" si="4"/>
        <v>Yes</v>
      </c>
    </row>
    <row r="21" spans="1:11" x14ac:dyDescent="0.25">
      <c r="A21" s="69" t="s">
        <v>866</v>
      </c>
      <c r="B21" s="33" t="s">
        <v>217</v>
      </c>
      <c r="C21" s="68">
        <v>0</v>
      </c>
      <c r="D21" s="9" t="str">
        <f t="shared" si="5"/>
        <v>N/A</v>
      </c>
      <c r="E21" s="8">
        <v>1.5123199999999999E-5</v>
      </c>
      <c r="F21" s="9" t="str">
        <f t="shared" si="6"/>
        <v>N/A</v>
      </c>
      <c r="G21" s="8">
        <v>4.4774600000000003E-5</v>
      </c>
      <c r="H21" s="9" t="str">
        <f t="shared" si="7"/>
        <v>N/A</v>
      </c>
      <c r="I21" s="10" t="s">
        <v>1742</v>
      </c>
      <c r="J21" s="10">
        <v>196.1</v>
      </c>
      <c r="K21" s="9" t="str">
        <f t="shared" si="4"/>
        <v>No</v>
      </c>
    </row>
    <row r="22" spans="1:11" x14ac:dyDescent="0.25">
      <c r="A22" s="66" t="s">
        <v>1728</v>
      </c>
      <c r="B22" s="33" t="s">
        <v>217</v>
      </c>
      <c r="C22" s="68">
        <v>6.9614367799999993E-2</v>
      </c>
      <c r="D22" s="9" t="str">
        <f t="shared" si="5"/>
        <v>N/A</v>
      </c>
      <c r="E22" s="8">
        <v>7.0874645999999999E-2</v>
      </c>
      <c r="F22" s="9" t="str">
        <f t="shared" si="6"/>
        <v>N/A</v>
      </c>
      <c r="G22" s="8">
        <v>7.8766625399999998E-2</v>
      </c>
      <c r="H22" s="9" t="str">
        <f t="shared" si="7"/>
        <v>N/A</v>
      </c>
      <c r="I22" s="10">
        <v>1.81</v>
      </c>
      <c r="J22" s="10">
        <v>11.14</v>
      </c>
      <c r="K22" s="9" t="str">
        <f t="shared" si="4"/>
        <v>Yes</v>
      </c>
    </row>
    <row r="23" spans="1:11" x14ac:dyDescent="0.25">
      <c r="A23" s="69" t="s">
        <v>867</v>
      </c>
      <c r="B23" s="33" t="s">
        <v>217</v>
      </c>
      <c r="C23" s="68">
        <v>0</v>
      </c>
      <c r="D23" s="9" t="str">
        <f t="shared" si="5"/>
        <v>N/A</v>
      </c>
      <c r="E23" s="8">
        <v>1.400889E-4</v>
      </c>
      <c r="F23" s="9" t="str">
        <f t="shared" si="6"/>
        <v>N/A</v>
      </c>
      <c r="G23" s="8">
        <v>1.5304770000000001E-4</v>
      </c>
      <c r="H23" s="9" t="str">
        <f t="shared" si="7"/>
        <v>N/A</v>
      </c>
      <c r="I23" s="10" t="s">
        <v>1742</v>
      </c>
      <c r="J23" s="10">
        <v>9.25</v>
      </c>
      <c r="K23" s="9" t="str">
        <f t="shared" si="4"/>
        <v>Yes</v>
      </c>
    </row>
    <row r="24" spans="1:11" x14ac:dyDescent="0.25">
      <c r="A24" s="69" t="s">
        <v>868</v>
      </c>
      <c r="B24" s="33" t="s">
        <v>236</v>
      </c>
      <c r="C24" s="68">
        <v>6.3578882780999999</v>
      </c>
      <c r="D24" s="9" t="str">
        <f>IF($B24="N/A","N/A",IF(C24&gt;10,"No",IF(C24&lt;1,"No","Yes")))</f>
        <v>Yes</v>
      </c>
      <c r="E24" s="8">
        <v>6.8076329995</v>
      </c>
      <c r="F24" s="9" t="str">
        <f>IF($B24="N/A","N/A",IF(E24&gt;10,"No",IF(E24&lt;1,"No","Yes")))</f>
        <v>Yes</v>
      </c>
      <c r="G24" s="8">
        <v>6.9302297028000002</v>
      </c>
      <c r="H24" s="9" t="str">
        <f>IF($B24="N/A","N/A",IF(G24&gt;10,"No",IF(G24&lt;1,"No","Yes")))</f>
        <v>Yes</v>
      </c>
      <c r="I24" s="10">
        <v>7.0739999999999998</v>
      </c>
      <c r="J24" s="10">
        <v>1.8009999999999999</v>
      </c>
      <c r="K24" s="9" t="str">
        <f t="shared" si="4"/>
        <v>Yes</v>
      </c>
    </row>
    <row r="25" spans="1:11" x14ac:dyDescent="0.25">
      <c r="A25" s="69" t="s">
        <v>869</v>
      </c>
      <c r="B25" s="72" t="s">
        <v>243</v>
      </c>
      <c r="C25" s="68">
        <v>9.1170646538</v>
      </c>
      <c r="D25" s="9" t="str">
        <f>IF($B25="N/A","N/A",IF(C25&gt;10,"No",IF(C25&lt;=0,"No","Yes")))</f>
        <v>Yes</v>
      </c>
      <c r="E25" s="8">
        <v>9.5502970561999998</v>
      </c>
      <c r="F25" s="9" t="str">
        <f>IF($B25="N/A","N/A",IF(E25&gt;10,"No",IF(E25&lt;=0,"No","Yes")))</f>
        <v>Yes</v>
      </c>
      <c r="G25" s="8">
        <v>12.105898327</v>
      </c>
      <c r="H25" s="9" t="str">
        <f>IF($B25="N/A","N/A",IF(G25&gt;10,"No",IF(G25&lt;=0,"No","Yes")))</f>
        <v>No</v>
      </c>
      <c r="I25" s="10">
        <v>4.7519999999999998</v>
      </c>
      <c r="J25" s="10">
        <v>26.76</v>
      </c>
      <c r="K25" s="9" t="str">
        <f t="shared" si="4"/>
        <v>Yes</v>
      </c>
    </row>
    <row r="26" spans="1:11" x14ac:dyDescent="0.25">
      <c r="A26" s="69" t="s">
        <v>870</v>
      </c>
      <c r="B26" s="49" t="s">
        <v>252</v>
      </c>
      <c r="C26" s="68">
        <v>20.050037695</v>
      </c>
      <c r="D26" s="9" t="str">
        <f>IF($B26="N/A","N/A",IF(C26&gt;=5,"No",IF(C26&lt;0,"No","Yes")))</f>
        <v>No</v>
      </c>
      <c r="E26" s="8">
        <v>19.488674647</v>
      </c>
      <c r="F26" s="9" t="str">
        <f>IF($B26="N/A","N/A",IF(E26&gt;=5,"No",IF(E26&lt;0,"No","Yes")))</f>
        <v>No</v>
      </c>
      <c r="G26" s="8">
        <v>15.320426548</v>
      </c>
      <c r="H26" s="9" t="str">
        <f>IF($B26="N/A","N/A",IF(G26&gt;=5,"No",IF(G26&lt;0,"No","Yes")))</f>
        <v>No</v>
      </c>
      <c r="I26" s="10">
        <v>-2.8</v>
      </c>
      <c r="J26" s="10">
        <v>-21.4</v>
      </c>
      <c r="K26" s="9" t="str">
        <f t="shared" si="4"/>
        <v>Yes</v>
      </c>
    </row>
    <row r="27" spans="1:11" x14ac:dyDescent="0.25">
      <c r="A27" s="69" t="s">
        <v>14</v>
      </c>
      <c r="B27" s="49" t="s">
        <v>253</v>
      </c>
      <c r="C27" s="68">
        <v>3.4848823199999997E-2</v>
      </c>
      <c r="D27" s="9" t="str">
        <f>IF($B27="N/A","N/A",IF(C27&gt;15,"No",IF(C27&lt;=0,"No","Yes")))</f>
        <v>Yes</v>
      </c>
      <c r="E27" s="8">
        <v>3.8303176100000003E-2</v>
      </c>
      <c r="F27" s="9" t="str">
        <f>IF($B27="N/A","N/A",IF(E27&gt;15,"No",IF(E27&lt;=0,"No","Yes")))</f>
        <v>Yes</v>
      </c>
      <c r="G27" s="8">
        <v>3.95961955E-2</v>
      </c>
      <c r="H27" s="9" t="str">
        <f>IF($B27="N/A","N/A",IF(G27&gt;15,"No",IF(G27&lt;=0,"No","Yes")))</f>
        <v>Yes</v>
      </c>
      <c r="I27" s="10">
        <v>9.9120000000000008</v>
      </c>
      <c r="J27" s="10">
        <v>3.3759999999999999</v>
      </c>
      <c r="K27" s="9" t="str">
        <f>IF(J27="Div by 0", "N/A", IF(J27="N/A","N/A", IF(J27&gt;30, "No", IF(J27&lt;-30, "No", "Yes"))))</f>
        <v>Yes</v>
      </c>
    </row>
    <row r="28" spans="1:11" x14ac:dyDescent="0.25">
      <c r="A28" s="69" t="s">
        <v>871</v>
      </c>
      <c r="B28" s="33" t="s">
        <v>217</v>
      </c>
      <c r="C28" s="71">
        <v>88.301290911999999</v>
      </c>
      <c r="D28" s="9" t="str">
        <f>IF($B28="N/A","N/A",IF(C28&gt;15,"No",IF(C28&lt;-15,"No","Yes")))</f>
        <v>N/A</v>
      </c>
      <c r="E28" s="35">
        <v>86.427247413000003</v>
      </c>
      <c r="F28" s="9" t="str">
        <f>IF($B28="N/A","N/A",IF(E28&gt;15,"No",IF(E28&lt;-15,"No","Yes")))</f>
        <v>N/A</v>
      </c>
      <c r="G28" s="35">
        <v>88.320627479999999</v>
      </c>
      <c r="H28" s="9" t="str">
        <f>IF($B28="N/A","N/A",IF(G28&gt;15,"No",IF(G28&lt;-15,"No","Yes")))</f>
        <v>N/A</v>
      </c>
      <c r="I28" s="10">
        <v>-2.12</v>
      </c>
      <c r="J28" s="10">
        <v>2.1909999999999998</v>
      </c>
      <c r="K28" s="9" t="str">
        <f>IF(J28="Div by 0", "N/A", IF(J28="N/A","N/A", IF(J28&gt;30, "No", IF(J28&lt;-30, "No", "Yes"))))</f>
        <v>Yes</v>
      </c>
    </row>
    <row r="29" spans="1:11" x14ac:dyDescent="0.25">
      <c r="A29" s="69" t="s">
        <v>377</v>
      </c>
      <c r="B29" s="33" t="s">
        <v>254</v>
      </c>
      <c r="C29" s="68">
        <v>9.8797079171999993</v>
      </c>
      <c r="D29" s="9" t="str">
        <f>IF($B29="N/A","N/A",IF(C29&gt;35,"No",IF(C29&lt;10,"No","Yes")))</f>
        <v>No</v>
      </c>
      <c r="E29" s="8">
        <v>10.091193111000001</v>
      </c>
      <c r="F29" s="9" t="str">
        <f>IF($B29="N/A","N/A",IF(E29&gt;35,"No",IF(E29&lt;10,"No","Yes")))</f>
        <v>Yes</v>
      </c>
      <c r="G29" s="8">
        <v>10.214296101</v>
      </c>
      <c r="H29" s="9" t="str">
        <f>IF($B29="N/A","N/A",IF(G29&gt;35,"No",IF(G29&lt;10,"No","Yes")))</f>
        <v>Yes</v>
      </c>
      <c r="I29" s="10">
        <v>2.141</v>
      </c>
      <c r="J29" s="10">
        <v>1.22</v>
      </c>
      <c r="K29" s="9" t="str">
        <f t="shared" ref="K29:K54" si="8">IF(J29="Div by 0", "N/A", IF(J29="N/A","N/A", IF(J29&gt;30, "No", IF(J29&lt;-30, "No", "Yes"))))</f>
        <v>Yes</v>
      </c>
    </row>
    <row r="30" spans="1:11" x14ac:dyDescent="0.25">
      <c r="A30" s="69" t="s">
        <v>378</v>
      </c>
      <c r="B30" s="33" t="s">
        <v>255</v>
      </c>
      <c r="C30" s="68">
        <v>0.68089634830000001</v>
      </c>
      <c r="D30" s="9" t="str">
        <f>IF($B30="N/A","N/A",IF(C30&gt;20,"No",IF(C30&lt;2,"No","Yes")))</f>
        <v>No</v>
      </c>
      <c r="E30" s="8">
        <v>0.87836946689999995</v>
      </c>
      <c r="F30" s="9" t="str">
        <f>IF($B30="N/A","N/A",IF(E30&gt;20,"No",IF(E30&lt;2,"No","Yes")))</f>
        <v>No</v>
      </c>
      <c r="G30" s="8">
        <v>1.0603939142000001</v>
      </c>
      <c r="H30" s="9" t="str">
        <f>IF($B30="N/A","N/A",IF(G30&gt;20,"No",IF(G30&lt;2,"No","Yes")))</f>
        <v>No</v>
      </c>
      <c r="I30" s="10">
        <v>29</v>
      </c>
      <c r="J30" s="10">
        <v>20.72</v>
      </c>
      <c r="K30" s="9" t="str">
        <f t="shared" si="8"/>
        <v>Yes</v>
      </c>
    </row>
    <row r="31" spans="1:11" x14ac:dyDescent="0.25">
      <c r="A31" s="69" t="s">
        <v>379</v>
      </c>
      <c r="B31" s="33" t="s">
        <v>256</v>
      </c>
      <c r="C31" s="68">
        <v>1.3232110333</v>
      </c>
      <c r="D31" s="9" t="str">
        <f>IF($B31="N/A","N/A",IF(C31&gt;8,"No",IF(C31&lt;0.5,"No","Yes")))</f>
        <v>Yes</v>
      </c>
      <c r="E31" s="8">
        <v>0.85911758790000003</v>
      </c>
      <c r="F31" s="9" t="str">
        <f>IF($B31="N/A","N/A",IF(E31&gt;8,"No",IF(E31&lt;0.5,"No","Yes")))</f>
        <v>Yes</v>
      </c>
      <c r="G31" s="8">
        <v>0.30442968990000002</v>
      </c>
      <c r="H31" s="9" t="str">
        <f>IF($B31="N/A","N/A",IF(G31&gt;8,"No",IF(G31&lt;0.5,"No","Yes")))</f>
        <v>No</v>
      </c>
      <c r="I31" s="10">
        <v>-35.1</v>
      </c>
      <c r="J31" s="10">
        <v>-64.599999999999994</v>
      </c>
      <c r="K31" s="9" t="str">
        <f t="shared" si="8"/>
        <v>No</v>
      </c>
    </row>
    <row r="32" spans="1:11" x14ac:dyDescent="0.25">
      <c r="A32" s="69" t="s">
        <v>380</v>
      </c>
      <c r="B32" s="33" t="s">
        <v>257</v>
      </c>
      <c r="C32" s="68">
        <v>4.7375245470999996</v>
      </c>
      <c r="D32" s="9" t="str">
        <f>IF($B32="N/A","N/A",IF(C32&gt;25,"No",IF(C32&lt;3,"No","Yes")))</f>
        <v>Yes</v>
      </c>
      <c r="E32" s="8">
        <v>5.4544974074999999</v>
      </c>
      <c r="F32" s="9" t="str">
        <f>IF($B32="N/A","N/A",IF(E32&gt;25,"No",IF(E32&lt;3,"No","Yes")))</f>
        <v>Yes</v>
      </c>
      <c r="G32" s="8">
        <v>5.6864700478000003</v>
      </c>
      <c r="H32" s="9" t="str">
        <f>IF($B32="N/A","N/A",IF(G32&gt;25,"No",IF(G32&lt;3,"No","Yes")))</f>
        <v>Yes</v>
      </c>
      <c r="I32" s="10">
        <v>15.13</v>
      </c>
      <c r="J32" s="10">
        <v>4.2530000000000001</v>
      </c>
      <c r="K32" s="9" t="str">
        <f t="shared" si="8"/>
        <v>Yes</v>
      </c>
    </row>
    <row r="33" spans="1:11" x14ac:dyDescent="0.25">
      <c r="A33" s="69" t="s">
        <v>381</v>
      </c>
      <c r="B33" s="33" t="s">
        <v>258</v>
      </c>
      <c r="C33" s="68">
        <v>14.077223074999999</v>
      </c>
      <c r="D33" s="9" t="str">
        <f>IF($B33="N/A","N/A",IF(C33&gt;25,"No",IF(C33&lt;2,"No","Yes")))</f>
        <v>Yes</v>
      </c>
      <c r="E33" s="8">
        <v>11.814919613000001</v>
      </c>
      <c r="F33" s="9" t="str">
        <f>IF($B33="N/A","N/A",IF(E33&gt;25,"No",IF(E33&lt;2,"No","Yes")))</f>
        <v>Yes</v>
      </c>
      <c r="G33" s="8">
        <v>13.763020966999999</v>
      </c>
      <c r="H33" s="9" t="str">
        <f>IF($B33="N/A","N/A",IF(G33&gt;25,"No",IF(G33&lt;2,"No","Yes")))</f>
        <v>Yes</v>
      </c>
      <c r="I33" s="10">
        <v>-16.100000000000001</v>
      </c>
      <c r="J33" s="10">
        <v>16.489999999999998</v>
      </c>
      <c r="K33" s="9" t="str">
        <f t="shared" si="8"/>
        <v>Yes</v>
      </c>
    </row>
    <row r="34" spans="1:11" x14ac:dyDescent="0.25">
      <c r="A34" s="69" t="s">
        <v>382</v>
      </c>
      <c r="B34" s="33" t="s">
        <v>259</v>
      </c>
      <c r="C34" s="68">
        <v>0.61361867969999995</v>
      </c>
      <c r="D34" s="9" t="str">
        <f>IF($B34="N/A","N/A",IF(C34&gt;25,"No",IF(C34&lt;=0,"No","Yes")))</f>
        <v>Yes</v>
      </c>
      <c r="E34" s="8">
        <v>0.62718207400000003</v>
      </c>
      <c r="F34" s="9" t="str">
        <f>IF($B34="N/A","N/A",IF(E34&gt;25,"No",IF(E34&lt;=0,"No","Yes")))</f>
        <v>Yes</v>
      </c>
      <c r="G34" s="8">
        <v>0.69399702090000004</v>
      </c>
      <c r="H34" s="9" t="str">
        <f>IF($B34="N/A","N/A",IF(G34&gt;25,"No",IF(G34&lt;=0,"No","Yes")))</f>
        <v>Yes</v>
      </c>
      <c r="I34" s="10">
        <v>2.21</v>
      </c>
      <c r="J34" s="10">
        <v>10.65</v>
      </c>
      <c r="K34" s="9" t="str">
        <f t="shared" si="8"/>
        <v>Yes</v>
      </c>
    </row>
    <row r="35" spans="1:11" x14ac:dyDescent="0.25">
      <c r="A35" s="69" t="s">
        <v>383</v>
      </c>
      <c r="B35" s="33" t="s">
        <v>260</v>
      </c>
      <c r="C35" s="68">
        <v>22.998356889</v>
      </c>
      <c r="D35" s="9" t="str">
        <f>IF($B35="N/A","N/A",IF(C35&gt;20,"No",IF(C35&lt;4,"No","Yes")))</f>
        <v>No</v>
      </c>
      <c r="E35" s="8">
        <v>23.507181030000002</v>
      </c>
      <c r="F35" s="9" t="str">
        <f>IF($B35="N/A","N/A",IF(E35&gt;20,"No",IF(E35&lt;4,"No","Yes")))</f>
        <v>No</v>
      </c>
      <c r="G35" s="8">
        <v>23.880585253</v>
      </c>
      <c r="H35" s="9" t="str">
        <f>IF($B35="N/A","N/A",IF(G35&gt;20,"No",IF(G35&lt;4,"No","Yes")))</f>
        <v>No</v>
      </c>
      <c r="I35" s="10">
        <v>2.2120000000000002</v>
      </c>
      <c r="J35" s="10">
        <v>1.5880000000000001</v>
      </c>
      <c r="K35" s="9" t="str">
        <f t="shared" si="8"/>
        <v>Yes</v>
      </c>
    </row>
    <row r="36" spans="1:11" x14ac:dyDescent="0.25">
      <c r="A36" s="69" t="s">
        <v>384</v>
      </c>
      <c r="B36" s="33" t="s">
        <v>261</v>
      </c>
      <c r="C36" s="68">
        <v>1.9301682424</v>
      </c>
      <c r="D36" s="9" t="str">
        <f>IF($B36="N/A","N/A",IF(C36&gt;=3,"No",IF(C36&lt;0,"No","Yes")))</f>
        <v>Yes</v>
      </c>
      <c r="E36" s="8">
        <v>6.8334738300000003E-2</v>
      </c>
      <c r="F36" s="9" t="str">
        <f>IF($B36="N/A","N/A",IF(E36&gt;=3,"No",IF(E36&lt;0,"No","Yes")))</f>
        <v>Yes</v>
      </c>
      <c r="G36" s="8">
        <v>6.78172056E-2</v>
      </c>
      <c r="H36" s="9" t="str">
        <f>IF($B36="N/A","N/A",IF(G36&gt;=3,"No",IF(G36&lt;0,"No","Yes")))</f>
        <v>Yes</v>
      </c>
      <c r="I36" s="10">
        <v>-96.5</v>
      </c>
      <c r="J36" s="10">
        <v>-0.75700000000000001</v>
      </c>
      <c r="K36" s="9" t="str">
        <f t="shared" si="8"/>
        <v>Yes</v>
      </c>
    </row>
    <row r="37" spans="1:11" x14ac:dyDescent="0.25">
      <c r="A37" s="69" t="s">
        <v>385</v>
      </c>
      <c r="B37" s="33" t="s">
        <v>262</v>
      </c>
      <c r="C37" s="68">
        <v>5.0044414022000003</v>
      </c>
      <c r="D37" s="9" t="str">
        <f>IF($B37="N/A","N/A",IF(C37&gt;=25,"No",IF(C37&lt;0,"No","Yes")))</f>
        <v>Yes</v>
      </c>
      <c r="E37" s="8">
        <v>6.7438105570999998</v>
      </c>
      <c r="F37" s="9" t="str">
        <f>IF($B37="N/A","N/A",IF(E37&gt;=25,"No",IF(E37&lt;0,"No","Yes")))</f>
        <v>Yes</v>
      </c>
      <c r="G37" s="8">
        <v>7.6872522352999999</v>
      </c>
      <c r="H37" s="9" t="str">
        <f>IF($B37="N/A","N/A",IF(G37&gt;=25,"No",IF(G37&lt;0,"No","Yes")))</f>
        <v>Yes</v>
      </c>
      <c r="I37" s="10">
        <v>34.76</v>
      </c>
      <c r="J37" s="10">
        <v>13.99</v>
      </c>
      <c r="K37" s="9" t="str">
        <f t="shared" si="8"/>
        <v>Yes</v>
      </c>
    </row>
    <row r="38" spans="1:11" x14ac:dyDescent="0.25">
      <c r="A38" s="69" t="s">
        <v>386</v>
      </c>
      <c r="B38" s="33" t="s">
        <v>225</v>
      </c>
      <c r="C38" s="68">
        <v>7.1113488523999999</v>
      </c>
      <c r="D38" s="9" t="str">
        <f>IF($B38="N/A","N/A",IF(C38&gt;3,"Yes","No"))</f>
        <v>Yes</v>
      </c>
      <c r="E38" s="8">
        <v>4.8727829435999999</v>
      </c>
      <c r="F38" s="9" t="str">
        <f>IF($B38="N/A","N/A",IF(E38&gt;3,"Yes","No"))</f>
        <v>Yes</v>
      </c>
      <c r="G38" s="8">
        <v>3.0157999151000001</v>
      </c>
      <c r="H38" s="9" t="str">
        <f>IF($B38="N/A","N/A",IF(G38&gt;3,"Yes","No"))</f>
        <v>Yes</v>
      </c>
      <c r="I38" s="10">
        <v>-31.5</v>
      </c>
      <c r="J38" s="10">
        <v>-38.1</v>
      </c>
      <c r="K38" s="9" t="str">
        <f t="shared" si="8"/>
        <v>No</v>
      </c>
    </row>
    <row r="39" spans="1:11" x14ac:dyDescent="0.25">
      <c r="A39" s="69" t="s">
        <v>387</v>
      </c>
      <c r="B39" s="33" t="s">
        <v>224</v>
      </c>
      <c r="C39" s="68">
        <v>3.6704523235000002</v>
      </c>
      <c r="D39" s="9" t="str">
        <f>IF($B39="N/A","N/A",IF(C39&gt;1,"Yes","No"))</f>
        <v>Yes</v>
      </c>
      <c r="E39" s="8">
        <v>3.8342695545000001</v>
      </c>
      <c r="F39" s="9" t="str">
        <f>IF($B39="N/A","N/A",IF(E39&gt;1,"Yes","No"))</f>
        <v>Yes</v>
      </c>
      <c r="G39" s="8">
        <v>4.2135931730999996</v>
      </c>
      <c r="H39" s="9" t="str">
        <f>IF($B39="N/A","N/A",IF(G39&gt;1,"Yes","No"))</f>
        <v>Yes</v>
      </c>
      <c r="I39" s="10">
        <v>4.4630000000000001</v>
      </c>
      <c r="J39" s="10">
        <v>9.8930000000000007</v>
      </c>
      <c r="K39" s="9" t="str">
        <f t="shared" si="8"/>
        <v>Yes</v>
      </c>
    </row>
    <row r="40" spans="1:11" x14ac:dyDescent="0.25">
      <c r="A40" s="69" t="s">
        <v>388</v>
      </c>
      <c r="B40" s="33" t="s">
        <v>217</v>
      </c>
      <c r="C40" s="68">
        <v>1.89556762E-2</v>
      </c>
      <c r="D40" s="9" t="str">
        <f>IF($B40="N/A","N/A",IF(C40&gt;15,"No",IF(C40&lt;-15,"No","Yes")))</f>
        <v>N/A</v>
      </c>
      <c r="E40" s="8">
        <v>1.7870092800000001E-2</v>
      </c>
      <c r="F40" s="9" t="str">
        <f>IF($B40="N/A","N/A",IF(E40&gt;15,"No",IF(E40&lt;-15,"No","Yes")))</f>
        <v>N/A</v>
      </c>
      <c r="G40" s="8">
        <v>1.7172272200000002E-2</v>
      </c>
      <c r="H40" s="9" t="str">
        <f>IF($B40="N/A","N/A",IF(G40&gt;15,"No",IF(G40&lt;-15,"No","Yes")))</f>
        <v>N/A</v>
      </c>
      <c r="I40" s="10">
        <v>-5.73</v>
      </c>
      <c r="J40" s="10">
        <v>-3.9</v>
      </c>
      <c r="K40" s="9" t="str">
        <f t="shared" si="8"/>
        <v>Yes</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8.2634697420999998</v>
      </c>
      <c r="D42" s="9" t="str">
        <f>IF($B42="N/A","N/A",IF(C42&gt;0,"Yes","No"))</f>
        <v>Yes</v>
      </c>
      <c r="E42" s="8">
        <v>8.6744284949000008</v>
      </c>
      <c r="F42" s="9" t="str">
        <f>IF($B42="N/A","N/A",IF(E42&gt;0,"Yes","No"))</f>
        <v>Yes</v>
      </c>
      <c r="G42" s="8">
        <v>8.7198916089999994</v>
      </c>
      <c r="H42" s="9" t="str">
        <f>IF($B42="N/A","N/A",IF(G42&gt;0,"Yes","No"))</f>
        <v>Yes</v>
      </c>
      <c r="I42" s="10">
        <v>4.9729999999999999</v>
      </c>
      <c r="J42" s="10">
        <v>0.52410000000000001</v>
      </c>
      <c r="K42" s="9" t="str">
        <f t="shared" si="8"/>
        <v>Yes</v>
      </c>
    </row>
    <row r="43" spans="1:11" x14ac:dyDescent="0.25">
      <c r="A43" s="69" t="s">
        <v>391</v>
      </c>
      <c r="B43" s="33" t="s">
        <v>263</v>
      </c>
      <c r="C43" s="68">
        <v>4.2221288793999996</v>
      </c>
      <c r="D43" s="9" t="str">
        <f>IF($B43="N/A","N/A",IF(C43&gt;0,"Yes","No"))</f>
        <v>Yes</v>
      </c>
      <c r="E43" s="8">
        <v>4.1251817077000004</v>
      </c>
      <c r="F43" s="9" t="str">
        <f>IF($B43="N/A","N/A",IF(E43&gt;0,"Yes","No"))</f>
        <v>Yes</v>
      </c>
      <c r="G43" s="8">
        <v>3.0385046971</v>
      </c>
      <c r="H43" s="9" t="str">
        <f>IF($B43="N/A","N/A",IF(G43&gt;0,"Yes","No"))</f>
        <v>Yes</v>
      </c>
      <c r="I43" s="10">
        <v>-2.2999999999999998</v>
      </c>
      <c r="J43" s="10">
        <v>-26.3</v>
      </c>
      <c r="K43" s="9" t="str">
        <f t="shared" si="8"/>
        <v>Yes</v>
      </c>
    </row>
    <row r="44" spans="1:11" x14ac:dyDescent="0.25">
      <c r="A44" s="69" t="s">
        <v>392</v>
      </c>
      <c r="B44" s="33" t="s">
        <v>263</v>
      </c>
      <c r="C44" s="68">
        <v>8.3256355749999997</v>
      </c>
      <c r="D44" s="9" t="str">
        <f>IF($B44="N/A","N/A",IF(C44&gt;0,"Yes","No"))</f>
        <v>Yes</v>
      </c>
      <c r="E44" s="8">
        <v>0.78259640330000002</v>
      </c>
      <c r="F44" s="9" t="str">
        <f>IF($B44="N/A","N/A",IF(E44&gt;0,"Yes","No"))</f>
        <v>Yes</v>
      </c>
      <c r="G44" s="8">
        <v>0.82987077269999998</v>
      </c>
      <c r="H44" s="9" t="str">
        <f>IF($B44="N/A","N/A",IF(G44&gt;0,"Yes","No"))</f>
        <v>Yes</v>
      </c>
      <c r="I44" s="10">
        <v>-90.6</v>
      </c>
      <c r="J44" s="10">
        <v>6.0410000000000004</v>
      </c>
      <c r="K44" s="9" t="str">
        <f t="shared" si="8"/>
        <v>Yes</v>
      </c>
    </row>
    <row r="45" spans="1:11" x14ac:dyDescent="0.25">
      <c r="A45" s="69" t="s">
        <v>393</v>
      </c>
      <c r="B45" s="33" t="s">
        <v>224</v>
      </c>
      <c r="C45" s="68">
        <v>0.11788982219999999</v>
      </c>
      <c r="D45" s="9" t="str">
        <f>IF($B45="N/A","N/A",IF(C45&gt;1,"Yes","No"))</f>
        <v>No</v>
      </c>
      <c r="E45" s="8">
        <v>0.1053229889</v>
      </c>
      <c r="F45" s="9" t="str">
        <f>IF($B45="N/A","N/A",IF(E45&gt;1,"Yes","No"))</f>
        <v>No</v>
      </c>
      <c r="G45" s="8">
        <v>9.0746674599999994E-2</v>
      </c>
      <c r="H45" s="9" t="str">
        <f>IF($B45="N/A","N/A",IF(G45&gt;1,"Yes","No"))</f>
        <v>No</v>
      </c>
      <c r="I45" s="10">
        <v>-10.7</v>
      </c>
      <c r="J45" s="10">
        <v>-13.8</v>
      </c>
      <c r="K45" s="9" t="str">
        <f t="shared" si="8"/>
        <v>Yes</v>
      </c>
    </row>
    <row r="46" spans="1:11" x14ac:dyDescent="0.25">
      <c r="A46" s="69" t="s">
        <v>394</v>
      </c>
      <c r="B46" s="33" t="s">
        <v>263</v>
      </c>
      <c r="C46" s="68">
        <v>0.3066382922</v>
      </c>
      <c r="D46" s="9" t="str">
        <f>IF($B46="N/A","N/A",IF(C46&gt;0,"Yes","No"))</f>
        <v>Yes</v>
      </c>
      <c r="E46" s="8">
        <v>0.2976746274</v>
      </c>
      <c r="F46" s="9" t="str">
        <f>IF($B46="N/A","N/A",IF(E46&gt;0,"Yes","No"))</f>
        <v>Yes</v>
      </c>
      <c r="G46" s="8">
        <v>0.29505796350000002</v>
      </c>
      <c r="H46" s="9" t="str">
        <f>IF($B46="N/A","N/A",IF(G46&gt;0,"Yes","No"))</f>
        <v>Yes</v>
      </c>
      <c r="I46" s="10">
        <v>-2.92</v>
      </c>
      <c r="J46" s="10">
        <v>-0.879</v>
      </c>
      <c r="K46" s="9" t="str">
        <f t="shared" si="8"/>
        <v>Yes</v>
      </c>
    </row>
    <row r="47" spans="1:11" x14ac:dyDescent="0.25">
      <c r="A47" s="69" t="s">
        <v>395</v>
      </c>
      <c r="B47" s="33" t="s">
        <v>217</v>
      </c>
      <c r="C47" s="68">
        <v>2.48741712E-2</v>
      </c>
      <c r="D47" s="9" t="str">
        <f>IF($B47="N/A","N/A",IF(C47&gt;15,"No",IF(C47&lt;-15,"No","Yes")))</f>
        <v>N/A</v>
      </c>
      <c r="E47" s="8">
        <v>2.2602073699999999E-2</v>
      </c>
      <c r="F47" s="9" t="str">
        <f>IF($B47="N/A","N/A",IF(E47&gt;15,"No",IF(E47&lt;-15,"No","Yes")))</f>
        <v>N/A</v>
      </c>
      <c r="G47" s="8">
        <v>1.48374814E-2</v>
      </c>
      <c r="H47" s="9" t="str">
        <f>IF($B47="N/A","N/A",IF(G47&gt;15,"No",IF(G47&lt;-15,"No","Yes")))</f>
        <v>N/A</v>
      </c>
      <c r="I47" s="10">
        <v>-9.1300000000000008</v>
      </c>
      <c r="J47" s="10">
        <v>-34.4</v>
      </c>
      <c r="K47" s="9" t="str">
        <f t="shared" si="8"/>
        <v>No</v>
      </c>
    </row>
    <row r="48" spans="1:11" x14ac:dyDescent="0.25">
      <c r="A48" s="69" t="s">
        <v>396</v>
      </c>
      <c r="B48" s="33" t="s">
        <v>217</v>
      </c>
      <c r="C48" s="68">
        <v>4.31432073E-2</v>
      </c>
      <c r="D48" s="9" t="str">
        <f>IF($B48="N/A","N/A",IF(C48&gt;15,"No",IF(C48&lt;-15,"No","Yes")))</f>
        <v>N/A</v>
      </c>
      <c r="E48" s="8">
        <v>4.0383815000000003E-2</v>
      </c>
      <c r="F48" s="9" t="str">
        <f>IF($B48="N/A","N/A",IF(E48&gt;15,"No",IF(E48&lt;-15,"No","Yes")))</f>
        <v>N/A</v>
      </c>
      <c r="G48" s="8">
        <v>4.6287959900000002E-2</v>
      </c>
      <c r="H48" s="9" t="str">
        <f>IF($B48="N/A","N/A",IF(G48&gt;15,"No",IF(G48&lt;-15,"No","Yes")))</f>
        <v>N/A</v>
      </c>
      <c r="I48" s="10">
        <v>-6.4</v>
      </c>
      <c r="J48" s="10">
        <v>14.62</v>
      </c>
      <c r="K48" s="9" t="str">
        <f t="shared" si="8"/>
        <v>Yes</v>
      </c>
    </row>
    <row r="49" spans="1:11" x14ac:dyDescent="0.25">
      <c r="A49" s="69" t="s">
        <v>397</v>
      </c>
      <c r="B49" s="33" t="s">
        <v>217</v>
      </c>
      <c r="C49" s="68">
        <v>0.13717942920000001</v>
      </c>
      <c r="D49" s="9" t="str">
        <f>IF($B49="N/A","N/A",IF(C49&gt;15,"No",IF(C49&lt;-15,"No","Yes")))</f>
        <v>N/A</v>
      </c>
      <c r="E49" s="8">
        <v>0.1245103952</v>
      </c>
      <c r="F49" s="9" t="str">
        <f>IF($B49="N/A","N/A",IF(E49&gt;15,"No",IF(E49&lt;-15,"No","Yes")))</f>
        <v>N/A</v>
      </c>
      <c r="G49" s="8">
        <v>0.13294956469999999</v>
      </c>
      <c r="H49" s="9" t="str">
        <f>IF($B49="N/A","N/A",IF(G49&gt;15,"No",IF(G49&lt;-15,"No","Yes")))</f>
        <v>N/A</v>
      </c>
      <c r="I49" s="10">
        <v>-9.24</v>
      </c>
      <c r="J49" s="10">
        <v>6.7779999999999996</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0.71381425129999998</v>
      </c>
      <c r="D51" s="9" t="str">
        <f>IF($B51="N/A","N/A",IF(C51&gt;15,"No",IF(C51&lt;-15,"No","Yes")))</f>
        <v>N/A</v>
      </c>
      <c r="E51" s="8">
        <v>0.6933319027</v>
      </c>
      <c r="F51" s="9" t="str">
        <f>IF($B51="N/A","N/A",IF(E51&gt;15,"No",IF(E51&lt;-15,"No","Yes")))</f>
        <v>N/A</v>
      </c>
      <c r="G51" s="8">
        <v>0.68703335269999999</v>
      </c>
      <c r="H51" s="9" t="str">
        <f>IF($B51="N/A","N/A",IF(G51&gt;15,"No",IF(G51&lt;-15,"No","Yes")))</f>
        <v>N/A</v>
      </c>
      <c r="I51" s="10">
        <v>-2.87</v>
      </c>
      <c r="J51" s="10">
        <v>-0.90800000000000003</v>
      </c>
      <c r="K51" s="9" t="str">
        <f t="shared" si="8"/>
        <v>Yes</v>
      </c>
    </row>
    <row r="52" spans="1:11" x14ac:dyDescent="0.25">
      <c r="A52" s="69" t="s">
        <v>400</v>
      </c>
      <c r="B52" s="33" t="s">
        <v>224</v>
      </c>
      <c r="C52" s="68">
        <v>1.1213657805999999</v>
      </c>
      <c r="D52" s="9" t="str">
        <f>IF($B52="N/A","N/A",IF(C52&gt;1,"Yes","No"))</f>
        <v>Yes</v>
      </c>
      <c r="E52" s="8">
        <v>12.005032217</v>
      </c>
      <c r="F52" s="9" t="str">
        <f>IF($B52="N/A","N/A",IF(E52&gt;1,"Yes","No"))</f>
        <v>Yes</v>
      </c>
      <c r="G52" s="8">
        <v>11.622341828</v>
      </c>
      <c r="H52" s="9" t="str">
        <f>IF($B52="N/A","N/A",IF(G52&gt;1,"Yes","No"))</f>
        <v>Yes</v>
      </c>
      <c r="I52" s="10">
        <v>970.6</v>
      </c>
      <c r="J52" s="10">
        <v>-3.19</v>
      </c>
      <c r="K52" s="9" t="str">
        <f t="shared" si="8"/>
        <v>Yes</v>
      </c>
    </row>
    <row r="53" spans="1:11" x14ac:dyDescent="0.25">
      <c r="A53" s="69" t="s">
        <v>401</v>
      </c>
      <c r="B53" s="33" t="s">
        <v>263</v>
      </c>
      <c r="C53" s="68">
        <v>4.6779199389999997</v>
      </c>
      <c r="D53" s="9" t="str">
        <f>IF($B53="N/A","N/A",IF(C53&gt;0,"Yes","No"))</f>
        <v>Yes</v>
      </c>
      <c r="E53" s="8">
        <v>4.3594071978000004</v>
      </c>
      <c r="F53" s="9" t="str">
        <f>IF($B53="N/A","N/A",IF(E53&gt;0,"Yes","No"))</f>
        <v>Yes</v>
      </c>
      <c r="G53" s="8">
        <v>3.9176503011000001</v>
      </c>
      <c r="H53" s="9" t="str">
        <f>IF($B53="N/A","N/A",IF(G53&gt;0,"Yes","No"))</f>
        <v>Yes</v>
      </c>
      <c r="I53" s="10">
        <v>-6.81</v>
      </c>
      <c r="J53" s="10">
        <v>-10.1</v>
      </c>
      <c r="K53" s="9" t="str">
        <f t="shared" si="8"/>
        <v>Yes</v>
      </c>
    </row>
    <row r="54" spans="1:11" x14ac:dyDescent="0.25">
      <c r="A54" s="69" t="s">
        <v>402</v>
      </c>
      <c r="B54" s="33" t="s">
        <v>264</v>
      </c>
      <c r="C54" s="68">
        <v>3.5924099999999997E-5</v>
      </c>
      <c r="D54" s="9" t="str">
        <f>IF($B54="N/A","N/A",IF(C54&gt;=1,"No",IF(C54&lt;0,"No","Yes")))</f>
        <v>Yes</v>
      </c>
      <c r="E54" s="8">
        <v>0</v>
      </c>
      <c r="F54" s="9" t="str">
        <f>IF($B54="N/A","N/A",IF(E54&gt;=1,"No",IF(E54&lt;0,"No","Yes")))</f>
        <v>Yes</v>
      </c>
      <c r="G54" s="8">
        <v>0</v>
      </c>
      <c r="H54" s="9" t="str">
        <f>IF($B54="N/A","N/A",IF(G54&gt;=1,"No",IF(G54&lt;0,"No","Yes")))</f>
        <v>Yes</v>
      </c>
      <c r="I54" s="10">
        <v>-100</v>
      </c>
      <c r="J54" s="10" t="s">
        <v>1742</v>
      </c>
      <c r="K54" s="9" t="str">
        <f t="shared" si="8"/>
        <v>N/A</v>
      </c>
    </row>
    <row r="55" spans="1:11" x14ac:dyDescent="0.25">
      <c r="A55" s="69" t="s">
        <v>872</v>
      </c>
      <c r="B55" s="33" t="s">
        <v>217</v>
      </c>
      <c r="C55" s="71">
        <v>110.6586204</v>
      </c>
      <c r="D55" s="9" t="str">
        <f>IF($B55="N/A","N/A",IF(C55&gt;15,"No",IF(C55&lt;-15,"No","Yes")))</f>
        <v>N/A</v>
      </c>
      <c r="E55" s="35">
        <v>115.04870409</v>
      </c>
      <c r="F55" s="9" t="str">
        <f>IF($B55="N/A","N/A",IF(E55&gt;15,"No",IF(E55&lt;-15,"No","Yes")))</f>
        <v>N/A</v>
      </c>
      <c r="G55" s="35">
        <v>118.2192144</v>
      </c>
      <c r="H55" s="9" t="str">
        <f>IF($B55="N/A","N/A",IF(G55&gt;15,"No",IF(G55&lt;-15,"No","Yes")))</f>
        <v>N/A</v>
      </c>
      <c r="I55" s="10">
        <v>3.9670000000000001</v>
      </c>
      <c r="J55" s="10">
        <v>2.7559999999999998</v>
      </c>
      <c r="K55" s="9" t="str">
        <f t="shared" ref="K55:K74" si="9">IF(J55="Div by 0", "N/A", IF(J55="N/A","N/A", IF(J55&gt;30, "No", IF(J55&lt;-30, "No", "Yes"))))</f>
        <v>Yes</v>
      </c>
    </row>
    <row r="56" spans="1:11" x14ac:dyDescent="0.25">
      <c r="A56" s="69" t="s">
        <v>873</v>
      </c>
      <c r="B56" s="33" t="s">
        <v>265</v>
      </c>
      <c r="C56" s="71">
        <v>71.955434109999999</v>
      </c>
      <c r="D56" s="9" t="str">
        <f>IF($B56="N/A","N/A",IF(C56&gt;90,"No",IF(C56&lt;20,"No","Yes")))</f>
        <v>Yes</v>
      </c>
      <c r="E56" s="35">
        <v>72.924683423000005</v>
      </c>
      <c r="F56" s="9" t="str">
        <f>IF($B56="N/A","N/A",IF(E56&gt;90,"No",IF(E56&lt;20,"No","Yes")))</f>
        <v>Yes</v>
      </c>
      <c r="G56" s="35">
        <v>74.536575778</v>
      </c>
      <c r="H56" s="9" t="str">
        <f>IF($B56="N/A","N/A",IF(G56&gt;90,"No",IF(G56&lt;20,"No","Yes")))</f>
        <v>Yes</v>
      </c>
      <c r="I56" s="10">
        <v>1.347</v>
      </c>
      <c r="J56" s="10">
        <v>2.21</v>
      </c>
      <c r="K56" s="9" t="str">
        <f t="shared" si="9"/>
        <v>Yes</v>
      </c>
    </row>
    <row r="57" spans="1:11" x14ac:dyDescent="0.25">
      <c r="A57" s="69" t="s">
        <v>874</v>
      </c>
      <c r="B57" s="33" t="s">
        <v>266</v>
      </c>
      <c r="C57" s="71">
        <v>28.418041525</v>
      </c>
      <c r="D57" s="9" t="str">
        <f>IF($B57="N/A","N/A",IF(C57&gt;60,"No",IF(C57&lt;10,"No","Yes")))</f>
        <v>Yes</v>
      </c>
      <c r="E57" s="35">
        <v>28.354911262000002</v>
      </c>
      <c r="F57" s="9" t="str">
        <f>IF($B57="N/A","N/A",IF(E57&gt;60,"No",IF(E57&lt;10,"No","Yes")))</f>
        <v>Yes</v>
      </c>
      <c r="G57" s="35">
        <v>27.437778777999998</v>
      </c>
      <c r="H57" s="9" t="str">
        <f>IF($B57="N/A","N/A",IF(G57&gt;60,"No",IF(G57&lt;10,"No","Yes")))</f>
        <v>Yes</v>
      </c>
      <c r="I57" s="10">
        <v>-0.222</v>
      </c>
      <c r="J57" s="10">
        <v>-3.23</v>
      </c>
      <c r="K57" s="9" t="str">
        <f t="shared" si="9"/>
        <v>Yes</v>
      </c>
    </row>
    <row r="58" spans="1:11" ht="25" x14ac:dyDescent="0.25">
      <c r="A58" s="69" t="s">
        <v>875</v>
      </c>
      <c r="B58" s="33" t="s">
        <v>267</v>
      </c>
      <c r="C58" s="71">
        <v>17.587259628999998</v>
      </c>
      <c r="D58" s="9" t="str">
        <f>IF($B58="N/A","N/A",IF(C58&gt;100,"No",IF(C58&lt;10,"No","Yes")))</f>
        <v>Yes</v>
      </c>
      <c r="E58" s="35">
        <v>19.381057823999999</v>
      </c>
      <c r="F58" s="9" t="str">
        <f>IF($B58="N/A","N/A",IF(E58&gt;100,"No",IF(E58&lt;10,"No","Yes")))</f>
        <v>Yes</v>
      </c>
      <c r="G58" s="35">
        <v>23.817071083999998</v>
      </c>
      <c r="H58" s="9" t="str">
        <f>IF($B58="N/A","N/A",IF(G58&gt;100,"No",IF(G58&lt;10,"No","Yes")))</f>
        <v>Yes</v>
      </c>
      <c r="I58" s="10">
        <v>10.199999999999999</v>
      </c>
      <c r="J58" s="10">
        <v>22.89</v>
      </c>
      <c r="K58" s="9" t="str">
        <f t="shared" si="9"/>
        <v>Yes</v>
      </c>
    </row>
    <row r="59" spans="1:11" x14ac:dyDescent="0.25">
      <c r="A59" s="69" t="s">
        <v>876</v>
      </c>
      <c r="B59" s="33" t="s">
        <v>268</v>
      </c>
      <c r="C59" s="71">
        <v>51.705293990000001</v>
      </c>
      <c r="D59" s="9" t="str">
        <f>IF($B59="N/A","N/A",IF(C59&gt;100,"No",IF(C59&lt;20,"No","Yes")))</f>
        <v>Yes</v>
      </c>
      <c r="E59" s="35">
        <v>53.725771189</v>
      </c>
      <c r="F59" s="9" t="str">
        <f>IF($B59="N/A","N/A",IF(E59&gt;100,"No",IF(E59&lt;20,"No","Yes")))</f>
        <v>Yes</v>
      </c>
      <c r="G59" s="35">
        <v>56.720257959999998</v>
      </c>
      <c r="H59" s="9" t="str">
        <f>IF($B59="N/A","N/A",IF(G59&gt;100,"No",IF(G59&lt;20,"No","Yes")))</f>
        <v>Yes</v>
      </c>
      <c r="I59" s="10">
        <v>3.9079999999999999</v>
      </c>
      <c r="J59" s="10">
        <v>5.5739999999999998</v>
      </c>
      <c r="K59" s="9" t="str">
        <f t="shared" si="9"/>
        <v>Yes</v>
      </c>
    </row>
    <row r="60" spans="1:11" x14ac:dyDescent="0.25">
      <c r="A60" s="69" t="s">
        <v>877</v>
      </c>
      <c r="B60" s="33" t="s">
        <v>268</v>
      </c>
      <c r="C60" s="71">
        <v>97.830456979000004</v>
      </c>
      <c r="D60" s="9" t="str">
        <f>IF($B60="N/A","N/A",IF(C60&gt;100,"No",IF(C60&lt;20,"No","Yes")))</f>
        <v>Yes</v>
      </c>
      <c r="E60" s="35">
        <v>112.82114362</v>
      </c>
      <c r="F60" s="9" t="str">
        <f>IF($B60="N/A","N/A",IF(E60&gt;100,"No",IF(E60&lt;20,"No","Yes")))</f>
        <v>No</v>
      </c>
      <c r="G60" s="35">
        <v>114.22787925999999</v>
      </c>
      <c r="H60" s="9" t="str">
        <f>IF($B60="N/A","N/A",IF(G60&gt;100,"No",IF(G60&lt;20,"No","Yes")))</f>
        <v>No</v>
      </c>
      <c r="I60" s="10">
        <v>15.32</v>
      </c>
      <c r="J60" s="10">
        <v>1.2470000000000001</v>
      </c>
      <c r="K60" s="9" t="str">
        <f t="shared" si="9"/>
        <v>Yes</v>
      </c>
    </row>
    <row r="61" spans="1:11" x14ac:dyDescent="0.25">
      <c r="A61" s="69" t="s">
        <v>878</v>
      </c>
      <c r="B61" s="33" t="s">
        <v>217</v>
      </c>
      <c r="C61" s="71">
        <v>254.14686459999999</v>
      </c>
      <c r="D61" s="9" t="str">
        <f>IF($B61="N/A","N/A",IF(C61&gt;15,"No",IF(C61&lt;-15,"No","Yes")))</f>
        <v>N/A</v>
      </c>
      <c r="E61" s="35">
        <v>265.16712332999998</v>
      </c>
      <c r="F61" s="9" t="str">
        <f>IF($B61="N/A","N/A",IF(E61&gt;15,"No",IF(E61&lt;-15,"No","Yes")))</f>
        <v>N/A</v>
      </c>
      <c r="G61" s="35">
        <v>262.82465345999998</v>
      </c>
      <c r="H61" s="9" t="str">
        <f>IF($B61="N/A","N/A",IF(G61&gt;15,"No",IF(G61&lt;-15,"No","Yes")))</f>
        <v>N/A</v>
      </c>
      <c r="I61" s="10">
        <v>4.3360000000000003</v>
      </c>
      <c r="J61" s="10">
        <v>-0.88300000000000001</v>
      </c>
      <c r="K61" s="9" t="str">
        <f t="shared" si="9"/>
        <v>Yes</v>
      </c>
    </row>
    <row r="62" spans="1:11" x14ac:dyDescent="0.25">
      <c r="A62" s="69" t="s">
        <v>879</v>
      </c>
      <c r="B62" s="33" t="s">
        <v>269</v>
      </c>
      <c r="C62" s="71">
        <v>21.135533336999998</v>
      </c>
      <c r="D62" s="9" t="str">
        <f>IF($B62="N/A","N/A",IF(C62&gt;60,"No",IF(C62&lt;10,"No","Yes")))</f>
        <v>Yes</v>
      </c>
      <c r="E62" s="35">
        <v>21.013776868000001</v>
      </c>
      <c r="F62" s="9" t="str">
        <f>IF($B62="N/A","N/A",IF(E62&gt;60,"No",IF(E62&lt;10,"No","Yes")))</f>
        <v>Yes</v>
      </c>
      <c r="G62" s="35">
        <v>21.488234091999999</v>
      </c>
      <c r="H62" s="9" t="str">
        <f>IF($B62="N/A","N/A",IF(G62&gt;60,"No",IF(G62&lt;10,"No","Yes")))</f>
        <v>Yes</v>
      </c>
      <c r="I62" s="10">
        <v>-0.57599999999999996</v>
      </c>
      <c r="J62" s="10">
        <v>2.258</v>
      </c>
      <c r="K62" s="9" t="str">
        <f t="shared" si="9"/>
        <v>Yes</v>
      </c>
    </row>
    <row r="63" spans="1:11" x14ac:dyDescent="0.25">
      <c r="A63" s="69" t="s">
        <v>880</v>
      </c>
      <c r="B63" s="33" t="s">
        <v>269</v>
      </c>
      <c r="C63" s="71">
        <v>24.481543552000002</v>
      </c>
      <c r="D63" s="9" t="str">
        <f>IF($B63="N/A","N/A",IF(C63&gt;60,"No",IF(C63&lt;10,"No","Yes")))</f>
        <v>Yes</v>
      </c>
      <c r="E63" s="35">
        <v>262.26368633999999</v>
      </c>
      <c r="F63" s="9" t="str">
        <f>IF($B63="N/A","N/A",IF(E63&gt;60,"No",IF(E63&lt;10,"No","Yes")))</f>
        <v>No</v>
      </c>
      <c r="G63" s="35">
        <v>268.10790469</v>
      </c>
      <c r="H63" s="9" t="str">
        <f>IF($B63="N/A","N/A",IF(G63&gt;60,"No",IF(G63&lt;10,"No","Yes")))</f>
        <v>No</v>
      </c>
      <c r="I63" s="10">
        <v>971.3</v>
      </c>
      <c r="J63" s="10">
        <v>2.2280000000000002</v>
      </c>
      <c r="K63" s="9" t="str">
        <f t="shared" si="9"/>
        <v>Yes</v>
      </c>
    </row>
    <row r="64" spans="1:11" x14ac:dyDescent="0.25">
      <c r="A64" s="69" t="s">
        <v>881</v>
      </c>
      <c r="B64" s="33" t="s">
        <v>217</v>
      </c>
      <c r="C64" s="71">
        <v>117.7257458</v>
      </c>
      <c r="D64" s="9" t="str">
        <f t="shared" ref="D64:D74" si="10">IF($B64="N/A","N/A",IF(C64&gt;15,"No",IF(C64&lt;-15,"No","Yes")))</f>
        <v>N/A</v>
      </c>
      <c r="E64" s="35">
        <v>94.332864525000005</v>
      </c>
      <c r="F64" s="9" t="str">
        <f>IF($B64="N/A","N/A",IF(E64&gt;15,"No",IF(E64&lt;-15,"No","Yes")))</f>
        <v>N/A</v>
      </c>
      <c r="G64" s="35">
        <v>102.74987729</v>
      </c>
      <c r="H64" s="9" t="str">
        <f>IF($B64="N/A","N/A",IF(G64&gt;15,"No",IF(G64&lt;-15,"No","Yes")))</f>
        <v>N/A</v>
      </c>
      <c r="I64" s="10">
        <v>-19.899999999999999</v>
      </c>
      <c r="J64" s="10">
        <v>8.923</v>
      </c>
      <c r="K64" s="9" t="str">
        <f t="shared" si="9"/>
        <v>Yes</v>
      </c>
    </row>
    <row r="65" spans="1:11" ht="15.75" customHeight="1" x14ac:dyDescent="0.25">
      <c r="A65" s="69" t="s">
        <v>882</v>
      </c>
      <c r="B65" s="33" t="s">
        <v>217</v>
      </c>
      <c r="C65" s="71">
        <v>40.973248834000003</v>
      </c>
      <c r="D65" s="9" t="str">
        <f t="shared" si="10"/>
        <v>N/A</v>
      </c>
      <c r="E65" s="35">
        <v>45.258670680000002</v>
      </c>
      <c r="F65" s="9" t="str">
        <f t="shared" ref="F65:F73" si="11">IF($B65="N/A","N/A",IF(E65&gt;15,"No",IF(E65&lt;-15,"No","Yes")))</f>
        <v>N/A</v>
      </c>
      <c r="G65" s="35">
        <v>51.721195238</v>
      </c>
      <c r="H65" s="9" t="str">
        <f t="shared" ref="H65:H86" si="12">IF($B65="N/A","N/A",IF(G65&gt;15,"No",IF(G65&lt;-15,"No","Yes")))</f>
        <v>N/A</v>
      </c>
      <c r="I65" s="10">
        <v>10.46</v>
      </c>
      <c r="J65" s="10">
        <v>14.28</v>
      </c>
      <c r="K65" s="9" t="str">
        <f t="shared" si="9"/>
        <v>Yes</v>
      </c>
    </row>
    <row r="66" spans="1:11" x14ac:dyDescent="0.25">
      <c r="A66" s="69" t="s">
        <v>883</v>
      </c>
      <c r="B66" s="33" t="s">
        <v>217</v>
      </c>
      <c r="C66" s="71">
        <v>58.403428073000001</v>
      </c>
      <c r="D66" s="9" t="str">
        <f t="shared" si="10"/>
        <v>N/A</v>
      </c>
      <c r="E66" s="35">
        <v>57.569042580000001</v>
      </c>
      <c r="F66" s="9" t="str">
        <f t="shared" si="11"/>
        <v>N/A</v>
      </c>
      <c r="G66" s="35">
        <v>55.495557949000002</v>
      </c>
      <c r="H66" s="9" t="str">
        <f t="shared" si="12"/>
        <v>N/A</v>
      </c>
      <c r="I66" s="10">
        <v>-1.43</v>
      </c>
      <c r="J66" s="10">
        <v>-3.6</v>
      </c>
      <c r="K66" s="9" t="str">
        <f t="shared" si="9"/>
        <v>Yes</v>
      </c>
    </row>
    <row r="67" spans="1:11" x14ac:dyDescent="0.25">
      <c r="A67" s="69" t="s">
        <v>884</v>
      </c>
      <c r="B67" s="33" t="s">
        <v>217</v>
      </c>
      <c r="C67" s="71">
        <v>431.20183347</v>
      </c>
      <c r="D67" s="9" t="str">
        <f t="shared" si="10"/>
        <v>N/A</v>
      </c>
      <c r="E67" s="35">
        <v>437.44985489999999</v>
      </c>
      <c r="F67" s="9" t="str">
        <f t="shared" si="11"/>
        <v>N/A</v>
      </c>
      <c r="G67" s="35">
        <v>444.08205342000002</v>
      </c>
      <c r="H67" s="9" t="str">
        <f t="shared" si="12"/>
        <v>N/A</v>
      </c>
      <c r="I67" s="10">
        <v>1.4490000000000001</v>
      </c>
      <c r="J67" s="10">
        <v>1.516</v>
      </c>
      <c r="K67" s="9" t="str">
        <f t="shared" si="9"/>
        <v>Yes</v>
      </c>
    </row>
    <row r="68" spans="1:11" ht="25" x14ac:dyDescent="0.25">
      <c r="A68" s="69" t="s">
        <v>885</v>
      </c>
      <c r="B68" s="33" t="s">
        <v>217</v>
      </c>
      <c r="C68" s="71">
        <v>100.87037337</v>
      </c>
      <c r="D68" s="9" t="str">
        <f t="shared" si="10"/>
        <v>N/A</v>
      </c>
      <c r="E68" s="35">
        <v>100.77402588</v>
      </c>
      <c r="F68" s="9" t="str">
        <f t="shared" si="11"/>
        <v>N/A</v>
      </c>
      <c r="G68" s="35">
        <v>96.593597459999998</v>
      </c>
      <c r="H68" s="9" t="str">
        <f t="shared" si="12"/>
        <v>N/A</v>
      </c>
      <c r="I68" s="10">
        <v>-9.6000000000000002E-2</v>
      </c>
      <c r="J68" s="10">
        <v>-4.1500000000000004</v>
      </c>
      <c r="K68" s="9" t="str">
        <f t="shared" si="9"/>
        <v>Yes</v>
      </c>
    </row>
    <row r="69" spans="1:11" x14ac:dyDescent="0.25">
      <c r="A69" s="69" t="s">
        <v>886</v>
      </c>
      <c r="B69" s="33" t="s">
        <v>217</v>
      </c>
      <c r="C69" s="71">
        <v>150.14943215</v>
      </c>
      <c r="D69" s="9" t="str">
        <f t="shared" si="10"/>
        <v>N/A</v>
      </c>
      <c r="E69" s="35">
        <v>80.049996389</v>
      </c>
      <c r="F69" s="9" t="str">
        <f t="shared" si="11"/>
        <v>N/A</v>
      </c>
      <c r="G69" s="35">
        <v>46.835593338000002</v>
      </c>
      <c r="H69" s="9" t="str">
        <f t="shared" si="12"/>
        <v>N/A</v>
      </c>
      <c r="I69" s="10">
        <v>-46.7</v>
      </c>
      <c r="J69" s="10">
        <v>-41.5</v>
      </c>
      <c r="K69" s="9" t="str">
        <f t="shared" si="9"/>
        <v>No</v>
      </c>
    </row>
    <row r="70" spans="1:11" ht="25" x14ac:dyDescent="0.25">
      <c r="A70" s="69" t="s">
        <v>887</v>
      </c>
      <c r="B70" s="33" t="s">
        <v>217</v>
      </c>
      <c r="C70" s="71">
        <v>38.096826694000001</v>
      </c>
      <c r="D70" s="9" t="str">
        <f t="shared" si="10"/>
        <v>N/A</v>
      </c>
      <c r="E70" s="35">
        <v>42.729508320999997</v>
      </c>
      <c r="F70" s="9" t="str">
        <f t="shared" si="11"/>
        <v>N/A</v>
      </c>
      <c r="G70" s="35">
        <v>45.760870539999999</v>
      </c>
      <c r="H70" s="9" t="str">
        <f t="shared" si="12"/>
        <v>N/A</v>
      </c>
      <c r="I70" s="10">
        <v>12.16</v>
      </c>
      <c r="J70" s="10">
        <v>7.0940000000000003</v>
      </c>
      <c r="K70" s="9" t="str">
        <f t="shared" si="9"/>
        <v>Yes</v>
      </c>
    </row>
    <row r="71" spans="1:11" x14ac:dyDescent="0.25">
      <c r="A71" s="69" t="s">
        <v>888</v>
      </c>
      <c r="B71" s="33" t="s">
        <v>217</v>
      </c>
      <c r="C71" s="71">
        <v>388.78271809</v>
      </c>
      <c r="D71" s="9" t="str">
        <f t="shared" si="10"/>
        <v>N/A</v>
      </c>
      <c r="E71" s="35">
        <v>414.45170087999998</v>
      </c>
      <c r="F71" s="9" t="str">
        <f t="shared" si="11"/>
        <v>N/A</v>
      </c>
      <c r="G71" s="35">
        <v>459.19993543999999</v>
      </c>
      <c r="H71" s="9" t="str">
        <f t="shared" si="12"/>
        <v>N/A</v>
      </c>
      <c r="I71" s="10">
        <v>6.6020000000000003</v>
      </c>
      <c r="J71" s="10">
        <v>10.8</v>
      </c>
      <c r="K71" s="9" t="str">
        <f t="shared" si="9"/>
        <v>Yes</v>
      </c>
    </row>
    <row r="72" spans="1:11" ht="25" x14ac:dyDescent="0.25">
      <c r="A72" s="69" t="s">
        <v>889</v>
      </c>
      <c r="B72" s="33" t="s">
        <v>217</v>
      </c>
      <c r="C72" s="71">
        <v>1055.6139065</v>
      </c>
      <c r="D72" s="9" t="str">
        <f t="shared" si="10"/>
        <v>N/A</v>
      </c>
      <c r="E72" s="35">
        <v>1096.7493801000001</v>
      </c>
      <c r="F72" s="9" t="str">
        <f t="shared" si="11"/>
        <v>N/A</v>
      </c>
      <c r="G72" s="35">
        <v>1135.6352360999999</v>
      </c>
      <c r="H72" s="9" t="str">
        <f t="shared" si="12"/>
        <v>N/A</v>
      </c>
      <c r="I72" s="10">
        <v>3.8969999999999998</v>
      </c>
      <c r="J72" s="10">
        <v>3.5459999999999998</v>
      </c>
      <c r="K72" s="9" t="str">
        <f t="shared" si="9"/>
        <v>Yes</v>
      </c>
    </row>
    <row r="73" spans="1:11" x14ac:dyDescent="0.25">
      <c r="A73" s="69" t="s">
        <v>890</v>
      </c>
      <c r="B73" s="33" t="s">
        <v>217</v>
      </c>
      <c r="C73" s="71">
        <v>160.16163337</v>
      </c>
      <c r="D73" s="9" t="str">
        <f t="shared" si="10"/>
        <v>N/A</v>
      </c>
      <c r="E73" s="35">
        <v>132.25091083999999</v>
      </c>
      <c r="F73" s="9" t="str">
        <f t="shared" si="11"/>
        <v>N/A</v>
      </c>
      <c r="G73" s="35">
        <v>132.05549647000001</v>
      </c>
      <c r="H73" s="9" t="str">
        <f t="shared" si="12"/>
        <v>N/A</v>
      </c>
      <c r="I73" s="10">
        <v>-17.399999999999999</v>
      </c>
      <c r="J73" s="10">
        <v>-0.14799999999999999</v>
      </c>
      <c r="K73" s="9" t="str">
        <f t="shared" si="9"/>
        <v>Yes</v>
      </c>
    </row>
    <row r="74" spans="1:11" x14ac:dyDescent="0.25">
      <c r="A74" s="69" t="s">
        <v>891</v>
      </c>
      <c r="B74" s="33" t="s">
        <v>217</v>
      </c>
      <c r="C74" s="71">
        <v>118.31852778</v>
      </c>
      <c r="D74" s="9" t="str">
        <f t="shared" si="10"/>
        <v>N/A</v>
      </c>
      <c r="E74" s="35">
        <v>124.73353267</v>
      </c>
      <c r="F74" s="9" t="str">
        <f>IF($B74="N/A","N/A",IF(E74&gt;15,"No",IF(E74&lt;-15,"No","Yes")))</f>
        <v>N/A</v>
      </c>
      <c r="G74" s="35">
        <v>133.04602349999999</v>
      </c>
      <c r="H74" s="9" t="str">
        <f t="shared" si="12"/>
        <v>N/A</v>
      </c>
      <c r="I74" s="10">
        <v>5.4219999999999997</v>
      </c>
      <c r="J74" s="10">
        <v>6.6639999999999997</v>
      </c>
      <c r="K74" s="9" t="str">
        <f t="shared" si="9"/>
        <v>Yes</v>
      </c>
    </row>
    <row r="75" spans="1:11" x14ac:dyDescent="0.25">
      <c r="A75" s="69" t="s">
        <v>892</v>
      </c>
      <c r="B75" s="33" t="s">
        <v>217</v>
      </c>
      <c r="C75" s="68">
        <v>9.3988769457999997</v>
      </c>
      <c r="D75" s="9" t="str">
        <f t="shared" ref="D75:D80" si="13">IF($B75="N/A","N/A",IF(C75&gt;15,"No",IF(C75&lt;-15,"No","Yes")))</f>
        <v>N/A</v>
      </c>
      <c r="E75" s="8">
        <v>9.7782885894000007</v>
      </c>
      <c r="F75" s="9" t="str">
        <f>IF($B75="N/A","N/A",IF(E75&gt;15,"No",IF(E75&lt;-15,"No","Yes")))</f>
        <v>N/A</v>
      </c>
      <c r="G75" s="8">
        <v>10.048306154</v>
      </c>
      <c r="H75" s="9" t="str">
        <f t="shared" si="12"/>
        <v>N/A</v>
      </c>
      <c r="I75" s="10">
        <v>4.0369999999999999</v>
      </c>
      <c r="J75" s="10">
        <v>2.7610000000000001</v>
      </c>
      <c r="K75" s="9" t="str">
        <f t="shared" ref="K75:K80" si="14">IF(J75="Div by 0", "N/A", IF(J75="N/A","N/A", IF(J75&gt;30, "No", IF(J75&lt;-30, "No", "Yes"))))</f>
        <v>Yes</v>
      </c>
    </row>
    <row r="76" spans="1:11" x14ac:dyDescent="0.25">
      <c r="A76" s="69" t="s">
        <v>893</v>
      </c>
      <c r="B76" s="33" t="s">
        <v>217</v>
      </c>
      <c r="C76" s="68">
        <v>1.4905340454</v>
      </c>
      <c r="D76" s="9" t="str">
        <f t="shared" si="13"/>
        <v>N/A</v>
      </c>
      <c r="E76" s="8">
        <v>1.6568897601000001</v>
      </c>
      <c r="F76" s="9" t="str">
        <f t="shared" ref="F76:F86" si="15">IF($B76="N/A","N/A",IF(E76&gt;15,"No",IF(E76&lt;-15,"No","Yes")))</f>
        <v>N/A</v>
      </c>
      <c r="G76" s="8">
        <v>1.7668407102999999</v>
      </c>
      <c r="H76" s="9" t="str">
        <f t="shared" si="12"/>
        <v>N/A</v>
      </c>
      <c r="I76" s="10">
        <v>11.16</v>
      </c>
      <c r="J76" s="10">
        <v>6.6360000000000001</v>
      </c>
      <c r="K76" s="9" t="str">
        <f t="shared" si="14"/>
        <v>Yes</v>
      </c>
    </row>
    <row r="77" spans="1:11" x14ac:dyDescent="0.25">
      <c r="A77" s="69" t="s">
        <v>894</v>
      </c>
      <c r="B77" s="33" t="s">
        <v>217</v>
      </c>
      <c r="C77" s="68">
        <v>5.0628645973999999</v>
      </c>
      <c r="D77" s="9" t="str">
        <f t="shared" si="13"/>
        <v>N/A</v>
      </c>
      <c r="E77" s="8">
        <v>5.4412820874000003</v>
      </c>
      <c r="F77" s="9" t="str">
        <f t="shared" si="15"/>
        <v>N/A</v>
      </c>
      <c r="G77" s="8">
        <v>5.824068842</v>
      </c>
      <c r="H77" s="9" t="str">
        <f t="shared" si="12"/>
        <v>N/A</v>
      </c>
      <c r="I77" s="10">
        <v>7.4740000000000002</v>
      </c>
      <c r="J77" s="10">
        <v>7.0350000000000001</v>
      </c>
      <c r="K77" s="9" t="str">
        <f t="shared" si="14"/>
        <v>Yes</v>
      </c>
    </row>
    <row r="78" spans="1:11" x14ac:dyDescent="0.25">
      <c r="A78" s="69" t="s">
        <v>895</v>
      </c>
      <c r="B78" s="33" t="s">
        <v>217</v>
      </c>
      <c r="C78" s="68">
        <v>0.1364152257</v>
      </c>
      <c r="D78" s="9" t="str">
        <f t="shared" si="13"/>
        <v>N/A</v>
      </c>
      <c r="E78" s="8">
        <v>0.14974629980000001</v>
      </c>
      <c r="F78" s="9" t="str">
        <f t="shared" si="15"/>
        <v>N/A</v>
      </c>
      <c r="G78" s="8">
        <v>0.13797327249999999</v>
      </c>
      <c r="H78" s="9" t="str">
        <f t="shared" si="12"/>
        <v>N/A</v>
      </c>
      <c r="I78" s="10">
        <v>9.7720000000000002</v>
      </c>
      <c r="J78" s="10">
        <v>-7.86</v>
      </c>
      <c r="K78" s="9" t="str">
        <f t="shared" si="14"/>
        <v>Yes</v>
      </c>
    </row>
    <row r="79" spans="1:11" ht="25" x14ac:dyDescent="0.25">
      <c r="A79" s="69" t="s">
        <v>896</v>
      </c>
      <c r="B79" s="33" t="s">
        <v>217</v>
      </c>
      <c r="C79" s="68">
        <v>2.2426940042000001</v>
      </c>
      <c r="D79" s="9" t="str">
        <f t="shared" si="13"/>
        <v>N/A</v>
      </c>
      <c r="E79" s="8">
        <v>2.2223992790999998</v>
      </c>
      <c r="F79" s="9" t="str">
        <f t="shared" si="15"/>
        <v>N/A</v>
      </c>
      <c r="G79" s="8">
        <v>2.3095493130000002</v>
      </c>
      <c r="H79" s="9" t="str">
        <f t="shared" si="12"/>
        <v>N/A</v>
      </c>
      <c r="I79" s="10">
        <v>-0.90500000000000003</v>
      </c>
      <c r="J79" s="10">
        <v>3.9209999999999998</v>
      </c>
      <c r="K79" s="9" t="str">
        <f t="shared" si="14"/>
        <v>Yes</v>
      </c>
    </row>
    <row r="80" spans="1:11" ht="25" x14ac:dyDescent="0.25">
      <c r="A80" s="69" t="s">
        <v>897</v>
      </c>
      <c r="B80" s="33" t="s">
        <v>217</v>
      </c>
      <c r="C80" s="73" t="s">
        <v>217</v>
      </c>
      <c r="D80" s="9" t="str">
        <f t="shared" si="13"/>
        <v>N/A</v>
      </c>
      <c r="E80" s="73" t="s">
        <v>217</v>
      </c>
      <c r="F80" s="9" t="str">
        <f t="shared" si="15"/>
        <v>N/A</v>
      </c>
      <c r="G80" s="73">
        <v>2.2169994439999998</v>
      </c>
      <c r="H80" s="9" t="str">
        <f t="shared" si="12"/>
        <v>N/A</v>
      </c>
      <c r="I80" s="10" t="s">
        <v>217</v>
      </c>
      <c r="J80" s="74" t="s">
        <v>217</v>
      </c>
      <c r="K80" s="9" t="str">
        <f t="shared" si="14"/>
        <v>N/A</v>
      </c>
    </row>
    <row r="81" spans="1:11" x14ac:dyDescent="0.25">
      <c r="A81" s="69" t="s">
        <v>898</v>
      </c>
      <c r="B81" s="33" t="s">
        <v>217</v>
      </c>
      <c r="C81" s="75">
        <v>35.414524919999998</v>
      </c>
      <c r="D81" s="9" t="str">
        <f t="shared" ref="D81:D86" si="16">IF($B81="N/A","N/A",IF(C81&gt;15,"No",IF(C81&lt;-15,"No","Yes")))</f>
        <v>N/A</v>
      </c>
      <c r="E81" s="76">
        <v>35.604098053999998</v>
      </c>
      <c r="F81" s="9" t="str">
        <f t="shared" si="15"/>
        <v>N/A</v>
      </c>
      <c r="G81" s="76">
        <v>35.877396300000001</v>
      </c>
      <c r="H81" s="9" t="str">
        <f>IF($B81="N/A","N/A",IF(G81&gt;15,"No",IF(G81&lt;-15,"No","Yes")))</f>
        <v>N/A</v>
      </c>
      <c r="I81" s="10">
        <v>0.5353</v>
      </c>
      <c r="J81" s="10">
        <v>0.76759999999999995</v>
      </c>
      <c r="K81" s="9" t="str">
        <f t="shared" ref="K81:K86" si="17">IF(J81="Div by 0", "N/A", IF(J81="N/A","N/A", IF(J81&gt;30, "No", IF(J81&lt;-30, "No", "Yes"))))</f>
        <v>Yes</v>
      </c>
    </row>
    <row r="82" spans="1:11" x14ac:dyDescent="0.25">
      <c r="A82" s="69" t="s">
        <v>899</v>
      </c>
      <c r="B82" s="33" t="s">
        <v>217</v>
      </c>
      <c r="C82" s="75">
        <v>118.72512356</v>
      </c>
      <c r="D82" s="9" t="str">
        <f t="shared" si="16"/>
        <v>N/A</v>
      </c>
      <c r="E82" s="76">
        <v>121.47866739</v>
      </c>
      <c r="F82" s="9" t="str">
        <f t="shared" si="15"/>
        <v>N/A</v>
      </c>
      <c r="G82" s="76">
        <v>122.79488505</v>
      </c>
      <c r="H82" s="9" t="str">
        <f t="shared" si="12"/>
        <v>N/A</v>
      </c>
      <c r="I82" s="10">
        <v>2.319</v>
      </c>
      <c r="J82" s="10">
        <v>1.083</v>
      </c>
      <c r="K82" s="9" t="str">
        <f t="shared" si="17"/>
        <v>Yes</v>
      </c>
    </row>
    <row r="83" spans="1:11" x14ac:dyDescent="0.25">
      <c r="A83" s="69" t="s">
        <v>900</v>
      </c>
      <c r="B83" s="33" t="s">
        <v>217</v>
      </c>
      <c r="C83" s="75">
        <v>145.61960049000001</v>
      </c>
      <c r="D83" s="9" t="str">
        <f t="shared" si="16"/>
        <v>N/A</v>
      </c>
      <c r="E83" s="76">
        <v>146.21955283</v>
      </c>
      <c r="F83" s="9" t="str">
        <f t="shared" si="15"/>
        <v>N/A</v>
      </c>
      <c r="G83" s="76">
        <v>150.47414827</v>
      </c>
      <c r="H83" s="9" t="str">
        <f t="shared" si="12"/>
        <v>N/A</v>
      </c>
      <c r="I83" s="10">
        <v>0.41199999999999998</v>
      </c>
      <c r="J83" s="10">
        <v>2.91</v>
      </c>
      <c r="K83" s="9" t="str">
        <f t="shared" si="17"/>
        <v>Yes</v>
      </c>
    </row>
    <row r="84" spans="1:11" x14ac:dyDescent="0.25">
      <c r="A84" s="69" t="s">
        <v>901</v>
      </c>
      <c r="B84" s="33" t="s">
        <v>217</v>
      </c>
      <c r="C84" s="75">
        <v>233.67785279</v>
      </c>
      <c r="D84" s="9" t="str">
        <f t="shared" si="16"/>
        <v>N/A</v>
      </c>
      <c r="E84" s="76">
        <v>240.05608265999999</v>
      </c>
      <c r="F84" s="9" t="str">
        <f t="shared" si="15"/>
        <v>N/A</v>
      </c>
      <c r="G84" s="76">
        <v>257.29624209999997</v>
      </c>
      <c r="H84" s="9" t="str">
        <f t="shared" si="12"/>
        <v>N/A</v>
      </c>
      <c r="I84" s="10">
        <v>2.7290000000000001</v>
      </c>
      <c r="J84" s="10">
        <v>7.1820000000000004</v>
      </c>
      <c r="K84" s="9" t="str">
        <f t="shared" si="17"/>
        <v>Yes</v>
      </c>
    </row>
    <row r="85" spans="1:11" x14ac:dyDescent="0.25">
      <c r="A85" s="69" t="s">
        <v>902</v>
      </c>
      <c r="B85" s="33" t="s">
        <v>217</v>
      </c>
      <c r="C85" s="75">
        <v>704.97071130999996</v>
      </c>
      <c r="D85" s="9" t="str">
        <f t="shared" si="16"/>
        <v>N/A</v>
      </c>
      <c r="E85" s="76">
        <v>727.69721786000002</v>
      </c>
      <c r="F85" s="9" t="str">
        <f t="shared" si="15"/>
        <v>N/A</v>
      </c>
      <c r="G85" s="76">
        <v>724.51175893000004</v>
      </c>
      <c r="H85" s="9" t="str">
        <f t="shared" si="12"/>
        <v>N/A</v>
      </c>
      <c r="I85" s="10">
        <v>3.2240000000000002</v>
      </c>
      <c r="J85" s="10">
        <v>-0.438</v>
      </c>
      <c r="K85" s="9" t="str">
        <f t="shared" si="17"/>
        <v>Yes</v>
      </c>
    </row>
    <row r="86" spans="1:11" ht="25" x14ac:dyDescent="0.25">
      <c r="A86" s="69" t="s">
        <v>903</v>
      </c>
      <c r="B86" s="33" t="s">
        <v>217</v>
      </c>
      <c r="C86" s="77" t="s">
        <v>217</v>
      </c>
      <c r="D86" s="9" t="str">
        <f t="shared" si="16"/>
        <v>N/A</v>
      </c>
      <c r="E86" s="77" t="s">
        <v>217</v>
      </c>
      <c r="F86" s="9" t="str">
        <f t="shared" si="15"/>
        <v>N/A</v>
      </c>
      <c r="G86" s="77">
        <v>733.77231329999995</v>
      </c>
      <c r="H86" s="9" t="str">
        <f t="shared" si="12"/>
        <v>N/A</v>
      </c>
      <c r="I86" s="10" t="s">
        <v>217</v>
      </c>
      <c r="J86" s="10" t="s">
        <v>217</v>
      </c>
      <c r="K86" s="9" t="str">
        <f t="shared" si="17"/>
        <v>N/A</v>
      </c>
    </row>
    <row r="87" spans="1:11" x14ac:dyDescent="0.25">
      <c r="A87" s="69" t="s">
        <v>32</v>
      </c>
      <c r="B87" s="33" t="s">
        <v>270</v>
      </c>
      <c r="C87" s="68">
        <v>82.150065026999997</v>
      </c>
      <c r="D87" s="9" t="str">
        <f>IF($B87="N/A","N/A",IF(C87&gt;60,"Yes","No"))</f>
        <v>Yes</v>
      </c>
      <c r="E87" s="8">
        <v>82.564717697999995</v>
      </c>
      <c r="F87" s="9" t="str">
        <f>IF($B87="N/A","N/A",IF(E87&gt;60,"Yes","No"))</f>
        <v>Yes</v>
      </c>
      <c r="G87" s="8">
        <v>83.199572535000001</v>
      </c>
      <c r="H87" s="9" t="str">
        <f>IF($B87="N/A","N/A",IF(G87&gt;60,"Yes","No"))</f>
        <v>Yes</v>
      </c>
      <c r="I87" s="10">
        <v>0.50480000000000003</v>
      </c>
      <c r="J87" s="10">
        <v>0.76890000000000003</v>
      </c>
      <c r="K87" s="9" t="str">
        <f t="shared" ref="K87:K105" si="18">IF(J87="Div by 0", "N/A", IF(J87="N/A","N/A", IF(J87&gt;30, "No", IF(J87&lt;-30, "No", "Yes"))))</f>
        <v>Yes</v>
      </c>
    </row>
    <row r="88" spans="1:11" x14ac:dyDescent="0.25">
      <c r="A88" s="69" t="s">
        <v>39</v>
      </c>
      <c r="B88" s="33" t="s">
        <v>271</v>
      </c>
      <c r="C88" s="68">
        <v>99.737653343999995</v>
      </c>
      <c r="D88" s="9" t="str">
        <f>IF($B88="N/A","N/A",IF(C88&gt;100,"No",IF(C88&lt;85,"No","Yes")))</f>
        <v>Yes</v>
      </c>
      <c r="E88" s="8">
        <v>99.720413727999997</v>
      </c>
      <c r="F88" s="9" t="str">
        <f>IF($B88="N/A","N/A",IF(E88&gt;100,"No",IF(E88&lt;85,"No","Yes")))</f>
        <v>Yes</v>
      </c>
      <c r="G88" s="8">
        <v>99.822656245000005</v>
      </c>
      <c r="H88" s="9" t="str">
        <f>IF($B88="N/A","N/A",IF(G88&gt;100,"No",IF(G88&lt;85,"No","Yes")))</f>
        <v>Yes</v>
      </c>
      <c r="I88" s="10">
        <v>-1.7000000000000001E-2</v>
      </c>
      <c r="J88" s="10">
        <v>0.10249999999999999</v>
      </c>
      <c r="K88" s="9" t="str">
        <f t="shared" si="18"/>
        <v>Yes</v>
      </c>
    </row>
    <row r="89" spans="1:11" x14ac:dyDescent="0.25">
      <c r="A89" s="69" t="s">
        <v>904</v>
      </c>
      <c r="B89" s="33" t="s">
        <v>217</v>
      </c>
      <c r="C89" s="68">
        <v>33.807535805000001</v>
      </c>
      <c r="D89" s="9" t="str">
        <f>IF($B89="N/A","N/A",IF(C89&gt;15,"No",IF(C89&lt;-15,"No","Yes")))</f>
        <v>N/A</v>
      </c>
      <c r="E89" s="8">
        <v>34.586943331000001</v>
      </c>
      <c r="F89" s="9" t="str">
        <f>IF($B89="N/A","N/A",IF(E89&gt;15,"No",IF(E89&lt;-15,"No","Yes")))</f>
        <v>N/A</v>
      </c>
      <c r="G89" s="8">
        <v>37.866173496999998</v>
      </c>
      <c r="H89" s="9" t="str">
        <f>IF($B89="N/A","N/A",IF(G89&gt;15,"No",IF(G89&lt;-15,"No","Yes")))</f>
        <v>N/A</v>
      </c>
      <c r="I89" s="10">
        <v>2.3050000000000002</v>
      </c>
      <c r="J89" s="10">
        <v>9.4809999999999999</v>
      </c>
      <c r="K89" s="9" t="str">
        <f t="shared" si="18"/>
        <v>Yes</v>
      </c>
    </row>
    <row r="90" spans="1:11" x14ac:dyDescent="0.25">
      <c r="A90" s="69" t="s">
        <v>845</v>
      </c>
      <c r="B90" s="33" t="s">
        <v>272</v>
      </c>
      <c r="C90" s="68">
        <v>4.7117139734000002</v>
      </c>
      <c r="D90" s="9" t="str">
        <f>IF($B90="N/A","N/A",IF(C90&gt;25,"No",IF(C90&lt;5,"No","Yes")))</f>
        <v>No</v>
      </c>
      <c r="E90" s="8">
        <v>4.1654168646</v>
      </c>
      <c r="F90" s="9" t="str">
        <f>IF($B90="N/A","N/A",IF(E90&gt;25,"No",IF(E90&lt;5,"No","Yes")))</f>
        <v>No</v>
      </c>
      <c r="G90" s="8">
        <v>3.9993532701999999</v>
      </c>
      <c r="H90" s="9" t="str">
        <f>IF($B90="N/A","N/A",IF(G90&gt;25,"No",IF(G90&lt;5,"No","Yes")))</f>
        <v>No</v>
      </c>
      <c r="I90" s="10">
        <v>-11.6</v>
      </c>
      <c r="J90" s="10">
        <v>-3.99</v>
      </c>
      <c r="K90" s="9" t="str">
        <f t="shared" si="18"/>
        <v>Yes</v>
      </c>
    </row>
    <row r="91" spans="1:11" x14ac:dyDescent="0.25">
      <c r="A91" s="69" t="s">
        <v>846</v>
      </c>
      <c r="B91" s="33" t="s">
        <v>273</v>
      </c>
      <c r="C91" s="68">
        <v>56.320584691999997</v>
      </c>
      <c r="D91" s="9" t="str">
        <f>IF($B91="N/A","N/A",IF(C91&gt;70,"No",IF(C91&lt;40,"No","Yes")))</f>
        <v>Yes</v>
      </c>
      <c r="E91" s="8">
        <v>55.391163435000003</v>
      </c>
      <c r="F91" s="9" t="str">
        <f>IF($B91="N/A","N/A",IF(E91&gt;70,"No",IF(E91&lt;40,"No","Yes")))</f>
        <v>Yes</v>
      </c>
      <c r="G91" s="8">
        <v>55.166606907999999</v>
      </c>
      <c r="H91" s="9" t="str">
        <f>IF($B91="N/A","N/A",IF(G91&gt;70,"No",IF(G91&lt;40,"No","Yes")))</f>
        <v>Yes</v>
      </c>
      <c r="I91" s="10">
        <v>-1.65</v>
      </c>
      <c r="J91" s="10">
        <v>-0.40500000000000003</v>
      </c>
      <c r="K91" s="9" t="str">
        <f t="shared" si="18"/>
        <v>Yes</v>
      </c>
    </row>
    <row r="92" spans="1:11" x14ac:dyDescent="0.25">
      <c r="A92" s="69" t="s">
        <v>847</v>
      </c>
      <c r="B92" s="33" t="s">
        <v>274</v>
      </c>
      <c r="C92" s="68">
        <v>38.836388559</v>
      </c>
      <c r="D92" s="9" t="str">
        <f>IF($B92="N/A","N/A",IF(C92&gt;55,"No",IF(C92&lt;20,"No","Yes")))</f>
        <v>Yes</v>
      </c>
      <c r="E92" s="8">
        <v>40.336468717999999</v>
      </c>
      <c r="F92" s="9" t="str">
        <f>IF($B92="N/A","N/A",IF(E92&gt;55,"No",IF(E92&lt;20,"No","Yes")))</f>
        <v>Yes</v>
      </c>
      <c r="G92" s="8">
        <v>40.746425618000004</v>
      </c>
      <c r="H92" s="9" t="str">
        <f>IF($B92="N/A","N/A",IF(G92&gt;55,"No",IF(G92&lt;20,"No","Yes")))</f>
        <v>Yes</v>
      </c>
      <c r="I92" s="10">
        <v>3.863</v>
      </c>
      <c r="J92" s="10">
        <v>1.016</v>
      </c>
      <c r="K92" s="9" t="str">
        <f t="shared" si="18"/>
        <v>Yes</v>
      </c>
    </row>
    <row r="93" spans="1:11" x14ac:dyDescent="0.25">
      <c r="A93" s="69" t="s">
        <v>167</v>
      </c>
      <c r="B93" s="33" t="s">
        <v>250</v>
      </c>
      <c r="C93" s="68">
        <v>97.168347576000002</v>
      </c>
      <c r="D93" s="9" t="str">
        <f>IF($B93="N/A","N/A",IF(C93&gt;95,"Yes","No"))</f>
        <v>Yes</v>
      </c>
      <c r="E93" s="8">
        <v>92.238705311000004</v>
      </c>
      <c r="F93" s="9" t="str">
        <f>IF($B93="N/A","N/A",IF(E93&gt;95,"Yes","No"))</f>
        <v>No</v>
      </c>
      <c r="G93" s="8">
        <v>90.774714107999998</v>
      </c>
      <c r="H93" s="9" t="str">
        <f>IF($B93="N/A","N/A",IF(G93&gt;95,"Yes","No"))</f>
        <v>No</v>
      </c>
      <c r="I93" s="10">
        <v>-5.07</v>
      </c>
      <c r="J93" s="10">
        <v>-1.59</v>
      </c>
      <c r="K93" s="9" t="str">
        <f t="shared" si="18"/>
        <v>Yes</v>
      </c>
    </row>
    <row r="94" spans="1:11" x14ac:dyDescent="0.25">
      <c r="A94" s="69" t="s">
        <v>41</v>
      </c>
      <c r="B94" s="33" t="s">
        <v>217</v>
      </c>
      <c r="C94" s="68">
        <v>98.747031903999996</v>
      </c>
      <c r="D94" s="9" t="str">
        <f>IF($B94="N/A","N/A",IF(C94&gt;15,"No",IF(C94&lt;-15,"No","Yes")))</f>
        <v>N/A</v>
      </c>
      <c r="E94" s="8">
        <v>72.588530410999994</v>
      </c>
      <c r="F94" s="9" t="str">
        <f>IF($B94="N/A","N/A",IF(E94&gt;15,"No",IF(E94&lt;-15,"No","Yes")))</f>
        <v>N/A</v>
      </c>
      <c r="G94" s="8">
        <v>66.356330834999994</v>
      </c>
      <c r="H94" s="9" t="str">
        <f>IF($B94="N/A","N/A",IF(G94&gt;15,"No",IF(G94&lt;-15,"No","Yes")))</f>
        <v>N/A</v>
      </c>
      <c r="I94" s="10">
        <v>-26.5</v>
      </c>
      <c r="J94" s="10">
        <v>-8.59</v>
      </c>
      <c r="K94" s="9" t="str">
        <f t="shared" si="18"/>
        <v>Yes</v>
      </c>
    </row>
    <row r="95" spans="1:11" x14ac:dyDescent="0.25">
      <c r="A95" s="69" t="s">
        <v>42</v>
      </c>
      <c r="B95" s="33" t="s">
        <v>217</v>
      </c>
      <c r="C95" s="68">
        <v>99.186096176000007</v>
      </c>
      <c r="D95" s="9" t="str">
        <f>IF($B95="N/A","N/A",IF(C95&gt;15,"No",IF(C95&lt;-15,"No","Yes")))</f>
        <v>N/A</v>
      </c>
      <c r="E95" s="8">
        <v>77.863385945999994</v>
      </c>
      <c r="F95" s="9" t="str">
        <f>IF($B95="N/A","N/A",IF(E95&gt;15,"No",IF(E95&lt;-15,"No","Yes")))</f>
        <v>N/A</v>
      </c>
      <c r="G95" s="8">
        <v>79.831528617999993</v>
      </c>
      <c r="H95" s="9" t="str">
        <f>IF($B95="N/A","N/A",IF(G95&gt;15,"No",IF(G95&lt;-15,"No","Yes")))</f>
        <v>N/A</v>
      </c>
      <c r="I95" s="10">
        <v>-21.5</v>
      </c>
      <c r="J95" s="10">
        <v>2.528</v>
      </c>
      <c r="K95" s="9" t="str">
        <f t="shared" si="18"/>
        <v>Yes</v>
      </c>
    </row>
    <row r="96" spans="1:11" x14ac:dyDescent="0.25">
      <c r="A96" s="69" t="s">
        <v>905</v>
      </c>
      <c r="B96" s="33" t="s">
        <v>217</v>
      </c>
      <c r="C96" s="68">
        <v>99.965560702000005</v>
      </c>
      <c r="D96" s="9" t="str">
        <f>IF($B96="N/A","N/A",IF(C96&gt;15,"No",IF(C96&lt;-15,"No","Yes")))</f>
        <v>N/A</v>
      </c>
      <c r="E96" s="8">
        <v>98.608359299</v>
      </c>
      <c r="F96" s="9" t="str">
        <f>IF($B96="N/A","N/A",IF(E96&gt;15,"No",IF(E96&lt;-15,"No","Yes")))</f>
        <v>N/A</v>
      </c>
      <c r="G96" s="8">
        <v>98.203133316000006</v>
      </c>
      <c r="H96" s="9" t="str">
        <f>IF($B96="N/A","N/A",IF(G96&gt;15,"No",IF(G96&lt;-15,"No","Yes")))</f>
        <v>N/A</v>
      </c>
      <c r="I96" s="10">
        <v>-1.36</v>
      </c>
      <c r="J96" s="10">
        <v>-0.41099999999999998</v>
      </c>
      <c r="K96" s="9" t="str">
        <f t="shared" si="18"/>
        <v>Yes</v>
      </c>
    </row>
    <row r="97" spans="1:11" x14ac:dyDescent="0.25">
      <c r="A97" s="69" t="s">
        <v>906</v>
      </c>
      <c r="B97" s="33" t="s">
        <v>217</v>
      </c>
      <c r="C97" s="68">
        <v>99.963996934999997</v>
      </c>
      <c r="D97" s="9" t="str">
        <f>IF($B97="N/A","N/A",IF(C97&gt;15,"No",IF(C97&lt;-15,"No","Yes")))</f>
        <v>N/A</v>
      </c>
      <c r="E97" s="8">
        <v>98.938434803999996</v>
      </c>
      <c r="F97" s="9" t="str">
        <f>IF($B97="N/A","N/A",IF(E97&gt;15,"No",IF(E97&lt;-15,"No","Yes")))</f>
        <v>N/A</v>
      </c>
      <c r="G97" s="8">
        <v>98.847633983999998</v>
      </c>
      <c r="H97" s="9" t="str">
        <f>IF($B97="N/A","N/A",IF(G97&gt;15,"No",IF(G97&lt;-15,"No","Yes")))</f>
        <v>N/A</v>
      </c>
      <c r="I97" s="10">
        <v>-1.03</v>
      </c>
      <c r="J97" s="10">
        <v>-9.1999999999999998E-2</v>
      </c>
      <c r="K97" s="9" t="str">
        <f t="shared" si="18"/>
        <v>Yes</v>
      </c>
    </row>
    <row r="98" spans="1:11" x14ac:dyDescent="0.25">
      <c r="A98" s="69" t="s">
        <v>43</v>
      </c>
      <c r="B98" s="33" t="s">
        <v>227</v>
      </c>
      <c r="C98" s="68">
        <v>97.076247319000004</v>
      </c>
      <c r="D98" s="9" t="str">
        <f>IF($B98="N/A","N/A",IF(C98&gt;100,"No",IF(C98&lt;98,"No","Yes")))</f>
        <v>No</v>
      </c>
      <c r="E98" s="8">
        <v>93.475926866999998</v>
      </c>
      <c r="F98" s="9" t="str">
        <f>IF($B98="N/A","N/A",IF(E98&gt;100,"No",IF(E98&lt;98,"No","Yes")))</f>
        <v>No</v>
      </c>
      <c r="G98" s="8">
        <v>92.339013124000004</v>
      </c>
      <c r="H98" s="9" t="str">
        <f>IF($B98="N/A","N/A",IF(G98&gt;100,"No",IF(G98&lt;98,"No","Yes")))</f>
        <v>No</v>
      </c>
      <c r="I98" s="10">
        <v>-3.71</v>
      </c>
      <c r="J98" s="10">
        <v>-1.22</v>
      </c>
      <c r="K98" s="9" t="str">
        <f t="shared" si="18"/>
        <v>Yes</v>
      </c>
    </row>
    <row r="99" spans="1:11" x14ac:dyDescent="0.25">
      <c r="A99" s="69" t="s">
        <v>44</v>
      </c>
      <c r="B99" s="33" t="s">
        <v>217</v>
      </c>
      <c r="C99" s="68">
        <v>42.395305014000002</v>
      </c>
      <c r="D99" s="9" t="str">
        <f>IF($B99="N/A","N/A",IF(C99&gt;15,"No",IF(C99&lt;-15,"No","Yes")))</f>
        <v>N/A</v>
      </c>
      <c r="E99" s="8">
        <v>43.863501960000001</v>
      </c>
      <c r="F99" s="9" t="str">
        <f>IF($B99="N/A","N/A",IF(E99&gt;15,"No",IF(E99&lt;-15,"No","Yes")))</f>
        <v>N/A</v>
      </c>
      <c r="G99" s="8">
        <v>44.545788674999997</v>
      </c>
      <c r="H99" s="9" t="str">
        <f>IF($B99="N/A","N/A",IF(G99&gt;15,"No",IF(G99&lt;-15,"No","Yes")))</f>
        <v>N/A</v>
      </c>
      <c r="I99" s="10">
        <v>3.4630000000000001</v>
      </c>
      <c r="J99" s="10">
        <v>1.5549999999999999</v>
      </c>
      <c r="K99" s="9" t="str">
        <f t="shared" si="18"/>
        <v>Yes</v>
      </c>
    </row>
    <row r="100" spans="1:11" x14ac:dyDescent="0.25">
      <c r="A100" s="69" t="s">
        <v>45</v>
      </c>
      <c r="B100" s="33" t="s">
        <v>217</v>
      </c>
      <c r="C100" s="68">
        <v>36.832382336000002</v>
      </c>
      <c r="D100" s="9" t="str">
        <f>IF($B100="N/A","N/A",IF(C100&gt;15,"No",IF(C100&lt;-15,"No","Yes")))</f>
        <v>N/A</v>
      </c>
      <c r="E100" s="8">
        <v>35.811234143999997</v>
      </c>
      <c r="F100" s="9" t="str">
        <f>IF($B100="N/A","N/A",IF(E100&gt;15,"No",IF(E100&lt;-15,"No","Yes")))</f>
        <v>N/A</v>
      </c>
      <c r="G100" s="8">
        <v>47.424377301</v>
      </c>
      <c r="H100" s="9" t="str">
        <f>IF($B100="N/A","N/A",IF(G100&gt;15,"No",IF(G100&lt;-15,"No","Yes")))</f>
        <v>N/A</v>
      </c>
      <c r="I100" s="10">
        <v>-2.77</v>
      </c>
      <c r="J100" s="10">
        <v>32.43</v>
      </c>
      <c r="K100" s="9" t="str">
        <f t="shared" si="18"/>
        <v>No</v>
      </c>
    </row>
    <row r="101" spans="1:11" x14ac:dyDescent="0.25">
      <c r="A101" s="69" t="s">
        <v>359</v>
      </c>
      <c r="B101" s="33" t="s">
        <v>217</v>
      </c>
      <c r="C101" s="68" t="s">
        <v>217</v>
      </c>
      <c r="D101" s="9" t="str">
        <f>IF($B101="N/A","N/A",IF(C101&gt;15,"No",IF(C101&lt;-15,"No","Yes")))</f>
        <v>N/A</v>
      </c>
      <c r="E101" s="8" t="s">
        <v>217</v>
      </c>
      <c r="F101" s="9" t="str">
        <f>IF($B101="N/A","N/A",IF(E101&gt;15,"No",IF(E101&lt;-15,"No","Yes")))</f>
        <v>N/A</v>
      </c>
      <c r="G101" s="8">
        <v>91.970165976999994</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20.77231265</v>
      </c>
      <c r="D103" s="9" t="str">
        <f>IF($B103="N/A","N/A",IF(C103&gt;15,"No",IF(C103&lt;-15,"No","Yes")))</f>
        <v>N/A</v>
      </c>
      <c r="E103" s="8">
        <v>20.325263895999999</v>
      </c>
      <c r="F103" s="9" t="str">
        <f>IF($B103="N/A","N/A",IF(E103&gt;15,"No",IF(E103&lt;-15,"No","Yes")))</f>
        <v>N/A</v>
      </c>
      <c r="G103" s="8">
        <v>8.0298340233999994</v>
      </c>
      <c r="H103" s="9" t="str">
        <f>IF($B103="N/A","N/A",IF(G103&gt;15,"No",IF(G103&lt;-15,"No","Yes")))</f>
        <v>N/A</v>
      </c>
      <c r="I103" s="10">
        <v>-2.15</v>
      </c>
      <c r="J103" s="10">
        <v>-60.5</v>
      </c>
      <c r="K103" s="9" t="str">
        <f t="shared" si="18"/>
        <v>No</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69.316847699999997</v>
      </c>
      <c r="D107" s="9" t="str">
        <f t="shared" ref="D107:D130" si="19">IF($B107="N/A","N/A",IF(C107&gt;15,"No",IF(C107&lt;-15,"No","Yes")))</f>
        <v>N/A</v>
      </c>
      <c r="E107" s="9">
        <v>73.991144469999995</v>
      </c>
      <c r="F107" s="9" t="str">
        <f t="shared" ref="F107:F130" si="20">IF($B107="N/A","N/A",IF(E107&gt;15,"No",IF(E107&lt;-15,"No","Yes")))</f>
        <v>N/A</v>
      </c>
      <c r="G107" s="8">
        <v>75.974461524000006</v>
      </c>
      <c r="H107" s="9" t="str">
        <f t="shared" ref="H107:H130" si="21">IF($B107="N/A","N/A",IF(G107&gt;15,"No",IF(G107&lt;-15,"No","Yes")))</f>
        <v>N/A</v>
      </c>
      <c r="I107" s="10">
        <v>6.7430000000000003</v>
      </c>
      <c r="J107" s="10">
        <v>2.68</v>
      </c>
      <c r="K107" s="9" t="str">
        <f t="shared" ref="K107:K130" si="22">IF(J107="Div by 0", "N/A", IF(J107="N/A","N/A", IF(J107&gt;30, "No", IF(J107&lt;-30, "No", "Yes"))))</f>
        <v>Yes</v>
      </c>
    </row>
    <row r="108" spans="1:11" x14ac:dyDescent="0.25">
      <c r="A108" s="69" t="s">
        <v>908</v>
      </c>
      <c r="B108" s="33" t="s">
        <v>217</v>
      </c>
      <c r="C108" s="78">
        <v>28.447406343000001</v>
      </c>
      <c r="D108" s="33" t="s">
        <v>217</v>
      </c>
      <c r="E108" s="9">
        <v>23.793525966000001</v>
      </c>
      <c r="F108" s="33" t="s">
        <v>217</v>
      </c>
      <c r="G108" s="8">
        <v>21.723577233</v>
      </c>
      <c r="H108" s="33" t="s">
        <v>217</v>
      </c>
      <c r="I108" s="10">
        <v>-16.399999999999999</v>
      </c>
      <c r="J108" s="10">
        <v>-8.6999999999999993</v>
      </c>
      <c r="K108" s="9" t="str">
        <f t="shared" si="22"/>
        <v>Yes</v>
      </c>
    </row>
    <row r="109" spans="1:11" x14ac:dyDescent="0.25">
      <c r="A109" s="69" t="s">
        <v>909</v>
      </c>
      <c r="B109" s="33" t="s">
        <v>217</v>
      </c>
      <c r="C109" s="78">
        <v>8.2577912854999997</v>
      </c>
      <c r="D109" s="9" t="str">
        <f t="shared" si="19"/>
        <v>N/A</v>
      </c>
      <c r="E109" s="9">
        <v>8.6700045504999999</v>
      </c>
      <c r="F109" s="9" t="str">
        <f t="shared" si="20"/>
        <v>N/A</v>
      </c>
      <c r="G109" s="8">
        <v>8.7096862612999999</v>
      </c>
      <c r="H109" s="9" t="str">
        <f t="shared" si="21"/>
        <v>N/A</v>
      </c>
      <c r="I109" s="10">
        <v>4.992</v>
      </c>
      <c r="J109" s="10">
        <v>0.4577</v>
      </c>
      <c r="K109" s="9" t="str">
        <f t="shared" si="22"/>
        <v>Yes</v>
      </c>
    </row>
    <row r="110" spans="1:11" x14ac:dyDescent="0.25">
      <c r="A110" s="69" t="s">
        <v>910</v>
      </c>
      <c r="B110" s="33" t="s">
        <v>217</v>
      </c>
      <c r="C110" s="78">
        <v>1.79204091E-2</v>
      </c>
      <c r="D110" s="9" t="str">
        <f t="shared" si="19"/>
        <v>N/A</v>
      </c>
      <c r="E110" s="9">
        <v>1.69873735E-2</v>
      </c>
      <c r="F110" s="9" t="str">
        <f t="shared" si="20"/>
        <v>N/A</v>
      </c>
      <c r="G110" s="8">
        <v>1.73904465E-2</v>
      </c>
      <c r="H110" s="9" t="str">
        <f t="shared" si="21"/>
        <v>N/A</v>
      </c>
      <c r="I110" s="10">
        <v>-5.21</v>
      </c>
      <c r="J110" s="10">
        <v>2.3730000000000002</v>
      </c>
      <c r="K110" s="9" t="str">
        <f t="shared" si="22"/>
        <v>Yes</v>
      </c>
    </row>
    <row r="111" spans="1:11" x14ac:dyDescent="0.25">
      <c r="A111" s="69" t="s">
        <v>911</v>
      </c>
      <c r="B111" s="33" t="s">
        <v>217</v>
      </c>
      <c r="C111" s="78">
        <v>4.4447382600000003</v>
      </c>
      <c r="D111" s="9" t="str">
        <f t="shared" si="19"/>
        <v>N/A</v>
      </c>
      <c r="E111" s="9">
        <v>4.1249246127000001</v>
      </c>
      <c r="F111" s="9" t="str">
        <f t="shared" si="20"/>
        <v>N/A</v>
      </c>
      <c r="G111" s="8">
        <v>3.6703187824999999</v>
      </c>
      <c r="H111" s="9" t="str">
        <f t="shared" si="21"/>
        <v>N/A</v>
      </c>
      <c r="I111" s="10">
        <v>-7.2</v>
      </c>
      <c r="J111" s="10">
        <v>-11</v>
      </c>
      <c r="K111" s="9" t="str">
        <f t="shared" si="22"/>
        <v>Yes</v>
      </c>
    </row>
    <row r="112" spans="1:11" x14ac:dyDescent="0.25">
      <c r="A112" s="69" t="s">
        <v>912</v>
      </c>
      <c r="B112" s="33" t="s">
        <v>217</v>
      </c>
      <c r="C112" s="78">
        <v>0.58097020749999995</v>
      </c>
      <c r="D112" s="9" t="str">
        <f t="shared" si="19"/>
        <v>N/A</v>
      </c>
      <c r="E112" s="9">
        <v>0.60046727609999995</v>
      </c>
      <c r="F112" s="9" t="str">
        <f t="shared" si="20"/>
        <v>N/A</v>
      </c>
      <c r="G112" s="8">
        <v>0.66723077750000004</v>
      </c>
      <c r="H112" s="9" t="str">
        <f t="shared" si="21"/>
        <v>N/A</v>
      </c>
      <c r="I112" s="10">
        <v>3.3559999999999999</v>
      </c>
      <c r="J112" s="10">
        <v>11.12</v>
      </c>
      <c r="K112" s="9" t="str">
        <f t="shared" si="22"/>
        <v>Yes</v>
      </c>
    </row>
    <row r="113" spans="1:11" x14ac:dyDescent="0.25">
      <c r="A113" s="69" t="s">
        <v>913</v>
      </c>
      <c r="B113" s="33" t="s">
        <v>217</v>
      </c>
      <c r="C113" s="78">
        <v>0.37784964939999999</v>
      </c>
      <c r="D113" s="9" t="str">
        <f t="shared" si="19"/>
        <v>N/A</v>
      </c>
      <c r="E113" s="9">
        <v>0.36166024149999998</v>
      </c>
      <c r="F113" s="9" t="str">
        <f t="shared" si="20"/>
        <v>N/A</v>
      </c>
      <c r="G113" s="8">
        <v>0.36883995720000001</v>
      </c>
      <c r="H113" s="9" t="str">
        <f t="shared" si="21"/>
        <v>N/A</v>
      </c>
      <c r="I113" s="10">
        <v>-4.28</v>
      </c>
      <c r="J113" s="10">
        <v>1.9850000000000001</v>
      </c>
      <c r="K113" s="9" t="str">
        <f t="shared" si="22"/>
        <v>Yes</v>
      </c>
    </row>
    <row r="114" spans="1:11" x14ac:dyDescent="0.25">
      <c r="A114" s="69" t="s">
        <v>914</v>
      </c>
      <c r="B114" s="33" t="s">
        <v>217</v>
      </c>
      <c r="C114" s="78">
        <v>3.9029571598000001</v>
      </c>
      <c r="D114" s="9" t="str">
        <f t="shared" si="19"/>
        <v>N/A</v>
      </c>
      <c r="E114" s="9">
        <v>0.64507047390000005</v>
      </c>
      <c r="F114" s="9" t="str">
        <f t="shared" si="20"/>
        <v>N/A</v>
      </c>
      <c r="G114" s="8">
        <v>0.6959980375</v>
      </c>
      <c r="H114" s="9" t="str">
        <f t="shared" si="21"/>
        <v>N/A</v>
      </c>
      <c r="I114" s="10">
        <v>-83.5</v>
      </c>
      <c r="J114" s="10">
        <v>7.8949999999999996</v>
      </c>
      <c r="K114" s="9" t="str">
        <f t="shared" si="22"/>
        <v>Yes</v>
      </c>
    </row>
    <row r="115" spans="1:11" x14ac:dyDescent="0.25">
      <c r="A115" s="69" t="s">
        <v>915</v>
      </c>
      <c r="B115" s="33" t="s">
        <v>217</v>
      </c>
      <c r="C115" s="78">
        <v>3.3616071487000001</v>
      </c>
      <c r="D115" s="9" t="str">
        <f t="shared" si="19"/>
        <v>N/A</v>
      </c>
      <c r="E115" s="9">
        <v>3.2825691415999998</v>
      </c>
      <c r="F115" s="9" t="str">
        <f t="shared" si="20"/>
        <v>N/A</v>
      </c>
      <c r="G115" s="8">
        <v>2.6998151274</v>
      </c>
      <c r="H115" s="9" t="str">
        <f t="shared" si="21"/>
        <v>N/A</v>
      </c>
      <c r="I115" s="10">
        <v>-2.35</v>
      </c>
      <c r="J115" s="10">
        <v>-17.8</v>
      </c>
      <c r="K115" s="9" t="str">
        <f t="shared" si="22"/>
        <v>Yes</v>
      </c>
    </row>
    <row r="116" spans="1:11" x14ac:dyDescent="0.25">
      <c r="A116" s="69" t="s">
        <v>916</v>
      </c>
      <c r="B116" s="33" t="s">
        <v>217</v>
      </c>
      <c r="C116" s="78">
        <v>3.0683015951999999</v>
      </c>
      <c r="D116" s="9" t="str">
        <f t="shared" si="19"/>
        <v>N/A</v>
      </c>
      <c r="E116" s="9">
        <v>3.2278015376</v>
      </c>
      <c r="F116" s="9" t="str">
        <f t="shared" si="20"/>
        <v>N/A</v>
      </c>
      <c r="G116" s="8">
        <v>3.5644635367999999</v>
      </c>
      <c r="H116" s="9" t="str">
        <f t="shared" si="21"/>
        <v>N/A</v>
      </c>
      <c r="I116" s="10">
        <v>5.1980000000000004</v>
      </c>
      <c r="J116" s="10">
        <v>10.43</v>
      </c>
      <c r="K116" s="9" t="str">
        <f t="shared" si="22"/>
        <v>Yes</v>
      </c>
    </row>
    <row r="117" spans="1:11" x14ac:dyDescent="0.25">
      <c r="A117" s="69" t="s">
        <v>917</v>
      </c>
      <c r="B117" s="33" t="s">
        <v>217</v>
      </c>
      <c r="C117" s="78">
        <v>0.30206450150000003</v>
      </c>
      <c r="D117" s="9" t="str">
        <f t="shared" si="19"/>
        <v>N/A</v>
      </c>
      <c r="E117" s="9">
        <v>0.29360966090000001</v>
      </c>
      <c r="F117" s="9" t="str">
        <f t="shared" si="20"/>
        <v>N/A</v>
      </c>
      <c r="G117" s="8">
        <v>0.28972083370000001</v>
      </c>
      <c r="H117" s="9" t="str">
        <f t="shared" si="21"/>
        <v>N/A</v>
      </c>
      <c r="I117" s="10">
        <v>-2.8</v>
      </c>
      <c r="J117" s="10">
        <v>-1.32</v>
      </c>
      <c r="K117" s="9" t="str">
        <f t="shared" si="22"/>
        <v>Yes</v>
      </c>
    </row>
    <row r="118" spans="1:11" x14ac:dyDescent="0.25">
      <c r="A118" s="69" t="s">
        <v>918</v>
      </c>
      <c r="B118" s="33" t="s">
        <v>217</v>
      </c>
      <c r="C118" s="78">
        <v>4.1332061261000002</v>
      </c>
      <c r="D118" s="9" t="str">
        <f t="shared" si="19"/>
        <v>N/A</v>
      </c>
      <c r="E118" s="9">
        <v>2.5704310974000002</v>
      </c>
      <c r="F118" s="9" t="str">
        <f t="shared" si="20"/>
        <v>N/A</v>
      </c>
      <c r="G118" s="8">
        <v>1.0401134721</v>
      </c>
      <c r="H118" s="9" t="str">
        <f t="shared" si="21"/>
        <v>N/A</v>
      </c>
      <c r="I118" s="10">
        <v>-37.799999999999997</v>
      </c>
      <c r="J118" s="10">
        <v>-59.5</v>
      </c>
      <c r="K118" s="9" t="str">
        <f t="shared" si="22"/>
        <v>No</v>
      </c>
    </row>
    <row r="119" spans="1:11" x14ac:dyDescent="0.25">
      <c r="A119" s="69" t="s">
        <v>919</v>
      </c>
      <c r="B119" s="33" t="s">
        <v>217</v>
      </c>
      <c r="C119" s="78">
        <v>2.2357459572999998</v>
      </c>
      <c r="D119" s="9" t="str">
        <f t="shared" si="19"/>
        <v>N/A</v>
      </c>
      <c r="E119" s="9">
        <v>2.2153295644000002</v>
      </c>
      <c r="F119" s="9" t="str">
        <f t="shared" si="20"/>
        <v>N/A</v>
      </c>
      <c r="G119" s="8">
        <v>2.301961243</v>
      </c>
      <c r="H119" s="9" t="str">
        <f t="shared" si="21"/>
        <v>N/A</v>
      </c>
      <c r="I119" s="10">
        <v>-0.91300000000000003</v>
      </c>
      <c r="J119" s="10">
        <v>3.911</v>
      </c>
      <c r="K119" s="9" t="str">
        <f t="shared" si="22"/>
        <v>Yes</v>
      </c>
    </row>
    <row r="120" spans="1:11" x14ac:dyDescent="0.25">
      <c r="A120" s="69" t="s">
        <v>920</v>
      </c>
      <c r="B120" s="33" t="s">
        <v>217</v>
      </c>
      <c r="C120" s="78">
        <v>1.0166911273000001</v>
      </c>
      <c r="D120" s="9" t="str">
        <f t="shared" si="19"/>
        <v>N/A</v>
      </c>
      <c r="E120" s="9">
        <v>1.0344953842</v>
      </c>
      <c r="F120" s="9" t="str">
        <f t="shared" si="20"/>
        <v>N/A</v>
      </c>
      <c r="G120" s="8">
        <v>1.0966149205</v>
      </c>
      <c r="H120" s="9" t="str">
        <f t="shared" si="21"/>
        <v>N/A</v>
      </c>
      <c r="I120" s="10">
        <v>1.7509999999999999</v>
      </c>
      <c r="J120" s="10">
        <v>6.0049999999999999</v>
      </c>
      <c r="K120" s="9" t="str">
        <f t="shared" si="22"/>
        <v>Yes</v>
      </c>
    </row>
    <row r="121" spans="1:11" x14ac:dyDescent="0.25">
      <c r="A121" s="69" t="s">
        <v>921</v>
      </c>
      <c r="B121" s="33" t="s">
        <v>217</v>
      </c>
      <c r="C121" s="78">
        <v>7.1603260000000001E-4</v>
      </c>
      <c r="D121" s="9" t="str">
        <f t="shared" si="19"/>
        <v>N/A</v>
      </c>
      <c r="E121" s="9">
        <v>1.187572E-3</v>
      </c>
      <c r="F121" s="9" t="str">
        <f t="shared" si="20"/>
        <v>N/A</v>
      </c>
      <c r="G121" s="8">
        <v>3.1195670000000002E-3</v>
      </c>
      <c r="H121" s="9" t="str">
        <f t="shared" si="21"/>
        <v>N/A</v>
      </c>
      <c r="I121" s="10">
        <v>65.849999999999994</v>
      </c>
      <c r="J121" s="10">
        <v>162.69999999999999</v>
      </c>
      <c r="K121" s="9" t="str">
        <f t="shared" si="22"/>
        <v>No</v>
      </c>
    </row>
    <row r="122" spans="1:11" x14ac:dyDescent="0.25">
      <c r="A122" s="69" t="s">
        <v>922</v>
      </c>
      <c r="B122" s="33" t="s">
        <v>217</v>
      </c>
      <c r="C122" s="78">
        <v>0.1191602288</v>
      </c>
      <c r="D122" s="9" t="str">
        <f t="shared" si="19"/>
        <v>N/A</v>
      </c>
      <c r="E122" s="9">
        <v>0.10749516319999999</v>
      </c>
      <c r="F122" s="9" t="str">
        <f t="shared" si="20"/>
        <v>N/A</v>
      </c>
      <c r="G122" s="8">
        <v>0.1154541015</v>
      </c>
      <c r="H122" s="9" t="str">
        <f t="shared" si="21"/>
        <v>N/A</v>
      </c>
      <c r="I122" s="10">
        <v>-9.7899999999999991</v>
      </c>
      <c r="J122" s="10">
        <v>7.4039999999999999</v>
      </c>
      <c r="K122" s="9" t="str">
        <f t="shared" si="22"/>
        <v>Yes</v>
      </c>
    </row>
    <row r="123" spans="1:11" x14ac:dyDescent="0.25">
      <c r="A123" s="69" t="s">
        <v>923</v>
      </c>
      <c r="B123" s="33" t="s">
        <v>217</v>
      </c>
      <c r="C123" s="78">
        <v>0.2322509183</v>
      </c>
      <c r="D123" s="9" t="str">
        <f t="shared" si="19"/>
        <v>N/A</v>
      </c>
      <c r="E123" s="9">
        <v>0.23339212030000001</v>
      </c>
      <c r="F123" s="9" t="str">
        <f t="shared" si="20"/>
        <v>N/A</v>
      </c>
      <c r="G123" s="8">
        <v>0.2458181378</v>
      </c>
      <c r="H123" s="9" t="str">
        <f t="shared" si="21"/>
        <v>N/A</v>
      </c>
      <c r="I123" s="10">
        <v>0.4914</v>
      </c>
      <c r="J123" s="10">
        <v>5.3239999999999998</v>
      </c>
      <c r="K123" s="9" t="str">
        <f t="shared" si="22"/>
        <v>Yes</v>
      </c>
    </row>
    <row r="124" spans="1:11" x14ac:dyDescent="0.25">
      <c r="A124" s="69" t="s">
        <v>924</v>
      </c>
      <c r="B124" s="33" t="s">
        <v>217</v>
      </c>
      <c r="C124" s="78">
        <v>3.2509674600000003E-2</v>
      </c>
      <c r="D124" s="9" t="str">
        <f t="shared" si="19"/>
        <v>N/A</v>
      </c>
      <c r="E124" s="9">
        <v>2.6238017900000001E-2</v>
      </c>
      <c r="F124" s="9" t="str">
        <f t="shared" si="20"/>
        <v>N/A</v>
      </c>
      <c r="G124" s="8">
        <v>2.6193942800000002E-2</v>
      </c>
      <c r="H124" s="9" t="str">
        <f t="shared" si="21"/>
        <v>N/A</v>
      </c>
      <c r="I124" s="10">
        <v>-19.3</v>
      </c>
      <c r="J124" s="10">
        <v>-0.16800000000000001</v>
      </c>
      <c r="K124" s="9" t="str">
        <f t="shared" si="22"/>
        <v>Yes</v>
      </c>
    </row>
    <row r="125" spans="1:11" x14ac:dyDescent="0.25">
      <c r="A125" s="69" t="s">
        <v>925</v>
      </c>
      <c r="B125" s="33" t="s">
        <v>217</v>
      </c>
      <c r="C125" s="78">
        <v>0.33437251130000001</v>
      </c>
      <c r="D125" s="9" t="str">
        <f t="shared" si="19"/>
        <v>N/A</v>
      </c>
      <c r="E125" s="9">
        <v>0.32952893750000001</v>
      </c>
      <c r="F125" s="9" t="str">
        <f t="shared" si="20"/>
        <v>N/A</v>
      </c>
      <c r="G125" s="8">
        <v>0.31460817289999998</v>
      </c>
      <c r="H125" s="9" t="str">
        <f t="shared" si="21"/>
        <v>N/A</v>
      </c>
      <c r="I125" s="10">
        <v>-1.45</v>
      </c>
      <c r="J125" s="10">
        <v>-4.53</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0.3434327318</v>
      </c>
      <c r="D128" s="9" t="str">
        <f t="shared" si="19"/>
        <v>N/A</v>
      </c>
      <c r="E128" s="9">
        <v>0.33883609510000001</v>
      </c>
      <c r="F128" s="9" t="str">
        <f t="shared" si="20"/>
        <v>N/A</v>
      </c>
      <c r="G128" s="8">
        <v>0.34969109079999999</v>
      </c>
      <c r="H128" s="9" t="str">
        <f t="shared" si="21"/>
        <v>N/A</v>
      </c>
      <c r="I128" s="10">
        <v>-1.34</v>
      </c>
      <c r="J128" s="10">
        <v>3.2040000000000002</v>
      </c>
      <c r="K128" s="9" t="str">
        <f t="shared" si="22"/>
        <v>Yes</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0.1566127326</v>
      </c>
      <c r="D130" s="9" t="str">
        <f t="shared" si="19"/>
        <v>N/A</v>
      </c>
      <c r="E130" s="9">
        <v>0.1441562743</v>
      </c>
      <c r="F130" s="9" t="str">
        <f t="shared" si="20"/>
        <v>N/A</v>
      </c>
      <c r="G130" s="8">
        <v>0.15046130960000001</v>
      </c>
      <c r="H130" s="9" t="str">
        <f t="shared" si="21"/>
        <v>N/A</v>
      </c>
      <c r="I130" s="10">
        <v>-7.95</v>
      </c>
      <c r="J130" s="10">
        <v>4.3739999999999997</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5802559</v>
      </c>
      <c r="D6" s="9" t="str">
        <f>IF($B6="N/A","N/A",IF(C6&gt;15,"No",IF(C6&lt;-15,"No","Yes")))</f>
        <v>N/A</v>
      </c>
      <c r="E6" s="34">
        <v>6392285</v>
      </c>
      <c r="F6" s="9" t="str">
        <f>IF($B6="N/A","N/A",IF(E6&gt;15,"No",IF(E6&lt;-15,"No","Yes")))</f>
        <v>N/A</v>
      </c>
      <c r="G6" s="34">
        <v>5044801</v>
      </c>
      <c r="H6" s="9" t="str">
        <f>IF($B6="N/A","N/A",IF(G6&gt;15,"No",IF(G6&lt;-15,"No","Yes")))</f>
        <v>N/A</v>
      </c>
      <c r="I6" s="10">
        <v>10.16</v>
      </c>
      <c r="J6" s="10">
        <v>-21.1</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72.430347541000003</v>
      </c>
      <c r="D9" s="9" t="str">
        <f t="shared" ref="D9:D17" si="1">IF($B9="N/A","N/A",IF(C9&gt;15,"No",IF(C9&lt;-15,"No","Yes")))</f>
        <v>N/A</v>
      </c>
      <c r="E9" s="35">
        <v>70.074813153999997</v>
      </c>
      <c r="F9" s="9" t="str">
        <f>IF($B9="N/A","N/A",IF(E9&gt;15,"No",IF(E9&lt;-15,"No","Yes")))</f>
        <v>N/A</v>
      </c>
      <c r="G9" s="35">
        <v>63.643664635999997</v>
      </c>
      <c r="H9" s="9" t="str">
        <f>IF($B9="N/A","N/A",IF(G9&gt;15,"No",IF(G9&lt;-15,"No","Yes")))</f>
        <v>N/A</v>
      </c>
      <c r="I9" s="10">
        <v>-3.25</v>
      </c>
      <c r="J9" s="10">
        <v>-9.18</v>
      </c>
      <c r="K9" s="9" t="str">
        <f t="shared" si="0"/>
        <v>Yes</v>
      </c>
    </row>
    <row r="10" spans="1:11" x14ac:dyDescent="0.25">
      <c r="A10" s="69" t="s">
        <v>16</v>
      </c>
      <c r="B10" s="33" t="s">
        <v>217</v>
      </c>
      <c r="C10" s="68">
        <v>13.645083143000001</v>
      </c>
      <c r="D10" s="9" t="str">
        <f t="shared" si="1"/>
        <v>N/A</v>
      </c>
      <c r="E10" s="8">
        <v>12.948906377</v>
      </c>
      <c r="F10" s="9" t="str">
        <f>IF($B10="N/A","N/A",IF(E10&gt;15,"No",IF(E10&lt;-15,"No","Yes")))</f>
        <v>N/A</v>
      </c>
      <c r="G10" s="8">
        <v>15.850099934999999</v>
      </c>
      <c r="H10" s="9" t="str">
        <f>IF($B10="N/A","N/A",IF(G10&gt;15,"No",IF(G10&lt;-15,"No","Yes")))</f>
        <v>N/A</v>
      </c>
      <c r="I10" s="10">
        <v>-5.0999999999999996</v>
      </c>
      <c r="J10" s="10">
        <v>22.4</v>
      </c>
      <c r="K10" s="9" t="str">
        <f t="shared" si="0"/>
        <v>Yes</v>
      </c>
    </row>
    <row r="11" spans="1:11" x14ac:dyDescent="0.25">
      <c r="A11" s="69" t="s">
        <v>36</v>
      </c>
      <c r="B11" s="33" t="s">
        <v>217</v>
      </c>
      <c r="C11" s="68">
        <v>10.920995762</v>
      </c>
      <c r="D11" s="9" t="str">
        <f t="shared" si="1"/>
        <v>N/A</v>
      </c>
      <c r="E11" s="8">
        <v>13.349489796</v>
      </c>
      <c r="F11" s="9" t="str">
        <f>IF($B11="N/A","N/A",IF(E11&gt;15,"No",IF(E11&lt;-15,"No","Yes")))</f>
        <v>N/A</v>
      </c>
      <c r="G11" s="8">
        <v>13.999152987</v>
      </c>
      <c r="H11" s="9" t="str">
        <f>IF($B11="N/A","N/A",IF(G11&gt;15,"No",IF(G11&lt;-15,"No","Yes")))</f>
        <v>N/A</v>
      </c>
      <c r="I11" s="10">
        <v>22.24</v>
      </c>
      <c r="J11" s="10">
        <v>4.867</v>
      </c>
      <c r="K11" s="9" t="str">
        <f t="shared" si="0"/>
        <v>Yes</v>
      </c>
    </row>
    <row r="12" spans="1:11" x14ac:dyDescent="0.25">
      <c r="A12" s="69" t="s">
        <v>37</v>
      </c>
      <c r="B12" s="33" t="s">
        <v>217</v>
      </c>
      <c r="C12" s="68">
        <v>76</v>
      </c>
      <c r="D12" s="9" t="str">
        <f t="shared" si="1"/>
        <v>N/A</v>
      </c>
      <c r="E12" s="8">
        <v>0</v>
      </c>
      <c r="F12" s="9" t="str">
        <f>IF($B12="N/A","N/A",IF(E12&gt;15,"No",IF(E12&lt;-15,"No","Yes")))</f>
        <v>N/A</v>
      </c>
      <c r="G12" s="8" t="s">
        <v>1742</v>
      </c>
      <c r="H12" s="9" t="str">
        <f>IF($B12="N/A","N/A",IF(G12&gt;15,"No",IF(G12&lt;-15,"No","Yes")))</f>
        <v>N/A</v>
      </c>
      <c r="I12" s="10">
        <v>-100</v>
      </c>
      <c r="J12" s="10" t="s">
        <v>1742</v>
      </c>
      <c r="K12" s="9" t="str">
        <f t="shared" si="0"/>
        <v>N/A</v>
      </c>
    </row>
    <row r="13" spans="1:11" x14ac:dyDescent="0.25">
      <c r="A13" s="69" t="s">
        <v>38</v>
      </c>
      <c r="B13" s="33" t="s">
        <v>217</v>
      </c>
      <c r="C13" s="68">
        <v>13.908036484</v>
      </c>
      <c r="D13" s="9" t="str">
        <f t="shared" si="1"/>
        <v>N/A</v>
      </c>
      <c r="E13" s="8">
        <v>12.922740477</v>
      </c>
      <c r="F13" s="9" t="str">
        <f>IF($B13="N/A","N/A",IF(E13&gt;15,"No",IF(E13&lt;-15,"No","Yes")))</f>
        <v>N/A</v>
      </c>
      <c r="G13" s="8">
        <v>15.998924049999999</v>
      </c>
      <c r="H13" s="9" t="str">
        <f>IF($B13="N/A","N/A",IF(G13&gt;15,"No",IF(G13&lt;-15,"No","Yes")))</f>
        <v>N/A</v>
      </c>
      <c r="I13" s="10">
        <v>-7.08</v>
      </c>
      <c r="J13" s="10">
        <v>23.8</v>
      </c>
      <c r="K13" s="9" t="str">
        <f t="shared" si="0"/>
        <v>Yes</v>
      </c>
    </row>
    <row r="14" spans="1:11" x14ac:dyDescent="0.25">
      <c r="A14" s="69" t="s">
        <v>676</v>
      </c>
      <c r="B14" s="33" t="s">
        <v>217</v>
      </c>
      <c r="C14" s="68">
        <v>45.891959047999997</v>
      </c>
      <c r="D14" s="9" t="str">
        <f t="shared" si="1"/>
        <v>N/A</v>
      </c>
      <c r="E14" s="8">
        <v>46.955556581000003</v>
      </c>
      <c r="F14" s="9" t="str">
        <f t="shared" ref="F14:F33" si="2">IF($B14="N/A","N/A",IF(E14&gt;15,"No",IF(E14&lt;-15,"No","Yes")))</f>
        <v>N/A</v>
      </c>
      <c r="G14" s="8">
        <v>53.171889237999999</v>
      </c>
      <c r="H14" s="9" t="str">
        <f t="shared" ref="H14:H33" si="3">IF($B14="N/A","N/A",IF(G14&gt;15,"No",IF(G14&lt;-15,"No","Yes")))</f>
        <v>N/A</v>
      </c>
      <c r="I14" s="10">
        <v>2.3180000000000001</v>
      </c>
      <c r="J14" s="10">
        <v>13.24</v>
      </c>
      <c r="K14" s="9" t="str">
        <f t="shared" ref="K14:K30" si="4">IF(J14="Div by 0", "N/A", IF(J14="N/A","N/A", IF(J14&gt;30, "No", IF(J14&lt;-30, "No", "Yes"))))</f>
        <v>Yes</v>
      </c>
    </row>
    <row r="15" spans="1:11" x14ac:dyDescent="0.25">
      <c r="A15" s="69" t="s">
        <v>677</v>
      </c>
      <c r="B15" s="33" t="s">
        <v>217</v>
      </c>
      <c r="C15" s="68">
        <v>3.3342702762999998</v>
      </c>
      <c r="D15" s="9" t="str">
        <f t="shared" si="1"/>
        <v>N/A</v>
      </c>
      <c r="E15" s="8">
        <v>4.0083162750000003</v>
      </c>
      <c r="F15" s="9" t="str">
        <f t="shared" si="2"/>
        <v>N/A</v>
      </c>
      <c r="G15" s="8">
        <v>2.6020451549999999</v>
      </c>
      <c r="H15" s="9" t="str">
        <f t="shared" si="3"/>
        <v>N/A</v>
      </c>
      <c r="I15" s="10">
        <v>20.22</v>
      </c>
      <c r="J15" s="10">
        <v>-35.1</v>
      </c>
      <c r="K15" s="9" t="str">
        <f t="shared" si="4"/>
        <v>No</v>
      </c>
    </row>
    <row r="16" spans="1:11" x14ac:dyDescent="0.25">
      <c r="A16" s="69" t="s">
        <v>380</v>
      </c>
      <c r="B16" s="33" t="s">
        <v>217</v>
      </c>
      <c r="C16" s="68">
        <v>8.8120948016000007</v>
      </c>
      <c r="D16" s="9" t="str">
        <f t="shared" si="1"/>
        <v>N/A</v>
      </c>
      <c r="E16" s="8">
        <v>6.1323924074000002</v>
      </c>
      <c r="F16" s="9" t="str">
        <f t="shared" si="2"/>
        <v>N/A</v>
      </c>
      <c r="G16" s="8">
        <v>7.4420576748</v>
      </c>
      <c r="H16" s="9" t="str">
        <f t="shared" si="3"/>
        <v>N/A</v>
      </c>
      <c r="I16" s="10">
        <v>-30.4</v>
      </c>
      <c r="J16" s="10">
        <v>21.36</v>
      </c>
      <c r="K16" s="9" t="str">
        <f t="shared" si="4"/>
        <v>Yes</v>
      </c>
    </row>
    <row r="17" spans="1:11" x14ac:dyDescent="0.25">
      <c r="A17" s="69" t="s">
        <v>381</v>
      </c>
      <c r="B17" s="33" t="s">
        <v>217</v>
      </c>
      <c r="C17" s="68">
        <v>10.295733314</v>
      </c>
      <c r="D17" s="9" t="str">
        <f t="shared" si="1"/>
        <v>N/A</v>
      </c>
      <c r="E17" s="8">
        <v>10.484623260999999</v>
      </c>
      <c r="F17" s="9" t="str">
        <f t="shared" si="2"/>
        <v>N/A</v>
      </c>
      <c r="G17" s="8">
        <v>17.504833194</v>
      </c>
      <c r="H17" s="9" t="str">
        <f t="shared" si="3"/>
        <v>N/A</v>
      </c>
      <c r="I17" s="10">
        <v>1.835</v>
      </c>
      <c r="J17" s="10">
        <v>66.959999999999994</v>
      </c>
      <c r="K17" s="9" t="str">
        <f t="shared" si="4"/>
        <v>No</v>
      </c>
    </row>
    <row r="18" spans="1:11" x14ac:dyDescent="0.25">
      <c r="A18" s="69" t="s">
        <v>382</v>
      </c>
      <c r="B18" s="33" t="s">
        <v>217</v>
      </c>
      <c r="C18" s="68">
        <v>4.3084440000000002E-4</v>
      </c>
      <c r="D18" s="9" t="str">
        <f t="shared" ref="D18:D33" si="5">IF($B18="N/A","N/A",IF(C18&gt;15,"No",IF(C18&lt;-15,"No","Yes")))</f>
        <v>N/A</v>
      </c>
      <c r="E18" s="8">
        <v>3.1287700000000002E-5</v>
      </c>
      <c r="F18" s="9" t="str">
        <f t="shared" si="2"/>
        <v>N/A</v>
      </c>
      <c r="G18" s="8">
        <v>0</v>
      </c>
      <c r="H18" s="9" t="str">
        <f t="shared" si="3"/>
        <v>N/A</v>
      </c>
      <c r="I18" s="10">
        <v>-92.7</v>
      </c>
      <c r="J18" s="10">
        <v>-100</v>
      </c>
      <c r="K18" s="9" t="str">
        <f t="shared" si="4"/>
        <v>No</v>
      </c>
    </row>
    <row r="19" spans="1:11" x14ac:dyDescent="0.25">
      <c r="A19" s="69" t="s">
        <v>383</v>
      </c>
      <c r="B19" s="33" t="s">
        <v>217</v>
      </c>
      <c r="C19" s="68">
        <v>1.5571577988</v>
      </c>
      <c r="D19" s="9" t="str">
        <f t="shared" si="5"/>
        <v>N/A</v>
      </c>
      <c r="E19" s="8">
        <v>1.3267869001000001</v>
      </c>
      <c r="F19" s="9" t="str">
        <f t="shared" si="2"/>
        <v>N/A</v>
      </c>
      <c r="G19" s="8">
        <v>1.3763080050000001</v>
      </c>
      <c r="H19" s="9" t="str">
        <f t="shared" si="3"/>
        <v>N/A</v>
      </c>
      <c r="I19" s="10">
        <v>-14.8</v>
      </c>
      <c r="J19" s="10">
        <v>3.7320000000000002</v>
      </c>
      <c r="K19" s="9" t="str">
        <f t="shared" si="4"/>
        <v>Yes</v>
      </c>
    </row>
    <row r="20" spans="1:11" x14ac:dyDescent="0.25">
      <c r="A20" s="69" t="s">
        <v>385</v>
      </c>
      <c r="B20" s="33" t="s">
        <v>217</v>
      </c>
      <c r="C20" s="68">
        <v>10.769145131</v>
      </c>
      <c r="D20" s="9" t="str">
        <f t="shared" si="5"/>
        <v>N/A</v>
      </c>
      <c r="E20" s="8">
        <v>13.757865926999999</v>
      </c>
      <c r="F20" s="9" t="str">
        <f t="shared" si="2"/>
        <v>N/A</v>
      </c>
      <c r="G20" s="8">
        <v>17.169557332</v>
      </c>
      <c r="H20" s="9" t="str">
        <f t="shared" si="3"/>
        <v>N/A</v>
      </c>
      <c r="I20" s="10">
        <v>27.75</v>
      </c>
      <c r="J20" s="10">
        <v>24.8</v>
      </c>
      <c r="K20" s="9" t="str">
        <f t="shared" si="4"/>
        <v>Yes</v>
      </c>
    </row>
    <row r="21" spans="1:11" x14ac:dyDescent="0.25">
      <c r="A21" s="69" t="s">
        <v>386</v>
      </c>
      <c r="B21" s="33" t="s">
        <v>217</v>
      </c>
      <c r="C21" s="68">
        <v>0</v>
      </c>
      <c r="D21" s="9" t="str">
        <f t="shared" si="5"/>
        <v>N/A</v>
      </c>
      <c r="E21" s="8">
        <v>0</v>
      </c>
      <c r="F21" s="9" t="str">
        <f t="shared" si="2"/>
        <v>N/A</v>
      </c>
      <c r="G21" s="8">
        <v>0</v>
      </c>
      <c r="H21" s="9" t="str">
        <f t="shared" si="3"/>
        <v>N/A</v>
      </c>
      <c r="I21" s="10" t="s">
        <v>1742</v>
      </c>
      <c r="J21" s="10" t="s">
        <v>1742</v>
      </c>
      <c r="K21" s="9" t="str">
        <f t="shared" si="4"/>
        <v>N/A</v>
      </c>
    </row>
    <row r="22" spans="1:11" x14ac:dyDescent="0.25">
      <c r="A22" s="69" t="s">
        <v>387</v>
      </c>
      <c r="B22" s="33" t="s">
        <v>217</v>
      </c>
      <c r="C22" s="68">
        <v>0.20082518760000001</v>
      </c>
      <c r="D22" s="9" t="str">
        <f t="shared" si="5"/>
        <v>N/A</v>
      </c>
      <c r="E22" s="8">
        <v>0.1365708819</v>
      </c>
      <c r="F22" s="9" t="str">
        <f t="shared" si="2"/>
        <v>N/A</v>
      </c>
      <c r="G22" s="8">
        <v>0.27620514660000001</v>
      </c>
      <c r="H22" s="9" t="str">
        <f t="shared" si="3"/>
        <v>N/A</v>
      </c>
      <c r="I22" s="10">
        <v>-32</v>
      </c>
      <c r="J22" s="10">
        <v>102.2</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4.1897721333</v>
      </c>
      <c r="D24" s="9" t="str">
        <f t="shared" si="5"/>
        <v>N/A</v>
      </c>
      <c r="E24" s="8">
        <v>3.4811026103999998</v>
      </c>
      <c r="F24" s="9" t="str">
        <f t="shared" si="2"/>
        <v>N/A</v>
      </c>
      <c r="G24" s="8">
        <v>3.5660474999999997E-2</v>
      </c>
      <c r="H24" s="9" t="str">
        <f t="shared" si="3"/>
        <v>N/A</v>
      </c>
      <c r="I24" s="10">
        <v>-16.899999999999999</v>
      </c>
      <c r="J24" s="10">
        <v>-99</v>
      </c>
      <c r="K24" s="9" t="str">
        <f t="shared" si="4"/>
        <v>No</v>
      </c>
    </row>
    <row r="25" spans="1:11" x14ac:dyDescent="0.25">
      <c r="A25" s="69" t="s">
        <v>392</v>
      </c>
      <c r="B25" s="33" t="s">
        <v>217</v>
      </c>
      <c r="C25" s="68">
        <v>14.393614955</v>
      </c>
      <c r="D25" s="9" t="str">
        <f t="shared" si="5"/>
        <v>N/A</v>
      </c>
      <c r="E25" s="8">
        <v>12.935264932999999</v>
      </c>
      <c r="F25" s="9" t="str">
        <f t="shared" si="2"/>
        <v>N/A</v>
      </c>
      <c r="G25" s="8">
        <v>0.20095936389999999</v>
      </c>
      <c r="H25" s="9" t="str">
        <f t="shared" si="3"/>
        <v>N/A</v>
      </c>
      <c r="I25" s="10">
        <v>-10.1</v>
      </c>
      <c r="J25" s="10">
        <v>-98.4</v>
      </c>
      <c r="K25" s="9" t="str">
        <f t="shared" si="4"/>
        <v>No</v>
      </c>
    </row>
    <row r="26" spans="1:11" x14ac:dyDescent="0.25">
      <c r="A26" s="69" t="s">
        <v>393</v>
      </c>
      <c r="B26" s="33" t="s">
        <v>217</v>
      </c>
      <c r="C26" s="68">
        <v>0.12966692799999999</v>
      </c>
      <c r="D26" s="9" t="str">
        <f t="shared" si="5"/>
        <v>N/A</v>
      </c>
      <c r="E26" s="8">
        <v>0.38383770439999998</v>
      </c>
      <c r="F26" s="9" t="str">
        <f t="shared" si="2"/>
        <v>N/A</v>
      </c>
      <c r="G26" s="8">
        <v>0.17814379599999999</v>
      </c>
      <c r="H26" s="9" t="str">
        <f t="shared" si="3"/>
        <v>N/A</v>
      </c>
      <c r="I26" s="10">
        <v>196</v>
      </c>
      <c r="J26" s="10">
        <v>-53.6</v>
      </c>
      <c r="K26" s="9" t="str">
        <f t="shared" si="4"/>
        <v>No</v>
      </c>
    </row>
    <row r="27" spans="1:11" x14ac:dyDescent="0.25">
      <c r="A27" s="69" t="s">
        <v>394</v>
      </c>
      <c r="B27" s="33" t="s">
        <v>217</v>
      </c>
      <c r="C27" s="68">
        <v>5.1701299999999999E-5</v>
      </c>
      <c r="D27" s="9" t="str">
        <f t="shared" si="5"/>
        <v>N/A</v>
      </c>
      <c r="E27" s="8">
        <v>0</v>
      </c>
      <c r="F27" s="9" t="str">
        <f t="shared" si="2"/>
        <v>N/A</v>
      </c>
      <c r="G27" s="8">
        <v>0</v>
      </c>
      <c r="H27" s="9" t="str">
        <f t="shared" si="3"/>
        <v>N/A</v>
      </c>
      <c r="I27" s="10">
        <v>-100</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0</v>
      </c>
      <c r="F29" s="9" t="str">
        <f t="shared" si="2"/>
        <v>N/A</v>
      </c>
      <c r="G29" s="8">
        <v>0</v>
      </c>
      <c r="H29" s="9" t="str">
        <f t="shared" si="3"/>
        <v>N/A</v>
      </c>
      <c r="I29" s="10" t="s">
        <v>1742</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96.717069140999996</v>
      </c>
      <c r="D31" s="9" t="str">
        <f t="shared" si="5"/>
        <v>N/A</v>
      </c>
      <c r="E31" s="8">
        <v>96.360096584999994</v>
      </c>
      <c r="F31" s="9" t="str">
        <f t="shared" si="2"/>
        <v>N/A</v>
      </c>
      <c r="G31" s="8">
        <v>95.805087256999997</v>
      </c>
      <c r="H31" s="9" t="str">
        <f t="shared" si="3"/>
        <v>N/A</v>
      </c>
      <c r="I31" s="10">
        <v>-0.36899999999999999</v>
      </c>
      <c r="J31" s="10">
        <v>-0.57599999999999996</v>
      </c>
      <c r="K31" s="9" t="str">
        <f t="shared" ref="K31:K43" si="6">IF(J31="Div by 0", "N/A", IF(J31="N/A","N/A", IF(J31&gt;30, "No", IF(J31&lt;-30, "No", "Yes"))))</f>
        <v>Yes</v>
      </c>
    </row>
    <row r="32" spans="1:11" x14ac:dyDescent="0.25">
      <c r="A32" s="69" t="s">
        <v>39</v>
      </c>
      <c r="B32" s="33" t="s">
        <v>271</v>
      </c>
      <c r="C32" s="68">
        <v>95.825329543999999</v>
      </c>
      <c r="D32" s="9" t="str">
        <f>IF($B32="N/A","N/A",IF(C32&gt;100,"No",IF(C32&lt;85,"No","Yes")))</f>
        <v>Yes</v>
      </c>
      <c r="E32" s="8">
        <v>95.500597971000005</v>
      </c>
      <c r="F32" s="9" t="str">
        <f>IF($B32="N/A","N/A",IF(E32&gt;100,"No",IF(E32&lt;85,"No","Yes")))</f>
        <v>Yes</v>
      </c>
      <c r="G32" s="8">
        <v>95.777400146000005</v>
      </c>
      <c r="H32" s="9" t="str">
        <f>IF($B32="N/A","N/A",IF(G32&gt;100,"No",IF(G32&lt;85,"No","Yes")))</f>
        <v>Yes</v>
      </c>
      <c r="I32" s="10">
        <v>-0.33900000000000002</v>
      </c>
      <c r="J32" s="10">
        <v>0.2898</v>
      </c>
      <c r="K32" s="9" t="str">
        <f t="shared" si="6"/>
        <v>Yes</v>
      </c>
    </row>
    <row r="33" spans="1:11" x14ac:dyDescent="0.25">
      <c r="A33" s="69" t="s">
        <v>904</v>
      </c>
      <c r="B33" s="33" t="s">
        <v>217</v>
      </c>
      <c r="C33" s="68">
        <v>31.873490417999999</v>
      </c>
      <c r="D33" s="9" t="str">
        <f t="shared" si="5"/>
        <v>N/A</v>
      </c>
      <c r="E33" s="8">
        <v>36.226226586999999</v>
      </c>
      <c r="F33" s="9" t="str">
        <f t="shared" si="2"/>
        <v>N/A</v>
      </c>
      <c r="G33" s="8">
        <v>41.745655444999997</v>
      </c>
      <c r="H33" s="9" t="str">
        <f t="shared" si="3"/>
        <v>N/A</v>
      </c>
      <c r="I33" s="10">
        <v>13.66</v>
      </c>
      <c r="J33" s="10">
        <v>15.24</v>
      </c>
      <c r="K33" s="9" t="str">
        <f t="shared" si="6"/>
        <v>Yes</v>
      </c>
    </row>
    <row r="34" spans="1:11" x14ac:dyDescent="0.25">
      <c r="A34" s="69" t="s">
        <v>845</v>
      </c>
      <c r="B34" s="33" t="s">
        <v>272</v>
      </c>
      <c r="C34" s="68">
        <v>4.5222569588999999</v>
      </c>
      <c r="D34" s="9" t="str">
        <f>IF($B34="N/A","N/A",IF(C34&gt;25,"No",IF(C34&lt;5,"No","Yes")))</f>
        <v>No</v>
      </c>
      <c r="E34" s="8">
        <v>6.1457929492999996</v>
      </c>
      <c r="F34" s="9" t="str">
        <f>IF($B34="N/A","N/A",IF(E34&gt;25,"No",IF(E34&lt;5,"No","Yes")))</f>
        <v>Yes</v>
      </c>
      <c r="G34" s="8">
        <v>7.1656815311999997</v>
      </c>
      <c r="H34" s="9" t="str">
        <f>IF($B34="N/A","N/A",IF(G34&gt;25,"No",IF(G34&lt;5,"No","Yes")))</f>
        <v>Yes</v>
      </c>
      <c r="I34" s="10">
        <v>35.9</v>
      </c>
      <c r="J34" s="10">
        <v>16.59</v>
      </c>
      <c r="K34" s="9" t="str">
        <f t="shared" si="6"/>
        <v>Yes</v>
      </c>
    </row>
    <row r="35" spans="1:11" x14ac:dyDescent="0.25">
      <c r="A35" s="69" t="s">
        <v>846</v>
      </c>
      <c r="B35" s="33" t="s">
        <v>273</v>
      </c>
      <c r="C35" s="68">
        <v>40.634009050000003</v>
      </c>
      <c r="D35" s="9" t="str">
        <f>IF($B35="N/A","N/A",IF(C35&gt;70,"No",IF(C35&lt;40,"No","Yes")))</f>
        <v>Yes</v>
      </c>
      <c r="E35" s="8">
        <v>39.942954198999999</v>
      </c>
      <c r="F35" s="9" t="str">
        <f>IF($B35="N/A","N/A",IF(E35&gt;70,"No",IF(E35&lt;40,"No","Yes")))</f>
        <v>No</v>
      </c>
      <c r="G35" s="8">
        <v>44.262902902999997</v>
      </c>
      <c r="H35" s="9" t="str">
        <f>IF($B35="N/A","N/A",IF(G35&gt;70,"No",IF(G35&lt;40,"No","Yes")))</f>
        <v>Yes</v>
      </c>
      <c r="I35" s="10">
        <v>-1.7</v>
      </c>
      <c r="J35" s="10">
        <v>10.82</v>
      </c>
      <c r="K35" s="9" t="str">
        <f t="shared" si="6"/>
        <v>Yes</v>
      </c>
    </row>
    <row r="36" spans="1:11" x14ac:dyDescent="0.25">
      <c r="A36" s="69" t="s">
        <v>847</v>
      </c>
      <c r="B36" s="33" t="s">
        <v>274</v>
      </c>
      <c r="C36" s="68">
        <v>54.843733991000001</v>
      </c>
      <c r="D36" s="9" t="str">
        <f>IF($B36="N/A","N/A",IF(C36&gt;55,"No",IF(C36&lt;20,"No","Yes")))</f>
        <v>Yes</v>
      </c>
      <c r="E36" s="8">
        <v>53.911187912000003</v>
      </c>
      <c r="F36" s="9" t="str">
        <f>IF($B36="N/A","N/A",IF(E36&gt;55,"No",IF(E36&lt;20,"No","Yes")))</f>
        <v>Yes</v>
      </c>
      <c r="G36" s="8">
        <v>48.571353494999997</v>
      </c>
      <c r="H36" s="9" t="str">
        <f>IF($B36="N/A","N/A",IF(G36&gt;55,"No",IF(G36&lt;20,"No","Yes")))</f>
        <v>Yes</v>
      </c>
      <c r="I36" s="10">
        <v>-1.7</v>
      </c>
      <c r="J36" s="10">
        <v>-9.9</v>
      </c>
      <c r="K36" s="9" t="str">
        <f t="shared" si="6"/>
        <v>Yes</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v>0</v>
      </c>
      <c r="D38" s="9" t="str">
        <f t="shared" ref="D38:D47" si="7">IF($B38="N/A","N/A",IF(C38&gt;15,"No",IF(C38&lt;-15,"No","Yes")))</f>
        <v>N/A</v>
      </c>
      <c r="E38" s="8">
        <v>0</v>
      </c>
      <c r="F38" s="9" t="str">
        <f>IF($B38="N/A","N/A",IF(E38&gt;15,"No",IF(E38&lt;-15,"No","Yes")))</f>
        <v>N/A</v>
      </c>
      <c r="G38" s="8">
        <v>0</v>
      </c>
      <c r="H38" s="9" t="str">
        <f>IF($B38="N/A","N/A",IF(G38&gt;15,"No",IF(G38&lt;-15,"No","Yes")))</f>
        <v>N/A</v>
      </c>
      <c r="I38" s="10" t="s">
        <v>1742</v>
      </c>
      <c r="J38" s="10" t="s">
        <v>1742</v>
      </c>
      <c r="K38" s="9" t="str">
        <f t="shared" si="6"/>
        <v>N/A</v>
      </c>
    </row>
    <row r="39" spans="1:11" x14ac:dyDescent="0.25">
      <c r="A39" s="69" t="s">
        <v>42</v>
      </c>
      <c r="B39" s="33" t="s">
        <v>217</v>
      </c>
      <c r="C39" s="68">
        <v>100</v>
      </c>
      <c r="D39" s="9" t="str">
        <f t="shared" si="7"/>
        <v>N/A</v>
      </c>
      <c r="E39" s="8">
        <v>100</v>
      </c>
      <c r="F39" s="9" t="str">
        <f>IF($B39="N/A","N/A",IF(E39&gt;15,"No",IF(E39&lt;-15,"No","Yes")))</f>
        <v>N/A</v>
      </c>
      <c r="G39" s="8" t="s">
        <v>1742</v>
      </c>
      <c r="H39" s="9" t="str">
        <f>IF($B39="N/A","N/A",IF(G39&gt;15,"No",IF(G39&lt;-15,"No","Yes")))</f>
        <v>N/A</v>
      </c>
      <c r="I39" s="10">
        <v>0</v>
      </c>
      <c r="J39" s="10" t="s">
        <v>1742</v>
      </c>
      <c r="K39" s="9" t="str">
        <f t="shared" si="6"/>
        <v>N/A</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81.553966103999997</v>
      </c>
      <c r="D44" s="9" t="str">
        <f t="shared" si="7"/>
        <v>N/A</v>
      </c>
      <c r="E44" s="8">
        <v>83.819886002999993</v>
      </c>
      <c r="F44" s="9" t="str">
        <f t="shared" si="8"/>
        <v>N/A</v>
      </c>
      <c r="G44" s="8">
        <v>99.490564642999999</v>
      </c>
      <c r="H44" s="9" t="str">
        <f t="shared" si="9"/>
        <v>N/A</v>
      </c>
      <c r="I44" s="10">
        <v>2.778</v>
      </c>
      <c r="J44" s="10">
        <v>18.7</v>
      </c>
      <c r="K44" s="9" t="str">
        <f>IF(J44="Div by 0", "N/A", IF(J44="N/A","N/A", IF(J44&gt;30, "No", IF(J44&lt;-30, "No", "Yes"))))</f>
        <v>Yes</v>
      </c>
    </row>
    <row r="45" spans="1:11" x14ac:dyDescent="0.25">
      <c r="A45" s="69" t="s">
        <v>908</v>
      </c>
      <c r="B45" s="33" t="s">
        <v>217</v>
      </c>
      <c r="C45" s="68">
        <v>18.444810298</v>
      </c>
      <c r="D45" s="9" t="str">
        <f t="shared" si="7"/>
        <v>N/A</v>
      </c>
      <c r="E45" s="8">
        <v>16.179456954999999</v>
      </c>
      <c r="F45" s="9" t="str">
        <f t="shared" si="8"/>
        <v>N/A</v>
      </c>
      <c r="G45" s="8">
        <v>0.50701702599999998</v>
      </c>
      <c r="H45" s="9" t="str">
        <f t="shared" si="9"/>
        <v>N/A</v>
      </c>
      <c r="I45" s="10">
        <v>-12.3</v>
      </c>
      <c r="J45" s="10">
        <v>-96.9</v>
      </c>
      <c r="K45" s="9" t="str">
        <f>IF(J45="Div by 0", "N/A", IF(J45="N/A","N/A", IF(J45&gt;30, "No", IF(J45&lt;-30, "No", "Yes"))))</f>
        <v>No</v>
      </c>
    </row>
    <row r="46" spans="1:11" x14ac:dyDescent="0.25">
      <c r="A46" s="69" t="s">
        <v>931</v>
      </c>
      <c r="B46" s="33" t="s">
        <v>217</v>
      </c>
      <c r="C46" s="68">
        <v>4.3084440000000002E-4</v>
      </c>
      <c r="D46" s="9" t="str">
        <f t="shared" si="7"/>
        <v>N/A</v>
      </c>
      <c r="E46" s="8">
        <v>3.1287700000000002E-5</v>
      </c>
      <c r="F46" s="9" t="str">
        <f t="shared" si="8"/>
        <v>N/A</v>
      </c>
      <c r="G46" s="8">
        <v>0</v>
      </c>
      <c r="H46" s="9" t="str">
        <f t="shared" si="9"/>
        <v>N/A</v>
      </c>
      <c r="I46" s="10">
        <v>-92.7</v>
      </c>
      <c r="J46" s="10">
        <v>-100</v>
      </c>
      <c r="K46" s="9" t="str">
        <f>IF(J46="Div by 0", "N/A", IF(J46="N/A","N/A", IF(J46&gt;30, "No", IF(J46&lt;-30, "No", "Yes"))))</f>
        <v>No</v>
      </c>
    </row>
    <row r="47" spans="1:11" x14ac:dyDescent="0.25">
      <c r="A47" s="69" t="s">
        <v>919</v>
      </c>
      <c r="B47" s="33" t="s">
        <v>217</v>
      </c>
      <c r="C47" s="68">
        <v>1.2235981E-3</v>
      </c>
      <c r="D47" s="9" t="str">
        <f t="shared" si="7"/>
        <v>N/A</v>
      </c>
      <c r="E47" s="8">
        <v>6.5704200000000004E-4</v>
      </c>
      <c r="F47" s="9" t="str">
        <f t="shared" si="8"/>
        <v>N/A</v>
      </c>
      <c r="G47" s="8">
        <v>2.4183312999999998E-3</v>
      </c>
      <c r="H47" s="9" t="str">
        <f t="shared" si="9"/>
        <v>N/A</v>
      </c>
      <c r="I47" s="10">
        <v>-46.3</v>
      </c>
      <c r="J47" s="10">
        <v>268.10000000000002</v>
      </c>
      <c r="K47" s="9" t="str">
        <f>IF(J47="Div by 0", "N/A", IF(J47="N/A","N/A", IF(J47&gt;30, "No", IF(J47&lt;-30, "No", "Yes"))))</f>
        <v>No</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52498624</v>
      </c>
      <c r="F6" s="9" t="str">
        <f t="shared" ref="F6:F15" si="1">IF($B6="N/A","N/A",IF(E6&lt;0,"No","Yes"))</f>
        <v>N/A</v>
      </c>
      <c r="G6" s="67">
        <v>75687091</v>
      </c>
      <c r="H6" s="9" t="str">
        <f t="shared" ref="H6:H15" si="2">IF($B6="N/A","N/A",IF(G6&lt;0,"No","Yes"))</f>
        <v>N/A</v>
      </c>
      <c r="I6" s="10" t="s">
        <v>217</v>
      </c>
      <c r="J6" s="10">
        <v>44.17</v>
      </c>
      <c r="K6" s="9" t="str">
        <f t="shared" ref="K6:K15" si="3">IF(J6="Div by 0", "N/A", IF(J6="N/A","N/A", IF(J6&gt;30, "No", IF(J6&lt;-30, "No", "Yes"))))</f>
        <v>No</v>
      </c>
    </row>
    <row r="7" spans="1:11" x14ac:dyDescent="0.25">
      <c r="A7" s="66" t="s">
        <v>445</v>
      </c>
      <c r="B7" s="5" t="s">
        <v>217</v>
      </c>
      <c r="C7" s="68" t="s">
        <v>217</v>
      </c>
      <c r="D7" s="9" t="str">
        <f t="shared" si="0"/>
        <v>N/A</v>
      </c>
      <c r="E7" s="68">
        <v>4.5865792596999997</v>
      </c>
      <c r="F7" s="9" t="str">
        <f t="shared" si="1"/>
        <v>N/A</v>
      </c>
      <c r="G7" s="68">
        <v>3.9366699930000002</v>
      </c>
      <c r="H7" s="9" t="str">
        <f t="shared" si="2"/>
        <v>N/A</v>
      </c>
      <c r="I7" s="10" t="s">
        <v>217</v>
      </c>
      <c r="J7" s="10">
        <v>-14.2</v>
      </c>
      <c r="K7" s="9" t="str">
        <f t="shared" si="3"/>
        <v>Yes</v>
      </c>
    </row>
    <row r="8" spans="1:11" x14ac:dyDescent="0.25">
      <c r="A8" s="66" t="s">
        <v>446</v>
      </c>
      <c r="B8" s="5" t="s">
        <v>217</v>
      </c>
      <c r="C8" s="68" t="s">
        <v>217</v>
      </c>
      <c r="D8" s="9" t="str">
        <f t="shared" si="0"/>
        <v>N/A</v>
      </c>
      <c r="E8" s="68">
        <v>16.347735133</v>
      </c>
      <c r="F8" s="9" t="str">
        <f t="shared" si="1"/>
        <v>N/A</v>
      </c>
      <c r="G8" s="68">
        <v>13.902032514</v>
      </c>
      <c r="H8" s="9" t="str">
        <f t="shared" si="2"/>
        <v>N/A</v>
      </c>
      <c r="I8" s="10" t="s">
        <v>217</v>
      </c>
      <c r="J8" s="10">
        <v>-15</v>
      </c>
      <c r="K8" s="9" t="str">
        <f t="shared" si="3"/>
        <v>Yes</v>
      </c>
    </row>
    <row r="9" spans="1:11" x14ac:dyDescent="0.25">
      <c r="A9" s="66" t="s">
        <v>447</v>
      </c>
      <c r="B9" s="5" t="s">
        <v>217</v>
      </c>
      <c r="C9" s="68" t="s">
        <v>217</v>
      </c>
      <c r="D9" s="9" t="str">
        <f t="shared" si="0"/>
        <v>N/A</v>
      </c>
      <c r="E9" s="68">
        <v>45.801329955</v>
      </c>
      <c r="F9" s="9" t="str">
        <f t="shared" si="1"/>
        <v>N/A</v>
      </c>
      <c r="G9" s="68">
        <v>53.903288474999997</v>
      </c>
      <c r="H9" s="9" t="str">
        <f t="shared" si="2"/>
        <v>N/A</v>
      </c>
      <c r="I9" s="10" t="s">
        <v>217</v>
      </c>
      <c r="J9" s="10">
        <v>17.690000000000001</v>
      </c>
      <c r="K9" s="9" t="str">
        <f t="shared" si="3"/>
        <v>Yes</v>
      </c>
    </row>
    <row r="10" spans="1:11" x14ac:dyDescent="0.25">
      <c r="A10" s="66" t="s">
        <v>448</v>
      </c>
      <c r="B10" s="5" t="s">
        <v>217</v>
      </c>
      <c r="C10" s="68" t="s">
        <v>217</v>
      </c>
      <c r="D10" s="9" t="str">
        <f t="shared" si="0"/>
        <v>N/A</v>
      </c>
      <c r="E10" s="68">
        <v>32.955675180999997</v>
      </c>
      <c r="F10" s="9" t="str">
        <f t="shared" si="1"/>
        <v>N/A</v>
      </c>
      <c r="G10" s="68">
        <v>27.963006267000001</v>
      </c>
      <c r="H10" s="9" t="str">
        <f t="shared" si="2"/>
        <v>N/A</v>
      </c>
      <c r="I10" s="10" t="s">
        <v>217</v>
      </c>
      <c r="J10" s="10">
        <v>-15.1</v>
      </c>
      <c r="K10" s="9" t="str">
        <f t="shared" si="3"/>
        <v>Yes</v>
      </c>
    </row>
    <row r="11" spans="1:11" ht="13" x14ac:dyDescent="0.3">
      <c r="A11" s="66" t="s">
        <v>1643</v>
      </c>
      <c r="B11" s="5" t="s">
        <v>217</v>
      </c>
      <c r="C11" s="68" t="s">
        <v>217</v>
      </c>
      <c r="D11" s="9" t="str">
        <f t="shared" si="0"/>
        <v>N/A</v>
      </c>
      <c r="E11" s="68">
        <v>40.923544968000002</v>
      </c>
      <c r="F11" s="9" t="str">
        <f t="shared" si="1"/>
        <v>N/A</v>
      </c>
      <c r="G11" s="68">
        <v>50.882844738000003</v>
      </c>
      <c r="H11" s="9" t="str">
        <f t="shared" si="2"/>
        <v>N/A</v>
      </c>
      <c r="I11" s="10" t="s">
        <v>217</v>
      </c>
      <c r="J11" s="10">
        <v>24.34</v>
      </c>
      <c r="K11" s="9" t="str">
        <f t="shared" si="3"/>
        <v>Yes</v>
      </c>
    </row>
    <row r="12" spans="1:11" x14ac:dyDescent="0.25">
      <c r="A12" s="66" t="s">
        <v>16</v>
      </c>
      <c r="B12" s="5" t="s">
        <v>217</v>
      </c>
      <c r="C12" s="68" t="s">
        <v>217</v>
      </c>
      <c r="D12" s="9" t="str">
        <f t="shared" si="0"/>
        <v>N/A</v>
      </c>
      <c r="E12" s="68">
        <v>1.3876706559</v>
      </c>
      <c r="F12" s="9" t="str">
        <f t="shared" si="1"/>
        <v>N/A</v>
      </c>
      <c r="G12" s="68">
        <v>1.6444917932000001</v>
      </c>
      <c r="H12" s="9" t="str">
        <f t="shared" si="2"/>
        <v>N/A</v>
      </c>
      <c r="I12" s="10" t="s">
        <v>217</v>
      </c>
      <c r="J12" s="10">
        <v>18.510000000000002</v>
      </c>
      <c r="K12" s="9" t="str">
        <f t="shared" si="3"/>
        <v>Yes</v>
      </c>
    </row>
    <row r="13" spans="1:11" x14ac:dyDescent="0.25">
      <c r="A13" s="66" t="s">
        <v>36</v>
      </c>
      <c r="B13" s="5" t="s">
        <v>217</v>
      </c>
      <c r="C13" s="68" t="s">
        <v>217</v>
      </c>
      <c r="D13" s="9" t="str">
        <f t="shared" si="0"/>
        <v>N/A</v>
      </c>
      <c r="E13" s="68">
        <v>4.0093856373000003</v>
      </c>
      <c r="F13" s="9" t="str">
        <f t="shared" si="1"/>
        <v>N/A</v>
      </c>
      <c r="G13" s="68">
        <v>5.1431730879000002</v>
      </c>
      <c r="H13" s="9" t="str">
        <f t="shared" si="2"/>
        <v>N/A</v>
      </c>
      <c r="I13" s="10" t="s">
        <v>217</v>
      </c>
      <c r="J13" s="10">
        <v>28.28</v>
      </c>
      <c r="K13" s="9" t="str">
        <f t="shared" si="3"/>
        <v>Yes</v>
      </c>
    </row>
    <row r="14" spans="1:11" x14ac:dyDescent="0.25">
      <c r="A14" s="66" t="s">
        <v>37</v>
      </c>
      <c r="B14" s="5" t="s">
        <v>217</v>
      </c>
      <c r="C14" s="68" t="s">
        <v>217</v>
      </c>
      <c r="D14" s="9" t="str">
        <f t="shared" si="0"/>
        <v>N/A</v>
      </c>
      <c r="E14" s="68">
        <v>6.8541815452000003</v>
      </c>
      <c r="F14" s="9" t="str">
        <f t="shared" si="1"/>
        <v>N/A</v>
      </c>
      <c r="G14" s="68">
        <v>14.279489502000001</v>
      </c>
      <c r="H14" s="9" t="str">
        <f t="shared" si="2"/>
        <v>N/A</v>
      </c>
      <c r="I14" s="10" t="s">
        <v>217</v>
      </c>
      <c r="J14" s="10">
        <v>108.3</v>
      </c>
      <c r="K14" s="9" t="str">
        <f t="shared" si="3"/>
        <v>No</v>
      </c>
    </row>
    <row r="15" spans="1:11" x14ac:dyDescent="0.25">
      <c r="A15" s="66" t="s">
        <v>38</v>
      </c>
      <c r="B15" s="5" t="s">
        <v>217</v>
      </c>
      <c r="C15" s="68" t="s">
        <v>217</v>
      </c>
      <c r="D15" s="9" t="str">
        <f t="shared" si="0"/>
        <v>N/A</v>
      </c>
      <c r="E15" s="68">
        <v>1.1420961927</v>
      </c>
      <c r="F15" s="9" t="str">
        <f t="shared" si="1"/>
        <v>N/A</v>
      </c>
      <c r="G15" s="68">
        <v>1.3365871399</v>
      </c>
      <c r="H15" s="9" t="str">
        <f t="shared" si="2"/>
        <v>N/A</v>
      </c>
      <c r="I15" s="10" t="s">
        <v>217</v>
      </c>
      <c r="J15" s="10">
        <v>17.03</v>
      </c>
      <c r="K15" s="9" t="str">
        <f t="shared" si="3"/>
        <v>Yes</v>
      </c>
    </row>
    <row r="16" spans="1:11" x14ac:dyDescent="0.25">
      <c r="A16" s="66" t="s">
        <v>377</v>
      </c>
      <c r="B16" s="5" t="s">
        <v>217</v>
      </c>
      <c r="C16" s="8" t="s">
        <v>217</v>
      </c>
      <c r="D16" s="9" t="str">
        <f t="shared" ref="D16:D41" si="4">IF($B16="N/A","N/A",IF(C16&lt;0,"No","Yes"))</f>
        <v>N/A</v>
      </c>
      <c r="E16" s="8">
        <v>33.265984267</v>
      </c>
      <c r="F16" s="9" t="str">
        <f t="shared" ref="F16:F41" si="5">IF($B16="N/A","N/A",IF(E16&lt;0,"No","Yes"))</f>
        <v>N/A</v>
      </c>
      <c r="G16" s="8">
        <v>27.840610229999999</v>
      </c>
      <c r="H16" s="9" t="str">
        <f t="shared" ref="H16:H41" si="6">IF($B16="N/A","N/A",IF(G16&lt;0,"No","Yes"))</f>
        <v>N/A</v>
      </c>
      <c r="I16" s="10" t="s">
        <v>217</v>
      </c>
      <c r="J16" s="10">
        <v>-16.3</v>
      </c>
      <c r="K16" s="9" t="str">
        <f t="shared" ref="K16:K41" si="7">IF(J16="Div by 0", "N/A", IF(J16="N/A","N/A", IF(J16&gt;30, "No", IF(J16&lt;-30, "No", "Yes"))))</f>
        <v>Yes</v>
      </c>
    </row>
    <row r="17" spans="1:11" x14ac:dyDescent="0.25">
      <c r="A17" s="66" t="s">
        <v>378</v>
      </c>
      <c r="B17" s="5" t="s">
        <v>217</v>
      </c>
      <c r="C17" s="8" t="s">
        <v>217</v>
      </c>
      <c r="D17" s="9" t="str">
        <f t="shared" si="4"/>
        <v>N/A</v>
      </c>
      <c r="E17" s="8">
        <v>8.9118507182000002</v>
      </c>
      <c r="F17" s="9" t="str">
        <f t="shared" si="5"/>
        <v>N/A</v>
      </c>
      <c r="G17" s="8">
        <v>21.699228735999998</v>
      </c>
      <c r="H17" s="9" t="str">
        <f t="shared" si="6"/>
        <v>N/A</v>
      </c>
      <c r="I17" s="10" t="s">
        <v>217</v>
      </c>
      <c r="J17" s="10">
        <v>143.5</v>
      </c>
      <c r="K17" s="9" t="str">
        <f t="shared" si="7"/>
        <v>No</v>
      </c>
    </row>
    <row r="18" spans="1:11" x14ac:dyDescent="0.25">
      <c r="A18" s="66" t="s">
        <v>379</v>
      </c>
      <c r="B18" s="5" t="s">
        <v>217</v>
      </c>
      <c r="C18" s="8" t="s">
        <v>217</v>
      </c>
      <c r="D18" s="9" t="str">
        <f t="shared" si="4"/>
        <v>N/A</v>
      </c>
      <c r="E18" s="8">
        <v>1.5782432698</v>
      </c>
      <c r="F18" s="9" t="str">
        <f t="shared" si="5"/>
        <v>N/A</v>
      </c>
      <c r="G18" s="8">
        <v>0.98588146290000001</v>
      </c>
      <c r="H18" s="9" t="str">
        <f t="shared" si="6"/>
        <v>N/A</v>
      </c>
      <c r="I18" s="10" t="s">
        <v>217</v>
      </c>
      <c r="J18" s="10">
        <v>-37.5</v>
      </c>
      <c r="K18" s="9" t="str">
        <f t="shared" si="7"/>
        <v>No</v>
      </c>
    </row>
    <row r="19" spans="1:11" x14ac:dyDescent="0.25">
      <c r="A19" s="66" t="s">
        <v>380</v>
      </c>
      <c r="B19" s="5" t="s">
        <v>217</v>
      </c>
      <c r="C19" s="8" t="s">
        <v>217</v>
      </c>
      <c r="D19" s="9" t="str">
        <f t="shared" si="4"/>
        <v>N/A</v>
      </c>
      <c r="E19" s="8">
        <v>8.3574666643000004</v>
      </c>
      <c r="F19" s="9" t="str">
        <f t="shared" si="5"/>
        <v>N/A</v>
      </c>
      <c r="G19" s="8">
        <v>7.6969611634000001</v>
      </c>
      <c r="H19" s="9" t="str">
        <f t="shared" si="6"/>
        <v>N/A</v>
      </c>
      <c r="I19" s="10" t="s">
        <v>217</v>
      </c>
      <c r="J19" s="10">
        <v>-7.9</v>
      </c>
      <c r="K19" s="9" t="str">
        <f t="shared" si="7"/>
        <v>Yes</v>
      </c>
    </row>
    <row r="20" spans="1:11" x14ac:dyDescent="0.25">
      <c r="A20" s="66" t="s">
        <v>381</v>
      </c>
      <c r="B20" s="5" t="s">
        <v>217</v>
      </c>
      <c r="C20" s="8" t="s">
        <v>217</v>
      </c>
      <c r="D20" s="9" t="str">
        <f t="shared" si="4"/>
        <v>N/A</v>
      </c>
      <c r="E20" s="8">
        <v>3.9164093139</v>
      </c>
      <c r="F20" s="9" t="str">
        <f t="shared" si="5"/>
        <v>N/A</v>
      </c>
      <c r="G20" s="8">
        <v>4.0444704103999998</v>
      </c>
      <c r="H20" s="9" t="str">
        <f t="shared" si="6"/>
        <v>N/A</v>
      </c>
      <c r="I20" s="10" t="s">
        <v>217</v>
      </c>
      <c r="J20" s="10">
        <v>3.27</v>
      </c>
      <c r="K20" s="9" t="str">
        <f t="shared" si="7"/>
        <v>Yes</v>
      </c>
    </row>
    <row r="21" spans="1:11" x14ac:dyDescent="0.25">
      <c r="A21" s="66" t="s">
        <v>382</v>
      </c>
      <c r="B21" s="5" t="s">
        <v>217</v>
      </c>
      <c r="C21" s="8" t="s">
        <v>217</v>
      </c>
      <c r="D21" s="9" t="str">
        <f t="shared" si="4"/>
        <v>N/A</v>
      </c>
      <c r="E21" s="8">
        <v>0.1040198692</v>
      </c>
      <c r="F21" s="9" t="str">
        <f t="shared" si="5"/>
        <v>N/A</v>
      </c>
      <c r="G21" s="8">
        <v>0.1152230834</v>
      </c>
      <c r="H21" s="9" t="str">
        <f t="shared" si="6"/>
        <v>N/A</v>
      </c>
      <c r="I21" s="10" t="s">
        <v>217</v>
      </c>
      <c r="J21" s="10">
        <v>10.77</v>
      </c>
      <c r="K21" s="9" t="str">
        <f t="shared" si="7"/>
        <v>Yes</v>
      </c>
    </row>
    <row r="22" spans="1:11" x14ac:dyDescent="0.25">
      <c r="A22" s="66" t="s">
        <v>383</v>
      </c>
      <c r="B22" s="5" t="s">
        <v>217</v>
      </c>
      <c r="C22" s="8" t="s">
        <v>217</v>
      </c>
      <c r="D22" s="9" t="str">
        <f t="shared" si="4"/>
        <v>N/A</v>
      </c>
      <c r="E22" s="8">
        <v>34.667967679</v>
      </c>
      <c r="F22" s="9" t="str">
        <f t="shared" si="5"/>
        <v>N/A</v>
      </c>
      <c r="G22" s="8">
        <v>29.751340291000002</v>
      </c>
      <c r="H22" s="9" t="str">
        <f t="shared" si="6"/>
        <v>N/A</v>
      </c>
      <c r="I22" s="10" t="s">
        <v>217</v>
      </c>
      <c r="J22" s="10">
        <v>-14.2</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1.6398658371999999</v>
      </c>
      <c r="F24" s="9" t="str">
        <f t="shared" si="5"/>
        <v>N/A</v>
      </c>
      <c r="G24" s="8">
        <v>1.2795920509000001</v>
      </c>
      <c r="H24" s="9" t="str">
        <f t="shared" si="6"/>
        <v>N/A</v>
      </c>
      <c r="I24" s="10" t="s">
        <v>217</v>
      </c>
      <c r="J24" s="10">
        <v>-22</v>
      </c>
      <c r="K24" s="9" t="str">
        <f t="shared" si="7"/>
        <v>Yes</v>
      </c>
    </row>
    <row r="25" spans="1:11" x14ac:dyDescent="0.25">
      <c r="A25" s="66" t="s">
        <v>386</v>
      </c>
      <c r="B25" s="5" t="s">
        <v>217</v>
      </c>
      <c r="C25" s="8" t="s">
        <v>217</v>
      </c>
      <c r="D25" s="9" t="str">
        <f t="shared" si="4"/>
        <v>N/A</v>
      </c>
      <c r="E25" s="8">
        <v>3.7973661937999998</v>
      </c>
      <c r="F25" s="9" t="str">
        <f t="shared" si="5"/>
        <v>N/A</v>
      </c>
      <c r="G25" s="8">
        <v>3.3226775752000002</v>
      </c>
      <c r="H25" s="9" t="str">
        <f t="shared" si="6"/>
        <v>N/A</v>
      </c>
      <c r="I25" s="10" t="s">
        <v>217</v>
      </c>
      <c r="J25" s="10">
        <v>-12.5</v>
      </c>
      <c r="K25" s="9" t="str">
        <f t="shared" si="7"/>
        <v>Yes</v>
      </c>
    </row>
    <row r="26" spans="1:11" x14ac:dyDescent="0.25">
      <c r="A26" s="66" t="s">
        <v>387</v>
      </c>
      <c r="B26" s="5" t="s">
        <v>217</v>
      </c>
      <c r="C26" s="8" t="s">
        <v>217</v>
      </c>
      <c r="D26" s="9" t="str">
        <f t="shared" si="4"/>
        <v>N/A</v>
      </c>
      <c r="E26" s="8">
        <v>1.6588072861000001</v>
      </c>
      <c r="F26" s="9" t="str">
        <f t="shared" si="5"/>
        <v>N/A</v>
      </c>
      <c r="G26" s="8">
        <v>1.2050258346</v>
      </c>
      <c r="H26" s="9" t="str">
        <f t="shared" si="6"/>
        <v>N/A</v>
      </c>
      <c r="I26" s="10" t="s">
        <v>217</v>
      </c>
      <c r="J26" s="10">
        <v>-27.4</v>
      </c>
      <c r="K26" s="9" t="str">
        <f t="shared" si="7"/>
        <v>Yes</v>
      </c>
    </row>
    <row r="27" spans="1:11" x14ac:dyDescent="0.25">
      <c r="A27" s="66" t="s">
        <v>388</v>
      </c>
      <c r="B27" s="5" t="s">
        <v>217</v>
      </c>
      <c r="C27" s="8" t="s">
        <v>217</v>
      </c>
      <c r="D27" s="9" t="str">
        <f t="shared" si="4"/>
        <v>N/A</v>
      </c>
      <c r="E27" s="8">
        <v>4.6052635600000003E-2</v>
      </c>
      <c r="F27" s="9" t="str">
        <f t="shared" si="5"/>
        <v>N/A</v>
      </c>
      <c r="G27" s="8">
        <v>4.2455060099999997E-2</v>
      </c>
      <c r="H27" s="9" t="str">
        <f t="shared" si="6"/>
        <v>N/A</v>
      </c>
      <c r="I27" s="10" t="s">
        <v>217</v>
      </c>
      <c r="J27" s="10">
        <v>-7.81</v>
      </c>
      <c r="K27" s="9" t="str">
        <f t="shared" si="7"/>
        <v>Yes</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6.1205413700000003E-2</v>
      </c>
      <c r="F31" s="9" t="str">
        <f t="shared" si="5"/>
        <v>N/A</v>
      </c>
      <c r="G31" s="8">
        <v>6.4417854299999994E-2</v>
      </c>
      <c r="H31" s="9" t="str">
        <f t="shared" si="6"/>
        <v>N/A</v>
      </c>
      <c r="I31" s="10" t="s">
        <v>217</v>
      </c>
      <c r="J31" s="10">
        <v>5.2489999999999997</v>
      </c>
      <c r="K31" s="9" t="str">
        <f t="shared" si="7"/>
        <v>Yes</v>
      </c>
    </row>
    <row r="32" spans="1:11" x14ac:dyDescent="0.25">
      <c r="A32" s="66" t="s">
        <v>393</v>
      </c>
      <c r="B32" s="5" t="s">
        <v>217</v>
      </c>
      <c r="C32" s="8" t="s">
        <v>217</v>
      </c>
      <c r="D32" s="9" t="str">
        <f t="shared" si="4"/>
        <v>N/A</v>
      </c>
      <c r="E32" s="8">
        <v>0.35897893250000001</v>
      </c>
      <c r="F32" s="9" t="str">
        <f t="shared" si="5"/>
        <v>N/A</v>
      </c>
      <c r="G32" s="8">
        <v>0.39015239730000001</v>
      </c>
      <c r="H32" s="9" t="str">
        <f t="shared" si="6"/>
        <v>N/A</v>
      </c>
      <c r="I32" s="10" t="s">
        <v>217</v>
      </c>
      <c r="J32" s="10">
        <v>8.6839999999999993</v>
      </c>
      <c r="K32" s="9" t="str">
        <f t="shared" si="7"/>
        <v>Yes</v>
      </c>
    </row>
    <row r="33" spans="1:11" x14ac:dyDescent="0.25">
      <c r="A33" s="66" t="s">
        <v>394</v>
      </c>
      <c r="B33" s="5" t="s">
        <v>217</v>
      </c>
      <c r="C33" s="8" t="s">
        <v>217</v>
      </c>
      <c r="D33" s="9" t="str">
        <f t="shared" si="4"/>
        <v>N/A</v>
      </c>
      <c r="E33" s="8">
        <v>2.39720569E-2</v>
      </c>
      <c r="F33" s="9" t="str">
        <f t="shared" si="5"/>
        <v>N/A</v>
      </c>
      <c r="G33" s="8">
        <v>2.65989877E-2</v>
      </c>
      <c r="H33" s="9" t="str">
        <f t="shared" si="6"/>
        <v>N/A</v>
      </c>
      <c r="I33" s="10" t="s">
        <v>217</v>
      </c>
      <c r="J33" s="10">
        <v>10.96</v>
      </c>
      <c r="K33" s="9" t="str">
        <f t="shared" si="7"/>
        <v>Yes</v>
      </c>
    </row>
    <row r="34" spans="1:11" x14ac:dyDescent="0.25">
      <c r="A34" s="66" t="s">
        <v>395</v>
      </c>
      <c r="B34" s="5" t="s">
        <v>217</v>
      </c>
      <c r="C34" s="8" t="s">
        <v>217</v>
      </c>
      <c r="D34" s="9" t="str">
        <f t="shared" si="4"/>
        <v>N/A</v>
      </c>
      <c r="E34" s="8">
        <v>3.11246253E-2</v>
      </c>
      <c r="F34" s="9" t="str">
        <f t="shared" si="5"/>
        <v>N/A</v>
      </c>
      <c r="G34" s="8">
        <v>6.3722887999999997E-3</v>
      </c>
      <c r="H34" s="9" t="str">
        <f t="shared" si="6"/>
        <v>N/A</v>
      </c>
      <c r="I34" s="10" t="s">
        <v>217</v>
      </c>
      <c r="J34" s="10">
        <v>-79.5</v>
      </c>
      <c r="K34" s="9" t="str">
        <f t="shared" si="7"/>
        <v>No</v>
      </c>
    </row>
    <row r="35" spans="1:11" x14ac:dyDescent="0.25">
      <c r="A35" s="66" t="s">
        <v>396</v>
      </c>
      <c r="B35" s="5" t="s">
        <v>217</v>
      </c>
      <c r="C35" s="8" t="s">
        <v>217</v>
      </c>
      <c r="D35" s="9" t="str">
        <f t="shared" si="4"/>
        <v>N/A</v>
      </c>
      <c r="E35" s="8">
        <v>0.29937927520000002</v>
      </c>
      <c r="F35" s="9" t="str">
        <f t="shared" si="5"/>
        <v>N/A</v>
      </c>
      <c r="G35" s="8">
        <v>0.27757045120000001</v>
      </c>
      <c r="H35" s="9" t="str">
        <f t="shared" si="6"/>
        <v>N/A</v>
      </c>
      <c r="I35" s="10" t="s">
        <v>217</v>
      </c>
      <c r="J35" s="10">
        <v>-7.28</v>
      </c>
      <c r="K35" s="9" t="str">
        <f t="shared" si="7"/>
        <v>Yes</v>
      </c>
    </row>
    <row r="36" spans="1:11" x14ac:dyDescent="0.25">
      <c r="A36" s="66" t="s">
        <v>397</v>
      </c>
      <c r="B36" s="5" t="s">
        <v>217</v>
      </c>
      <c r="C36" s="8" t="s">
        <v>217</v>
      </c>
      <c r="D36" s="9" t="str">
        <f t="shared" si="4"/>
        <v>N/A</v>
      </c>
      <c r="E36" s="8">
        <v>9.6192999999999995E-4</v>
      </c>
      <c r="F36" s="9" t="str">
        <f t="shared" si="5"/>
        <v>N/A</v>
      </c>
      <c r="G36" s="8">
        <v>4.0297489999999999E-4</v>
      </c>
      <c r="H36" s="9" t="str">
        <f t="shared" si="6"/>
        <v>N/A</v>
      </c>
      <c r="I36" s="10" t="s">
        <v>217</v>
      </c>
      <c r="J36" s="10">
        <v>-58.1</v>
      </c>
      <c r="K36" s="9" t="str">
        <f t="shared" si="7"/>
        <v>No</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0.1058465837</v>
      </c>
      <c r="F38" s="9" t="str">
        <f t="shared" si="5"/>
        <v>N/A</v>
      </c>
      <c r="G38" s="8">
        <v>8.4365773800000002E-2</v>
      </c>
      <c r="H38" s="9" t="str">
        <f t="shared" si="6"/>
        <v>N/A</v>
      </c>
      <c r="I38" s="10" t="s">
        <v>217</v>
      </c>
      <c r="J38" s="10">
        <v>-20.3</v>
      </c>
      <c r="K38" s="9" t="str">
        <f t="shared" si="7"/>
        <v>Yes</v>
      </c>
    </row>
    <row r="39" spans="1:11" x14ac:dyDescent="0.25">
      <c r="A39" s="66" t="s">
        <v>400</v>
      </c>
      <c r="B39" s="5" t="s">
        <v>217</v>
      </c>
      <c r="C39" s="8" t="s">
        <v>217</v>
      </c>
      <c r="D39" s="9" t="str">
        <f t="shared" si="4"/>
        <v>N/A</v>
      </c>
      <c r="E39" s="8">
        <v>1.0984611711000001</v>
      </c>
      <c r="F39" s="9" t="str">
        <f t="shared" si="5"/>
        <v>N/A</v>
      </c>
      <c r="G39" s="8">
        <v>0.63435784579999999</v>
      </c>
      <c r="H39" s="9" t="str">
        <f t="shared" si="6"/>
        <v>N/A</v>
      </c>
      <c r="I39" s="10" t="s">
        <v>217</v>
      </c>
      <c r="J39" s="10">
        <v>-42.3</v>
      </c>
      <c r="K39" s="9" t="str">
        <f t="shared" si="7"/>
        <v>No</v>
      </c>
    </row>
    <row r="40" spans="1:11" x14ac:dyDescent="0.25">
      <c r="A40" s="66" t="s">
        <v>401</v>
      </c>
      <c r="B40" s="5" t="s">
        <v>217</v>
      </c>
      <c r="C40" s="8" t="s">
        <v>217</v>
      </c>
      <c r="D40" s="9" t="str">
        <f t="shared" si="4"/>
        <v>N/A</v>
      </c>
      <c r="E40" s="8">
        <v>8.6097490000000001E-4</v>
      </c>
      <c r="F40" s="9" t="str">
        <f t="shared" si="5"/>
        <v>N/A</v>
      </c>
      <c r="G40" s="8">
        <v>5.2188560000000002E-4</v>
      </c>
      <c r="H40" s="9" t="str">
        <f t="shared" si="6"/>
        <v>N/A</v>
      </c>
      <c r="I40" s="10" t="s">
        <v>217</v>
      </c>
      <c r="J40" s="10">
        <v>-39.4</v>
      </c>
      <c r="K40" s="9" t="str">
        <f t="shared" si="7"/>
        <v>No</v>
      </c>
    </row>
    <row r="41" spans="1:11" x14ac:dyDescent="0.25">
      <c r="A41" s="66" t="s">
        <v>402</v>
      </c>
      <c r="B41" s="5" t="s">
        <v>217</v>
      </c>
      <c r="C41" s="8" t="s">
        <v>217</v>
      </c>
      <c r="D41" s="9" t="str">
        <f t="shared" si="4"/>
        <v>N/A</v>
      </c>
      <c r="E41" s="8">
        <v>7.5175303600000007E-2</v>
      </c>
      <c r="F41" s="9" t="str">
        <f t="shared" si="5"/>
        <v>N/A</v>
      </c>
      <c r="G41" s="8">
        <v>0.53177364159999996</v>
      </c>
      <c r="H41" s="9" t="str">
        <f t="shared" si="6"/>
        <v>N/A</v>
      </c>
      <c r="I41" s="10" t="s">
        <v>217</v>
      </c>
      <c r="J41" s="10">
        <v>607.4</v>
      </c>
      <c r="K41" s="9" t="str">
        <f t="shared" si="7"/>
        <v>No</v>
      </c>
    </row>
    <row r="42" spans="1:11" x14ac:dyDescent="0.25">
      <c r="A42" s="66" t="s">
        <v>32</v>
      </c>
      <c r="B42" s="5" t="s">
        <v>217</v>
      </c>
      <c r="C42" s="8" t="s">
        <v>217</v>
      </c>
      <c r="D42" s="9" t="str">
        <f t="shared" ref="D42:D51" si="8">IF($B42="N/A","N/A",IF(C42&lt;0,"No","Yes"))</f>
        <v>N/A</v>
      </c>
      <c r="E42" s="8">
        <v>89.163439788000005</v>
      </c>
      <c r="F42" s="9" t="str">
        <f t="shared" ref="F42:F51" si="9">IF($B42="N/A","N/A",IF(E42&lt;0,"No","Yes"))</f>
        <v>N/A</v>
      </c>
      <c r="G42" s="8">
        <v>76.798063225999996</v>
      </c>
      <c r="H42" s="9" t="str">
        <f t="shared" ref="H42:H51" si="10">IF($B42="N/A","N/A",IF(G42&lt;0,"No","Yes"))</f>
        <v>N/A</v>
      </c>
      <c r="I42" s="10" t="s">
        <v>217</v>
      </c>
      <c r="J42" s="10">
        <v>-13.9</v>
      </c>
      <c r="K42" s="9" t="str">
        <f t="shared" ref="K42:K51" si="11">IF(J42="Div by 0", "N/A", IF(J42="N/A","N/A", IF(J42&gt;30, "No", IF(J42&lt;-30, "No", "Yes"))))</f>
        <v>Yes</v>
      </c>
    </row>
    <row r="43" spans="1:11" x14ac:dyDescent="0.25">
      <c r="A43" s="66" t="s">
        <v>39</v>
      </c>
      <c r="B43" s="5" t="s">
        <v>217</v>
      </c>
      <c r="C43" s="8" t="s">
        <v>217</v>
      </c>
      <c r="D43" s="9" t="str">
        <f t="shared" si="8"/>
        <v>N/A</v>
      </c>
      <c r="E43" s="8">
        <v>99.322204468999999</v>
      </c>
      <c r="F43" s="9" t="str">
        <f t="shared" si="9"/>
        <v>N/A</v>
      </c>
      <c r="G43" s="8">
        <v>99.058434042000002</v>
      </c>
      <c r="H43" s="9" t="str">
        <f t="shared" si="10"/>
        <v>N/A</v>
      </c>
      <c r="I43" s="10" t="s">
        <v>217</v>
      </c>
      <c r="J43" s="10">
        <v>-0.26600000000000001</v>
      </c>
      <c r="K43" s="9" t="str">
        <f t="shared" si="11"/>
        <v>Yes</v>
      </c>
    </row>
    <row r="44" spans="1:11" x14ac:dyDescent="0.25">
      <c r="A44" s="66" t="s">
        <v>40</v>
      </c>
      <c r="B44" s="5" t="s">
        <v>217</v>
      </c>
      <c r="C44" s="8" t="s">
        <v>217</v>
      </c>
      <c r="D44" s="9" t="str">
        <f t="shared" si="8"/>
        <v>N/A</v>
      </c>
      <c r="E44" s="8">
        <v>33.306689214000002</v>
      </c>
      <c r="F44" s="9" t="str">
        <f t="shared" si="9"/>
        <v>N/A</v>
      </c>
      <c r="G44" s="8">
        <v>35.696040443999998</v>
      </c>
      <c r="H44" s="9" t="str">
        <f t="shared" si="10"/>
        <v>N/A</v>
      </c>
      <c r="I44" s="10" t="s">
        <v>217</v>
      </c>
      <c r="J44" s="10">
        <v>7.1740000000000004</v>
      </c>
      <c r="K44" s="9" t="str">
        <f t="shared" si="11"/>
        <v>Yes</v>
      </c>
    </row>
    <row r="45" spans="1:11" x14ac:dyDescent="0.25">
      <c r="A45" s="66" t="s">
        <v>167</v>
      </c>
      <c r="B45" s="5" t="s">
        <v>217</v>
      </c>
      <c r="C45" s="8" t="s">
        <v>217</v>
      </c>
      <c r="D45" s="9" t="str">
        <f t="shared" si="8"/>
        <v>N/A</v>
      </c>
      <c r="E45" s="8">
        <v>88.876643700000002</v>
      </c>
      <c r="F45" s="9" t="str">
        <f t="shared" si="9"/>
        <v>N/A</v>
      </c>
      <c r="G45" s="8">
        <v>75.484276440000002</v>
      </c>
      <c r="H45" s="9" t="str">
        <f t="shared" si="10"/>
        <v>N/A</v>
      </c>
      <c r="I45" s="10" t="s">
        <v>217</v>
      </c>
      <c r="J45" s="10">
        <v>-15.1</v>
      </c>
      <c r="K45" s="9" t="str">
        <f t="shared" si="11"/>
        <v>Yes</v>
      </c>
    </row>
    <row r="46" spans="1:11" x14ac:dyDescent="0.25">
      <c r="A46" s="66" t="s">
        <v>41</v>
      </c>
      <c r="B46" s="5" t="s">
        <v>217</v>
      </c>
      <c r="C46" s="8" t="s">
        <v>217</v>
      </c>
      <c r="D46" s="9" t="str">
        <f t="shared" si="8"/>
        <v>N/A</v>
      </c>
      <c r="E46" s="8">
        <v>91.319105970999999</v>
      </c>
      <c r="F46" s="9" t="str">
        <f t="shared" si="9"/>
        <v>N/A</v>
      </c>
      <c r="G46" s="8">
        <v>83.513835298999993</v>
      </c>
      <c r="H46" s="9" t="str">
        <f t="shared" si="10"/>
        <v>N/A</v>
      </c>
      <c r="I46" s="10" t="s">
        <v>217</v>
      </c>
      <c r="J46" s="10">
        <v>-8.5500000000000007</v>
      </c>
      <c r="K46" s="9" t="str">
        <f t="shared" si="11"/>
        <v>Yes</v>
      </c>
    </row>
    <row r="47" spans="1:11" x14ac:dyDescent="0.25">
      <c r="A47" s="66" t="s">
        <v>42</v>
      </c>
      <c r="B47" s="5" t="s">
        <v>217</v>
      </c>
      <c r="C47" s="8" t="s">
        <v>217</v>
      </c>
      <c r="D47" s="9" t="str">
        <f t="shared" si="8"/>
        <v>N/A</v>
      </c>
      <c r="E47" s="8">
        <v>88.296800894</v>
      </c>
      <c r="F47" s="9" t="str">
        <f t="shared" si="9"/>
        <v>N/A</v>
      </c>
      <c r="G47" s="8">
        <v>90.486073684999994</v>
      </c>
      <c r="H47" s="9" t="str">
        <f t="shared" si="10"/>
        <v>N/A</v>
      </c>
      <c r="I47" s="10" t="s">
        <v>217</v>
      </c>
      <c r="J47" s="10">
        <v>2.4790000000000001</v>
      </c>
      <c r="K47" s="9" t="str">
        <f t="shared" si="11"/>
        <v>Yes</v>
      </c>
    </row>
    <row r="48" spans="1:11" x14ac:dyDescent="0.25">
      <c r="A48" s="66" t="s">
        <v>43</v>
      </c>
      <c r="B48" s="5" t="s">
        <v>217</v>
      </c>
      <c r="C48" s="8" t="s">
        <v>217</v>
      </c>
      <c r="D48" s="9" t="str">
        <f t="shared" si="8"/>
        <v>N/A</v>
      </c>
      <c r="E48" s="8">
        <v>88.654551334000004</v>
      </c>
      <c r="F48" s="9" t="str">
        <f t="shared" si="9"/>
        <v>N/A</v>
      </c>
      <c r="G48" s="8">
        <v>74.795403108000002</v>
      </c>
      <c r="H48" s="9" t="str">
        <f t="shared" si="10"/>
        <v>N/A</v>
      </c>
      <c r="I48" s="10" t="s">
        <v>217</v>
      </c>
      <c r="J48" s="10">
        <v>-15.6</v>
      </c>
      <c r="K48" s="9" t="str">
        <f t="shared" si="11"/>
        <v>Yes</v>
      </c>
    </row>
    <row r="49" spans="1:12" x14ac:dyDescent="0.25">
      <c r="A49" s="66" t="s">
        <v>44</v>
      </c>
      <c r="B49" s="5" t="s">
        <v>217</v>
      </c>
      <c r="C49" s="8" t="s">
        <v>217</v>
      </c>
      <c r="D49" s="9" t="str">
        <f t="shared" si="8"/>
        <v>N/A</v>
      </c>
      <c r="E49" s="8">
        <v>83.602154909999996</v>
      </c>
      <c r="F49" s="9" t="str">
        <f t="shared" si="9"/>
        <v>N/A</v>
      </c>
      <c r="G49" s="8">
        <v>83.255860788999996</v>
      </c>
      <c r="H49" s="9" t="str">
        <f t="shared" si="10"/>
        <v>N/A</v>
      </c>
      <c r="I49" s="10" t="s">
        <v>217</v>
      </c>
      <c r="J49" s="10">
        <v>-0.41399999999999998</v>
      </c>
      <c r="K49" s="9" t="str">
        <f t="shared" si="11"/>
        <v>Yes</v>
      </c>
    </row>
    <row r="50" spans="1:12" x14ac:dyDescent="0.25">
      <c r="A50" s="66" t="s">
        <v>45</v>
      </c>
      <c r="B50" s="5" t="s">
        <v>217</v>
      </c>
      <c r="C50" s="8" t="s">
        <v>217</v>
      </c>
      <c r="D50" s="9" t="str">
        <f t="shared" si="8"/>
        <v>N/A</v>
      </c>
      <c r="E50" s="8">
        <v>16.316765366999999</v>
      </c>
      <c r="F50" s="9" t="str">
        <f t="shared" si="9"/>
        <v>N/A</v>
      </c>
      <c r="G50" s="8">
        <v>16.727173193999999</v>
      </c>
      <c r="H50" s="9" t="str">
        <f t="shared" si="10"/>
        <v>N/A</v>
      </c>
      <c r="I50" s="10" t="s">
        <v>217</v>
      </c>
      <c r="J50" s="10">
        <v>2.5150000000000001</v>
      </c>
      <c r="K50" s="9" t="str">
        <f t="shared" si="11"/>
        <v>Yes</v>
      </c>
    </row>
    <row r="51" spans="1:12" x14ac:dyDescent="0.25">
      <c r="A51" s="66" t="s">
        <v>50</v>
      </c>
      <c r="B51" s="5" t="s">
        <v>217</v>
      </c>
      <c r="C51" s="8" t="s">
        <v>217</v>
      </c>
      <c r="D51" s="9" t="str">
        <f t="shared" si="8"/>
        <v>N/A</v>
      </c>
      <c r="E51" s="8">
        <v>8.1079722800000004E-2</v>
      </c>
      <c r="F51" s="9" t="str">
        <f t="shared" si="9"/>
        <v>N/A</v>
      </c>
      <c r="G51" s="8">
        <v>1.6966017199999999E-2</v>
      </c>
      <c r="H51" s="9" t="str">
        <f t="shared" si="10"/>
        <v>N/A</v>
      </c>
      <c r="I51" s="10" t="s">
        <v>217</v>
      </c>
      <c r="J51" s="10">
        <v>-79.099999999999994</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55680836</v>
      </c>
      <c r="D7" s="30" t="str">
        <f>IF($B7="N/A","N/A",IF(C7&gt;15,"No",IF(C7&lt;-15,"No","Yes")))</f>
        <v>N/A</v>
      </c>
      <c r="E7" s="29">
        <v>60294884</v>
      </c>
      <c r="F7" s="30" t="str">
        <f>IF($B7="N/A","N/A",IF(E7&gt;15,"No",IF(E7&lt;-15,"No","Yes")))</f>
        <v>N/A</v>
      </c>
      <c r="G7" s="29">
        <v>65283637</v>
      </c>
      <c r="H7" s="30" t="str">
        <f>IF($B7="N/A","N/A",IF(G7&gt;15,"No",IF(G7&lt;-15,"No","Yes")))</f>
        <v>N/A</v>
      </c>
      <c r="I7" s="31">
        <v>8.2870000000000008</v>
      </c>
      <c r="J7" s="31">
        <v>8.2739999999999991</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52.962521068000001</v>
      </c>
      <c r="H8" s="30" t="str">
        <f>IF($B8="N/A","N/A",IF(G8&gt;15,"No",IF(G8&lt;-15,"No","Yes")))</f>
        <v>N/A</v>
      </c>
      <c r="I8" s="31" t="s">
        <v>217</v>
      </c>
      <c r="J8" s="31" t="s">
        <v>217</v>
      </c>
      <c r="K8" s="30" t="str">
        <f t="shared" si="0"/>
        <v>N/A</v>
      </c>
    </row>
    <row r="9" spans="1:11" x14ac:dyDescent="0.25">
      <c r="A9" s="3" t="s">
        <v>119</v>
      </c>
      <c r="B9" s="33" t="s">
        <v>217</v>
      </c>
      <c r="C9" s="9">
        <v>42.766730369999998</v>
      </c>
      <c r="D9" s="9" t="str">
        <f>IF($B9="N/A","N/A",IF(C9&gt;15,"No",IF(C9&lt;-15,"No","Yes")))</f>
        <v>N/A</v>
      </c>
      <c r="E9" s="9">
        <v>43.791232768999997</v>
      </c>
      <c r="F9" s="9" t="str">
        <f>IF($B9="N/A","N/A",IF(E9&gt;15,"No",IF(E9&lt;-15,"No","Yes")))</f>
        <v>N/A</v>
      </c>
      <c r="G9" s="9">
        <v>47.037478931999999</v>
      </c>
      <c r="H9" s="9" t="str">
        <f>IF($B9="N/A","N/A",IF(G9&gt;15,"No",IF(G9&lt;-15,"No","Yes")))</f>
        <v>N/A</v>
      </c>
      <c r="I9" s="10">
        <v>2.3959999999999999</v>
      </c>
      <c r="J9" s="10">
        <v>7.4130000000000003</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99.993075697999998</v>
      </c>
      <c r="F11" s="9" t="str">
        <f>IF(OR($B11="N/A",$E11="N/A"),"N/A",IF(E11&gt;100,"No",IF(E11&lt;95,"No","Yes")))</f>
        <v>Yes</v>
      </c>
      <c r="G11" s="9">
        <v>99.999762575000005</v>
      </c>
      <c r="H11" s="9" t="str">
        <f>IF($B11="N/A","N/A",IF(G11&gt;100,"No",IF(G11&lt;95,"No","Yes")))</f>
        <v>Yes</v>
      </c>
      <c r="I11" s="10" t="s">
        <v>217</v>
      </c>
      <c r="J11" s="10">
        <v>6.7000000000000002E-3</v>
      </c>
      <c r="K11" s="9" t="str">
        <f t="shared" si="0"/>
        <v>Yes</v>
      </c>
    </row>
    <row r="12" spans="1:11" x14ac:dyDescent="0.25">
      <c r="A12" s="3" t="s">
        <v>352</v>
      </c>
      <c r="B12" s="33"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5">
      <c r="A13" s="3" t="s">
        <v>834</v>
      </c>
      <c r="B13" s="33" t="s">
        <v>218</v>
      </c>
      <c r="C13" s="9" t="s">
        <v>217</v>
      </c>
      <c r="D13" s="9" t="str">
        <f t="shared" si="1"/>
        <v>N/A</v>
      </c>
      <c r="E13" s="9">
        <v>1.042421775</v>
      </c>
      <c r="F13" s="9" t="str">
        <f t="shared" si="2"/>
        <v>No</v>
      </c>
      <c r="G13" s="9">
        <v>1.3059704378999999</v>
      </c>
      <c r="H13" s="9" t="str">
        <f t="shared" si="3"/>
        <v>No</v>
      </c>
      <c r="I13" s="10" t="s">
        <v>217</v>
      </c>
      <c r="J13" s="10">
        <v>25.28</v>
      </c>
      <c r="K13" s="9" t="str">
        <f t="shared" si="0"/>
        <v>Yes</v>
      </c>
    </row>
    <row r="14" spans="1:11" x14ac:dyDescent="0.25">
      <c r="A14" s="3" t="s">
        <v>13</v>
      </c>
      <c r="B14" s="33" t="s">
        <v>217</v>
      </c>
      <c r="C14" s="34">
        <v>31867963</v>
      </c>
      <c r="D14" s="9" t="str">
        <f>IF($B14="N/A","N/A",IF(C14&gt;15,"No",IF(C14&lt;-15,"No","Yes")))</f>
        <v>N/A</v>
      </c>
      <c r="E14" s="34">
        <v>33891011</v>
      </c>
      <c r="F14" s="9" t="str">
        <f>IF($B14="N/A","N/A",IF(E14&gt;15,"No",IF(E14&lt;-15,"No","Yes")))</f>
        <v>N/A</v>
      </c>
      <c r="G14" s="34">
        <v>34575860</v>
      </c>
      <c r="H14" s="9" t="str">
        <f>IF($B14="N/A","N/A",IF(G14&gt;15,"No",IF(G14&lt;-15,"No","Yes")))</f>
        <v>N/A</v>
      </c>
      <c r="I14" s="10">
        <v>6.3479999999999999</v>
      </c>
      <c r="J14" s="10">
        <v>2.0209999999999999</v>
      </c>
      <c r="K14" s="9" t="str">
        <f t="shared" si="0"/>
        <v>Yes</v>
      </c>
    </row>
    <row r="15" spans="1:11" ht="14.25" customHeight="1" x14ac:dyDescent="0.25">
      <c r="A15" s="3" t="s">
        <v>444</v>
      </c>
      <c r="B15" s="33" t="s">
        <v>217</v>
      </c>
      <c r="C15" s="9">
        <v>11.202093463000001</v>
      </c>
      <c r="D15" s="9" t="str">
        <f>IF($B15="N/A","N/A",IF(C15&gt;15,"No",IF(C15&lt;-15,"No","Yes")))</f>
        <v>N/A</v>
      </c>
      <c r="E15" s="9">
        <v>4.6491973933999997</v>
      </c>
      <c r="F15" s="9" t="str">
        <f>IF($B15="N/A","N/A",IF(E15&gt;15,"No",IF(E15&lt;-15,"No","Yes")))</f>
        <v>N/A</v>
      </c>
      <c r="G15" s="9">
        <v>4.5074280148000003</v>
      </c>
      <c r="H15" s="9" t="str">
        <f>IF($B15="N/A","N/A",IF(G15&gt;15,"No",IF(G15&lt;-15,"No","Yes")))</f>
        <v>N/A</v>
      </c>
      <c r="I15" s="10">
        <v>-58.5</v>
      </c>
      <c r="J15" s="10">
        <v>-3.05</v>
      </c>
      <c r="K15" s="9" t="str">
        <f t="shared" si="0"/>
        <v>Yes</v>
      </c>
    </row>
    <row r="16" spans="1:11" ht="12.75" customHeight="1" x14ac:dyDescent="0.25">
      <c r="A16" s="3" t="s">
        <v>856</v>
      </c>
      <c r="B16" s="33" t="s">
        <v>217</v>
      </c>
      <c r="C16" s="35">
        <v>112.47314125</v>
      </c>
      <c r="D16" s="9" t="str">
        <f>IF($B16="N/A","N/A",IF(C16&gt;15,"No",IF(C16&lt;-15,"No","Yes")))</f>
        <v>N/A</v>
      </c>
      <c r="E16" s="35">
        <v>113.10239899</v>
      </c>
      <c r="F16" s="9" t="str">
        <f>IF($B16="N/A","N/A",IF(E16&gt;15,"No",IF(E16&lt;-15,"No","Yes")))</f>
        <v>N/A</v>
      </c>
      <c r="G16" s="35">
        <v>110.49171437</v>
      </c>
      <c r="H16" s="9" t="str">
        <f>IF($B16="N/A","N/A",IF(G16&gt;15,"No",IF(G16&lt;-15,"No","Yes")))</f>
        <v>N/A</v>
      </c>
      <c r="I16" s="10">
        <v>0.5595</v>
      </c>
      <c r="J16" s="10">
        <v>-2.31</v>
      </c>
      <c r="K16" s="9" t="str">
        <f t="shared" si="0"/>
        <v>Yes</v>
      </c>
    </row>
    <row r="17" spans="1:11" x14ac:dyDescent="0.25">
      <c r="A17" s="3" t="s">
        <v>131</v>
      </c>
      <c r="B17" s="33" t="s">
        <v>217</v>
      </c>
      <c r="C17" s="34">
        <v>249375</v>
      </c>
      <c r="D17" s="9" t="str">
        <f>IF($B17="N/A","N/A",IF(C17&gt;15,"No",IF(C17&lt;-15,"No","Yes")))</f>
        <v>N/A</v>
      </c>
      <c r="E17" s="34">
        <v>252648</v>
      </c>
      <c r="F17" s="9" t="str">
        <f>IF($B17="N/A","N/A",IF(E17&gt;15,"No",IF(E17&lt;-15,"No","Yes")))</f>
        <v>N/A</v>
      </c>
      <c r="G17" s="34">
        <v>256962</v>
      </c>
      <c r="H17" s="9" t="str">
        <f>IF($B17="N/A","N/A",IF(G17&gt;15,"No",IF(G17&lt;-15,"No","Yes")))</f>
        <v>N/A</v>
      </c>
      <c r="I17" s="10">
        <v>1.3120000000000001</v>
      </c>
      <c r="J17" s="10">
        <v>1.708</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0.39360858529999998</v>
      </c>
      <c r="H18" s="9" t="str">
        <f>IF($B18="N/A","N/A",IF(G18&gt;15,"No",IF(G18&lt;-15,"No","Yes")))</f>
        <v>N/A</v>
      </c>
      <c r="I18" s="10" t="s">
        <v>217</v>
      </c>
      <c r="J18" s="10" t="s">
        <v>217</v>
      </c>
      <c r="K18" s="9" t="str">
        <f t="shared" si="0"/>
        <v>N/A</v>
      </c>
    </row>
    <row r="19" spans="1:11" ht="27.75" customHeight="1" x14ac:dyDescent="0.25">
      <c r="A19" s="3" t="s">
        <v>835</v>
      </c>
      <c r="B19" s="33" t="s">
        <v>217</v>
      </c>
      <c r="C19" s="35">
        <v>22.848573433999999</v>
      </c>
      <c r="D19" s="9" t="str">
        <f>IF($B19="N/A","N/A",IF(C19&gt;60,"No",IF(C19&lt;15,"No","Yes")))</f>
        <v>N/A</v>
      </c>
      <c r="E19" s="35">
        <v>23.889490515999999</v>
      </c>
      <c r="F19" s="9" t="str">
        <f>IF($B19="N/A","N/A",IF(E19&gt;60,"No",IF(E19&lt;15,"No","Yes")))</f>
        <v>N/A</v>
      </c>
      <c r="G19" s="35">
        <v>26.733964555</v>
      </c>
      <c r="H19" s="9" t="str">
        <f>IF($B19="N/A","N/A",IF(G19&gt;60,"No",IF(G19&lt;15,"No","Yes")))</f>
        <v>N/A</v>
      </c>
      <c r="I19" s="10">
        <v>4.556</v>
      </c>
      <c r="J19" s="10">
        <v>11.91</v>
      </c>
      <c r="K19" s="9" t="str">
        <f t="shared" si="0"/>
        <v>Yes</v>
      </c>
    </row>
    <row r="20" spans="1:11" x14ac:dyDescent="0.25">
      <c r="A20" s="3" t="s">
        <v>27</v>
      </c>
      <c r="B20" s="33" t="s">
        <v>221</v>
      </c>
      <c r="C20" s="34">
        <v>53</v>
      </c>
      <c r="D20" s="9" t="str">
        <f>IF($B20="N/A","N/A",IF(C20="N/A","N/A",IF(C20=0,"Yes","No")))</f>
        <v>No</v>
      </c>
      <c r="E20" s="34">
        <v>63</v>
      </c>
      <c r="F20" s="9" t="str">
        <f>IF($B20="N/A","N/A",IF(E20="N/A","N/A",IF(E20=0,"Yes","No")))</f>
        <v>No</v>
      </c>
      <c r="G20" s="34">
        <v>63</v>
      </c>
      <c r="H20" s="9" t="str">
        <f>IF($B20="N/A","N/A",IF(G20=0,"Yes","No"))</f>
        <v>No</v>
      </c>
      <c r="I20" s="10">
        <v>18.87</v>
      </c>
      <c r="J20" s="10">
        <v>0</v>
      </c>
      <c r="K20" s="9" t="str">
        <f t="shared" si="0"/>
        <v>Yes</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31867963</v>
      </c>
      <c r="D6" s="9" t="str">
        <f>IF($B6="N/A","N/A",IF(C6&gt;15,"No",IF(C6&lt;-15,"No","Yes")))</f>
        <v>N/A</v>
      </c>
      <c r="E6" s="34">
        <v>33891011</v>
      </c>
      <c r="F6" s="9" t="str">
        <f>IF($B6="N/A","N/A",IF(E6&gt;15,"No",IF(E6&lt;-15,"No","Yes")))</f>
        <v>N/A</v>
      </c>
      <c r="G6" s="34">
        <v>34575860</v>
      </c>
      <c r="H6" s="9" t="str">
        <f>IF($B6="N/A","N/A",IF(G6&gt;15,"No",IF(G6&lt;-15,"No","Yes")))</f>
        <v>N/A</v>
      </c>
      <c r="I6" s="10">
        <v>6.3479999999999999</v>
      </c>
      <c r="J6" s="10">
        <v>2.0209999999999999</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93.661243174000006</v>
      </c>
      <c r="D9" s="9" t="str">
        <f>IF($B9="N/A","N/A",IF(C9&gt;60,"No",IF(C9&lt;15,"No","Yes")))</f>
        <v>No</v>
      </c>
      <c r="E9" s="35">
        <v>90.868500174999994</v>
      </c>
      <c r="F9" s="9" t="str">
        <f>IF($B9="N/A","N/A",IF(E9&gt;60,"No",IF(E9&lt;15,"No","Yes")))</f>
        <v>No</v>
      </c>
      <c r="G9" s="35">
        <v>90.174917847000003</v>
      </c>
      <c r="H9" s="9" t="str">
        <f>IF($B9="N/A","N/A",IF(G9&gt;60,"No",IF(G9&lt;15,"No","Yes")))</f>
        <v>No</v>
      </c>
      <c r="I9" s="10">
        <v>-2.98</v>
      </c>
      <c r="J9" s="10">
        <v>-0.76300000000000001</v>
      </c>
      <c r="K9" s="9" t="str">
        <f t="shared" si="0"/>
        <v>Yes</v>
      </c>
    </row>
    <row r="10" spans="1:11" x14ac:dyDescent="0.25">
      <c r="A10" s="3" t="s">
        <v>14</v>
      </c>
      <c r="B10" s="33" t="s">
        <v>276</v>
      </c>
      <c r="C10" s="9">
        <v>0.83469407819999997</v>
      </c>
      <c r="D10" s="9" t="str">
        <f>IF($B10="N/A","N/A",IF(C10&gt;15,"No",IF(C10&lt;=0,"No","Yes")))</f>
        <v>Yes</v>
      </c>
      <c r="E10" s="9">
        <v>0.76728605120000004</v>
      </c>
      <c r="F10" s="9" t="str">
        <f>IF($B10="N/A","N/A",IF(E10&gt;15,"No",IF(E10&lt;=0,"No","Yes")))</f>
        <v>Yes</v>
      </c>
      <c r="G10" s="9">
        <v>0.72027998729999998</v>
      </c>
      <c r="H10" s="9" t="str">
        <f>IF($B10="N/A","N/A",IF(G10&gt;15,"No",IF(G10&lt;=0,"No","Yes")))</f>
        <v>Yes</v>
      </c>
      <c r="I10" s="10">
        <v>-8.08</v>
      </c>
      <c r="J10" s="10">
        <v>-6.13</v>
      </c>
      <c r="K10" s="9" t="str">
        <f t="shared" si="0"/>
        <v>Yes</v>
      </c>
    </row>
    <row r="11" spans="1:11" x14ac:dyDescent="0.25">
      <c r="A11" s="3" t="s">
        <v>871</v>
      </c>
      <c r="B11" s="33" t="s">
        <v>217</v>
      </c>
      <c r="C11" s="35">
        <v>123.63038722</v>
      </c>
      <c r="D11" s="9" t="str">
        <f>IF($B11="N/A","N/A",IF(C11&gt;15,"No",IF(C11&lt;-15,"No","Yes")))</f>
        <v>N/A</v>
      </c>
      <c r="E11" s="35">
        <v>120.03561746</v>
      </c>
      <c r="F11" s="9" t="str">
        <f>IF($B11="N/A","N/A",IF(E11&gt;15,"No",IF(E11&lt;-15,"No","Yes")))</f>
        <v>N/A</v>
      </c>
      <c r="G11" s="35">
        <v>106.93760515</v>
      </c>
      <c r="H11" s="9" t="str">
        <f>IF($B11="N/A","N/A",IF(G11&gt;15,"No",IF(G11&lt;-15,"No","Yes")))</f>
        <v>N/A</v>
      </c>
      <c r="I11" s="10">
        <v>-2.91</v>
      </c>
      <c r="J11" s="10">
        <v>-10.9</v>
      </c>
      <c r="K11" s="9" t="str">
        <f t="shared" si="0"/>
        <v>Yes</v>
      </c>
    </row>
    <row r="12" spans="1:11" x14ac:dyDescent="0.25">
      <c r="A12" s="3" t="s">
        <v>932</v>
      </c>
      <c r="B12" s="33" t="s">
        <v>217</v>
      </c>
      <c r="C12" s="9">
        <v>4.6869233531000001</v>
      </c>
      <c r="D12" s="9" t="str">
        <f>IF($B12="N/A","N/A",IF(C12&gt;15,"No",IF(C12&lt;-15,"No","Yes")))</f>
        <v>N/A</v>
      </c>
      <c r="E12" s="9">
        <v>4.5405815718999998</v>
      </c>
      <c r="F12" s="9" t="str">
        <f>IF($B12="N/A","N/A",IF(E12&gt;15,"No",IF(E12&lt;-15,"No","Yes")))</f>
        <v>N/A</v>
      </c>
      <c r="G12" s="9">
        <v>4.5389471151</v>
      </c>
      <c r="H12" s="9" t="str">
        <f>IF($B12="N/A","N/A",IF(G12&gt;15,"No",IF(G12&lt;-15,"No","Yes")))</f>
        <v>N/A</v>
      </c>
      <c r="I12" s="10">
        <v>-3.12</v>
      </c>
      <c r="J12" s="10">
        <v>-3.5999999999999997E-2</v>
      </c>
      <c r="K12" s="9" t="str">
        <f t="shared" si="0"/>
        <v>Yes</v>
      </c>
    </row>
    <row r="13" spans="1:11" x14ac:dyDescent="0.25">
      <c r="A13" s="3" t="s">
        <v>51</v>
      </c>
      <c r="B13" s="33" t="s">
        <v>277</v>
      </c>
      <c r="C13" s="9">
        <v>97.335069705999999</v>
      </c>
      <c r="D13" s="9" t="str">
        <f>IF($B13="N/A","N/A",IF(C13&gt;99,"No",IF(C13&lt;95,"No","Yes")))</f>
        <v>Yes</v>
      </c>
      <c r="E13" s="9">
        <v>95.003149949999994</v>
      </c>
      <c r="F13" s="9" t="str">
        <f>IF($B13="N/A","N/A",IF(E13&gt;99,"No",IF(E13&lt;95,"No","Yes")))</f>
        <v>Yes</v>
      </c>
      <c r="G13" s="9">
        <v>93.214358226000002</v>
      </c>
      <c r="H13" s="9" t="str">
        <f>IF($B13="N/A","N/A",IF(G13&gt;99,"No",IF(G13&lt;95,"No","Yes")))</f>
        <v>No</v>
      </c>
      <c r="I13" s="10">
        <v>-2.4</v>
      </c>
      <c r="J13" s="10">
        <v>-1.88</v>
      </c>
      <c r="K13" s="9" t="str">
        <f t="shared" si="0"/>
        <v>Yes</v>
      </c>
    </row>
    <row r="14" spans="1:11" x14ac:dyDescent="0.25">
      <c r="A14" s="3" t="s">
        <v>52</v>
      </c>
      <c r="B14" s="33" t="s">
        <v>278</v>
      </c>
      <c r="C14" s="9">
        <v>2.6649302937999999</v>
      </c>
      <c r="D14" s="9" t="str">
        <f>IF($B14="N/A","N/A",IF(C14&gt;6,"No",IF(C14&lt;=0,"No","Yes")))</f>
        <v>Yes</v>
      </c>
      <c r="E14" s="9">
        <v>4.9968500496999999</v>
      </c>
      <c r="F14" s="9" t="str">
        <f>IF($B14="N/A","N/A",IF(E14&gt;6,"No",IF(E14&lt;=0,"No","Yes")))</f>
        <v>Yes</v>
      </c>
      <c r="G14" s="9">
        <v>6.7856417743000002</v>
      </c>
      <c r="H14" s="9" t="str">
        <f>IF($B14="N/A","N/A",IF(G14&gt;6,"No",IF(G14&lt;=0,"No","Yes")))</f>
        <v>No</v>
      </c>
      <c r="I14" s="10">
        <v>87.5</v>
      </c>
      <c r="J14" s="10">
        <v>35.799999999999997</v>
      </c>
      <c r="K14" s="9" t="str">
        <f t="shared" si="0"/>
        <v>No</v>
      </c>
    </row>
    <row r="15" spans="1:11" x14ac:dyDescent="0.25">
      <c r="A15" s="3" t="s">
        <v>168</v>
      </c>
      <c r="B15" s="33" t="s">
        <v>217</v>
      </c>
      <c r="C15" s="9">
        <v>99.940194149000007</v>
      </c>
      <c r="D15" s="9" t="str">
        <f>IF($B15="N/A","N/A",IF(C15&gt;15,"No",IF(C15&lt;-15,"No","Yes")))</f>
        <v>N/A</v>
      </c>
      <c r="E15" s="9">
        <v>99.807733686999995</v>
      </c>
      <c r="F15" s="9" t="str">
        <f>IF($B15="N/A","N/A",IF(E15&gt;15,"No",IF(E15&lt;-15,"No","Yes")))</f>
        <v>N/A</v>
      </c>
      <c r="G15" s="9">
        <v>99.910464477000005</v>
      </c>
      <c r="H15" s="9" t="str">
        <f>IF($B15="N/A","N/A",IF(G15&gt;15,"No",IF(G15&lt;-15,"No","Yes")))</f>
        <v>N/A</v>
      </c>
      <c r="I15" s="10">
        <v>-0.13300000000000001</v>
      </c>
      <c r="J15" s="10">
        <v>0.10290000000000001</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99.868817859000004</v>
      </c>
      <c r="D17" s="9" t="str">
        <f>IF($B17="N/A","N/A",IF(C17&gt;98,"Yes","No"))</f>
        <v>Yes</v>
      </c>
      <c r="E17" s="9">
        <v>99.858194081999997</v>
      </c>
      <c r="F17" s="9" t="str">
        <f>IF($B17="N/A","N/A",IF(E17&gt;98,"Yes","No"))</f>
        <v>Yes</v>
      </c>
      <c r="G17" s="9">
        <v>99.739898018000005</v>
      </c>
      <c r="H17" s="9" t="str">
        <f>IF($B17="N/A","N/A",IF(G17&gt;98,"Yes","No"))</f>
        <v>Yes</v>
      </c>
      <c r="I17" s="10">
        <v>-1.0999999999999999E-2</v>
      </c>
      <c r="J17" s="10">
        <v>-0.11799999999999999</v>
      </c>
      <c r="K17" s="9" t="str">
        <f t="shared" si="0"/>
        <v>Yes</v>
      </c>
    </row>
    <row r="18" spans="1:11" x14ac:dyDescent="0.25">
      <c r="A18" s="3" t="s">
        <v>53</v>
      </c>
      <c r="B18" s="33" t="s">
        <v>279</v>
      </c>
      <c r="C18" s="9">
        <v>99.996789034000003</v>
      </c>
      <c r="D18" s="9" t="str">
        <f>IF($B18="N/A","N/A",IF(C18&gt;98,"Yes","No"))</f>
        <v>Yes</v>
      </c>
      <c r="E18" s="9">
        <v>99.989989914999995</v>
      </c>
      <c r="F18" s="9" t="str">
        <f>IF($B18="N/A","N/A",IF(E18&gt;98,"Yes","No"))</f>
        <v>Yes</v>
      </c>
      <c r="G18" s="9">
        <v>99.960995561999994</v>
      </c>
      <c r="H18" s="9" t="str">
        <f>IF($B18="N/A","N/A",IF(G18&gt;98,"Yes","No"))</f>
        <v>Yes</v>
      </c>
      <c r="I18" s="10">
        <v>-7.0000000000000001E-3</v>
      </c>
      <c r="J18" s="10">
        <v>-2.9000000000000001E-2</v>
      </c>
      <c r="K18" s="9" t="str">
        <f t="shared" si="0"/>
        <v>Yes</v>
      </c>
    </row>
    <row r="19" spans="1:11" ht="12.75" customHeight="1" x14ac:dyDescent="0.25">
      <c r="A19" s="3" t="s">
        <v>678</v>
      </c>
      <c r="B19" s="33" t="s">
        <v>227</v>
      </c>
      <c r="C19" s="9">
        <v>97.001841630000001</v>
      </c>
      <c r="D19" s="9" t="str">
        <f>IF($B19="N/A","N/A",IF(C19&gt;100,"No",IF(C19&lt;98,"No","Yes")))</f>
        <v>No</v>
      </c>
      <c r="E19" s="9">
        <v>94.740242479000003</v>
      </c>
      <c r="F19" s="9" t="str">
        <f>IF($B19="N/A","N/A",IF(E19&gt;100,"No",IF(E19&lt;98,"No","Yes")))</f>
        <v>No</v>
      </c>
      <c r="G19" s="9">
        <v>93.806901694000004</v>
      </c>
      <c r="H19" s="9" t="str">
        <f>IF($B19="N/A","N/A",IF(G19&gt;100,"No",IF(G19&lt;98,"No","Yes")))</f>
        <v>No</v>
      </c>
      <c r="I19" s="10">
        <v>-2.33</v>
      </c>
      <c r="J19" s="10">
        <v>-0.98499999999999999</v>
      </c>
      <c r="K19" s="9" t="str">
        <f>IF(J19="Div by 0", "N/A", IF(J19="N/A","N/A", IF(J19&gt;30, "No", IF(J19&lt;-30, "No", "Yes"))))</f>
        <v>Yes</v>
      </c>
    </row>
    <row r="20" spans="1:11" x14ac:dyDescent="0.25">
      <c r="A20" s="3" t="s">
        <v>679</v>
      </c>
      <c r="B20" s="33" t="s">
        <v>227</v>
      </c>
      <c r="C20" s="9">
        <v>98.346816204999996</v>
      </c>
      <c r="D20" s="9" t="str">
        <f>IF($B20="N/A","N/A",IF(C20&gt;100,"No",IF(C20&lt;98,"No","Yes")))</f>
        <v>Yes</v>
      </c>
      <c r="E20" s="9">
        <v>96.074206814999997</v>
      </c>
      <c r="F20" s="9" t="str">
        <f>IF($B20="N/A","N/A",IF(E20&gt;100,"No",IF(E20&lt;98,"No","Yes")))</f>
        <v>No</v>
      </c>
      <c r="G20" s="9">
        <v>94.348137688999998</v>
      </c>
      <c r="H20" s="9" t="str">
        <f>IF($B20="N/A","N/A",IF(G20&gt;100,"No",IF(G20&lt;98,"No","Yes")))</f>
        <v>No</v>
      </c>
      <c r="I20" s="10">
        <v>-2.31</v>
      </c>
      <c r="J20" s="10">
        <v>-1.8</v>
      </c>
      <c r="K20" s="9" t="str">
        <f>IF(J20="Div by 0", "N/A", IF(J20="N/A","N/A", IF(J20&gt;30, "No", IF(J20&lt;-30, "No", "Yes"))))</f>
        <v>Yes</v>
      </c>
    </row>
    <row r="21" spans="1:11" x14ac:dyDescent="0.25">
      <c r="A21" s="3" t="s">
        <v>680</v>
      </c>
      <c r="B21" s="33" t="s">
        <v>227</v>
      </c>
      <c r="C21" s="9">
        <v>98.346816204999996</v>
      </c>
      <c r="D21" s="9" t="str">
        <f>IF($B21="N/A","N/A",IF(C21&gt;100,"No",IF(C21&lt;98,"No","Yes")))</f>
        <v>Yes</v>
      </c>
      <c r="E21" s="9">
        <v>96.074206814999997</v>
      </c>
      <c r="F21" s="9" t="str">
        <f>IF($B21="N/A","N/A",IF(E21&gt;100,"No",IF(E21&lt;98,"No","Yes")))</f>
        <v>No</v>
      </c>
      <c r="G21" s="9">
        <v>94.348137688999998</v>
      </c>
      <c r="H21" s="9" t="str">
        <f>IF($B21="N/A","N/A",IF(G21&gt;100,"No",IF(G21&lt;98,"No","Yes")))</f>
        <v>No</v>
      </c>
      <c r="I21" s="10">
        <v>-2.31</v>
      </c>
      <c r="J21" s="10">
        <v>-1.8</v>
      </c>
      <c r="K21" s="9" t="str">
        <f>IF(J21="Div by 0", "N/A", IF(J21="N/A","N/A", IF(J21&gt;30, "No", IF(J21&lt;-30, "No", "Yes"))))</f>
        <v>Yes</v>
      </c>
    </row>
    <row r="22" spans="1:11" ht="13.5" customHeight="1" x14ac:dyDescent="0.25">
      <c r="A22" s="3" t="s">
        <v>1723</v>
      </c>
      <c r="B22" s="33" t="s">
        <v>217</v>
      </c>
      <c r="C22" s="9">
        <v>69.234688769000002</v>
      </c>
      <c r="D22" s="9" t="str">
        <f>IF($B22="N/A","N/A",IF(C22&gt;15,"No",IF(C22&lt;-15,"No","Yes")))</f>
        <v>N/A</v>
      </c>
      <c r="E22" s="9">
        <v>65.438726510999999</v>
      </c>
      <c r="F22" s="9" t="str">
        <f>IF($B22="N/A","N/A",IF(E22&gt;15,"No",IF(E22&lt;-15,"No","Yes")))</f>
        <v>N/A</v>
      </c>
      <c r="G22" s="9">
        <v>64.825537238999999</v>
      </c>
      <c r="H22" s="9" t="str">
        <f>IF($B22="N/A","N/A",IF(G22&gt;15,"No",IF(G22&lt;-15,"No","Yes")))</f>
        <v>N/A</v>
      </c>
      <c r="I22" s="10">
        <v>-5.48</v>
      </c>
      <c r="J22" s="10">
        <v>-0.93700000000000006</v>
      </c>
      <c r="K22" s="9" t="str">
        <f t="shared" ref="K22:K31" si="1">IF(J22="Div by 0", "N/A", IF(J22="N/A","N/A", IF(J22&gt;30, "No", IF(J22&lt;-30, "No", "Yes"))))</f>
        <v>Yes</v>
      </c>
    </row>
    <row r="23" spans="1:11" x14ac:dyDescent="0.25">
      <c r="A23" s="3" t="s">
        <v>933</v>
      </c>
      <c r="B23" s="33" t="s">
        <v>217</v>
      </c>
      <c r="C23" s="9">
        <v>28.15311101</v>
      </c>
      <c r="D23" s="9" t="str">
        <f>IF($B23="N/A","N/A",IF(C23&gt;15,"No",IF(C23&lt;-15,"No","Yes")))</f>
        <v>N/A</v>
      </c>
      <c r="E23" s="9">
        <v>29.6223326</v>
      </c>
      <c r="F23" s="9" t="str">
        <f>IF($B23="N/A","N/A",IF(E23&gt;15,"No",IF(E23&lt;-15,"No","Yes")))</f>
        <v>N/A</v>
      </c>
      <c r="G23" s="9">
        <v>28.426587219999998</v>
      </c>
      <c r="H23" s="9" t="str">
        <f>IF($B23="N/A","N/A",IF(G23&gt;15,"No",IF(G23&lt;-15,"No","Yes")))</f>
        <v>N/A</v>
      </c>
      <c r="I23" s="10">
        <v>5.2190000000000003</v>
      </c>
      <c r="J23" s="10">
        <v>-4.04</v>
      </c>
      <c r="K23" s="9" t="str">
        <f t="shared" si="1"/>
        <v>Yes</v>
      </c>
    </row>
    <row r="24" spans="1:11" ht="25" x14ac:dyDescent="0.25">
      <c r="A24" s="3" t="s">
        <v>934</v>
      </c>
      <c r="B24" s="33" t="s">
        <v>217</v>
      </c>
      <c r="C24" s="9">
        <v>0.44097578500000001</v>
      </c>
      <c r="D24" s="9" t="str">
        <f>IF($B24="N/A","N/A",IF(C24&gt;15,"No",IF(C24&lt;-15,"No","Yes")))</f>
        <v>N/A</v>
      </c>
      <c r="E24" s="9">
        <v>0.47390737329999999</v>
      </c>
      <c r="F24" s="9" t="str">
        <f>IF($B24="N/A","N/A",IF(E24&gt;15,"No",IF(E24&lt;-15,"No","Yes")))</f>
        <v>N/A</v>
      </c>
      <c r="G24" s="9">
        <v>0.4806735104</v>
      </c>
      <c r="H24" s="9" t="str">
        <f>IF($B24="N/A","N/A",IF(G24&gt;15,"No",IF(G24&lt;-15,"No","Yes")))</f>
        <v>N/A</v>
      </c>
      <c r="I24" s="10">
        <v>7.468</v>
      </c>
      <c r="J24" s="10">
        <v>1.4279999999999999</v>
      </c>
      <c r="K24" s="9" t="str">
        <f t="shared" si="1"/>
        <v>Yes</v>
      </c>
    </row>
    <row r="25" spans="1:11" x14ac:dyDescent="0.25">
      <c r="A25" s="3" t="s">
        <v>170</v>
      </c>
      <c r="B25" s="33" t="s">
        <v>217</v>
      </c>
      <c r="C25" s="9">
        <v>98.346816204999996</v>
      </c>
      <c r="D25" s="9" t="str">
        <f t="shared" ref="D25:D27" si="2">IF($B25="N/A","N/A",IF(C25&gt;15,"No",IF(C25&lt;-15,"No","Yes")))</f>
        <v>N/A</v>
      </c>
      <c r="E25" s="9">
        <v>96.074206814999997</v>
      </c>
      <c r="F25" s="9" t="str">
        <f t="shared" ref="F25:F27" si="3">IF($B25="N/A","N/A",IF(E25&gt;15,"No",IF(E25&lt;-15,"No","Yes")))</f>
        <v>N/A</v>
      </c>
      <c r="G25" s="9">
        <v>94.348137688999998</v>
      </c>
      <c r="H25" s="9" t="str">
        <f t="shared" ref="H25:H27" si="4">IF($B25="N/A","N/A",IF(G25&gt;15,"No",IF(G25&lt;-15,"No","Yes")))</f>
        <v>N/A</v>
      </c>
      <c r="I25" s="10">
        <v>-2.31</v>
      </c>
      <c r="J25" s="10">
        <v>-1.8</v>
      </c>
      <c r="K25" s="9" t="str">
        <f t="shared" si="1"/>
        <v>Yes</v>
      </c>
    </row>
    <row r="26" spans="1:11" x14ac:dyDescent="0.25">
      <c r="A26" s="3" t="s">
        <v>171</v>
      </c>
      <c r="B26" s="33" t="s">
        <v>217</v>
      </c>
      <c r="C26" s="9">
        <v>98.346816204999996</v>
      </c>
      <c r="D26" s="9" t="str">
        <f t="shared" si="2"/>
        <v>N/A</v>
      </c>
      <c r="E26" s="9">
        <v>96.074206814999997</v>
      </c>
      <c r="F26" s="9" t="str">
        <f t="shared" si="3"/>
        <v>N/A</v>
      </c>
      <c r="G26" s="9">
        <v>94.348137688999998</v>
      </c>
      <c r="H26" s="9" t="str">
        <f t="shared" si="4"/>
        <v>N/A</v>
      </c>
      <c r="I26" s="10">
        <v>-2.31</v>
      </c>
      <c r="J26" s="10">
        <v>-1.8</v>
      </c>
      <c r="K26" s="9" t="str">
        <f t="shared" si="1"/>
        <v>Yes</v>
      </c>
    </row>
    <row r="27" spans="1:11" x14ac:dyDescent="0.25">
      <c r="A27" s="3" t="s">
        <v>172</v>
      </c>
      <c r="B27" s="33" t="s">
        <v>217</v>
      </c>
      <c r="C27" s="9">
        <v>98.346816204999996</v>
      </c>
      <c r="D27" s="9" t="str">
        <f t="shared" si="2"/>
        <v>N/A</v>
      </c>
      <c r="E27" s="9">
        <v>96.074206814999997</v>
      </c>
      <c r="F27" s="9" t="str">
        <f t="shared" si="3"/>
        <v>N/A</v>
      </c>
      <c r="G27" s="9">
        <v>94.348137688999998</v>
      </c>
      <c r="H27" s="9" t="str">
        <f t="shared" si="4"/>
        <v>N/A</v>
      </c>
      <c r="I27" s="10">
        <v>-2.31</v>
      </c>
      <c r="J27" s="10">
        <v>-1.8</v>
      </c>
      <c r="K27" s="9" t="str">
        <f t="shared" si="1"/>
        <v>Yes</v>
      </c>
    </row>
    <row r="28" spans="1:11" x14ac:dyDescent="0.25">
      <c r="A28" s="3" t="s">
        <v>54</v>
      </c>
      <c r="B28" s="33" t="s">
        <v>217</v>
      </c>
      <c r="C28" s="9">
        <v>23.143550154</v>
      </c>
      <c r="D28" s="9" t="str">
        <f>IF($B28="N/A","N/A",IF(C28&gt;15,"No",IF(C28&lt;-15,"No","Yes")))</f>
        <v>N/A</v>
      </c>
      <c r="E28" s="9">
        <v>23.152605272999999</v>
      </c>
      <c r="F28" s="9" t="str">
        <f>IF($B28="N/A","N/A",IF(E28&gt;15,"No",IF(E28&lt;-15,"No","Yes")))</f>
        <v>N/A</v>
      </c>
      <c r="G28" s="9">
        <v>23.433681764999999</v>
      </c>
      <c r="H28" s="9" t="str">
        <f>IF($B28="N/A","N/A",IF(G28&gt;15,"No",IF(G28&lt;-15,"No","Yes")))</f>
        <v>N/A</v>
      </c>
      <c r="I28" s="10">
        <v>3.9100000000000003E-2</v>
      </c>
      <c r="J28" s="10">
        <v>1.214</v>
      </c>
      <c r="K28" s="9" t="str">
        <f t="shared" si="1"/>
        <v>Yes</v>
      </c>
    </row>
    <row r="29" spans="1:11" x14ac:dyDescent="0.25">
      <c r="A29" s="3" t="s">
        <v>55</v>
      </c>
      <c r="B29" s="33" t="s">
        <v>217</v>
      </c>
      <c r="C29" s="9">
        <v>75.203266051</v>
      </c>
      <c r="D29" s="9" t="str">
        <f>IF($B29="N/A","N/A",IF(C29&gt;15,"No",IF(C29&lt;-15,"No","Yes")))</f>
        <v>N/A</v>
      </c>
      <c r="E29" s="9">
        <v>72.921601542000005</v>
      </c>
      <c r="F29" s="9" t="str">
        <f>IF($B29="N/A","N/A",IF(E29&gt;15,"No",IF(E29&lt;-15,"No","Yes")))</f>
        <v>N/A</v>
      </c>
      <c r="G29" s="9">
        <v>70.914455923999995</v>
      </c>
      <c r="H29" s="9" t="str">
        <f>IF($B29="N/A","N/A",IF(G29&gt;15,"No",IF(G29&lt;-15,"No","Yes")))</f>
        <v>N/A</v>
      </c>
      <c r="I29" s="10">
        <v>-3.03</v>
      </c>
      <c r="J29" s="10">
        <v>-2.75</v>
      </c>
      <c r="K29" s="9" t="str">
        <f t="shared" si="1"/>
        <v>Yes</v>
      </c>
    </row>
    <row r="30" spans="1:11" x14ac:dyDescent="0.25">
      <c r="A30" s="3" t="s">
        <v>56</v>
      </c>
      <c r="B30" s="33" t="s">
        <v>217</v>
      </c>
      <c r="C30" s="9">
        <v>58.608876256000002</v>
      </c>
      <c r="D30" s="9" t="str">
        <f>IF($B30="N/A","N/A",IF(C30&gt;15,"No",IF(C30&lt;-15,"No","Yes")))</f>
        <v>N/A</v>
      </c>
      <c r="E30" s="9">
        <v>61.106616146999997</v>
      </c>
      <c r="F30" s="9" t="str">
        <f>IF($B30="N/A","N/A",IF(E30&gt;15,"No",IF(E30&lt;-15,"No","Yes")))</f>
        <v>N/A</v>
      </c>
      <c r="G30" s="9">
        <v>61.872543444999998</v>
      </c>
      <c r="H30" s="9" t="str">
        <f>IF($B30="N/A","N/A",IF(G30&gt;15,"No",IF(G30&lt;-15,"No","Yes")))</f>
        <v>N/A</v>
      </c>
      <c r="I30" s="10">
        <v>4.2619999999999996</v>
      </c>
      <c r="J30" s="10">
        <v>1.2529999999999999</v>
      </c>
      <c r="K30" s="9" t="str">
        <f t="shared" si="1"/>
        <v>Yes</v>
      </c>
    </row>
    <row r="31" spans="1:11" x14ac:dyDescent="0.25">
      <c r="A31" s="3" t="s">
        <v>57</v>
      </c>
      <c r="B31" s="33" t="s">
        <v>217</v>
      </c>
      <c r="C31" s="9">
        <v>28.711307968</v>
      </c>
      <c r="D31" s="9" t="str">
        <f>IF($B31="N/A","N/A",IF(C31&gt;15,"No",IF(C31&lt;-15,"No","Yes")))</f>
        <v>N/A</v>
      </c>
      <c r="E31" s="9">
        <v>25.812428552</v>
      </c>
      <c r="F31" s="9" t="str">
        <f>IF($B31="N/A","N/A",IF(E31&gt;15,"No",IF(E31&lt;-15,"No","Yes")))</f>
        <v>N/A</v>
      </c>
      <c r="G31" s="9">
        <v>25.355542856</v>
      </c>
      <c r="H31" s="9" t="str">
        <f>IF($B31="N/A","N/A",IF(G31&gt;15,"No",IF(G31&lt;-15,"No","Yes")))</f>
        <v>N/A</v>
      </c>
      <c r="I31" s="10">
        <v>-10.1</v>
      </c>
      <c r="J31" s="10">
        <v>-1.77</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26403873</v>
      </c>
      <c r="F6" s="9" t="str">
        <f t="shared" si="0"/>
        <v>N/A</v>
      </c>
      <c r="G6" s="34">
        <v>30707777</v>
      </c>
      <c r="H6" s="9" t="str">
        <f t="shared" ref="H6:H18" si="1">IF($B6="N/A","N/A",IF(G6&lt;0,"No","Yes"))</f>
        <v>N/A</v>
      </c>
      <c r="I6" s="10" t="s">
        <v>217</v>
      </c>
      <c r="J6" s="10">
        <v>16.3</v>
      </c>
      <c r="K6" s="9" t="str">
        <f t="shared" ref="K6:K18" si="2">IF(J6="Div by 0", "N/A", IF(J6="N/A","N/A", IF(J6&gt;30, "No", IF(J6&lt;-30, "No", "Yes"))))</f>
        <v>Yes</v>
      </c>
    </row>
    <row r="7" spans="1:11" x14ac:dyDescent="0.25">
      <c r="A7" s="24" t="s">
        <v>445</v>
      </c>
      <c r="B7" s="65" t="s">
        <v>217</v>
      </c>
      <c r="C7" s="9" t="s">
        <v>217</v>
      </c>
      <c r="D7" s="9" t="str">
        <f t="shared" si="0"/>
        <v>N/A</v>
      </c>
      <c r="E7" s="9">
        <v>4.0291096689000003</v>
      </c>
      <c r="F7" s="9" t="str">
        <f t="shared" si="0"/>
        <v>N/A</v>
      </c>
      <c r="G7" s="9">
        <v>4.7064787528999998</v>
      </c>
      <c r="H7" s="9" t="str">
        <f t="shared" si="1"/>
        <v>N/A</v>
      </c>
      <c r="I7" s="10" t="s">
        <v>217</v>
      </c>
      <c r="J7" s="10">
        <v>16.809999999999999</v>
      </c>
      <c r="K7" s="9" t="str">
        <f t="shared" si="2"/>
        <v>Yes</v>
      </c>
    </row>
    <row r="8" spans="1:11" x14ac:dyDescent="0.25">
      <c r="A8" s="24" t="s">
        <v>446</v>
      </c>
      <c r="B8" s="65" t="s">
        <v>217</v>
      </c>
      <c r="C8" s="9" t="s">
        <v>217</v>
      </c>
      <c r="D8" s="9" t="str">
        <f t="shared" si="0"/>
        <v>N/A</v>
      </c>
      <c r="E8" s="9">
        <v>22.817985831000001</v>
      </c>
      <c r="F8" s="9" t="str">
        <f t="shared" si="0"/>
        <v>N/A</v>
      </c>
      <c r="G8" s="9">
        <v>23.261833638999999</v>
      </c>
      <c r="H8" s="9" t="str">
        <f t="shared" si="1"/>
        <v>N/A</v>
      </c>
      <c r="I8" s="10" t="s">
        <v>217</v>
      </c>
      <c r="J8" s="10">
        <v>1.9450000000000001</v>
      </c>
      <c r="K8" s="9" t="str">
        <f t="shared" si="2"/>
        <v>Yes</v>
      </c>
    </row>
    <row r="9" spans="1:11" x14ac:dyDescent="0.25">
      <c r="A9" s="24" t="s">
        <v>447</v>
      </c>
      <c r="B9" s="65" t="s">
        <v>217</v>
      </c>
      <c r="C9" s="9" t="s">
        <v>217</v>
      </c>
      <c r="D9" s="9" t="str">
        <f t="shared" si="0"/>
        <v>N/A</v>
      </c>
      <c r="E9" s="9">
        <v>36.891788564999999</v>
      </c>
      <c r="F9" s="9" t="str">
        <f t="shared" si="0"/>
        <v>N/A</v>
      </c>
      <c r="G9" s="9">
        <v>35.314799895999997</v>
      </c>
      <c r="H9" s="9" t="str">
        <f t="shared" si="1"/>
        <v>N/A</v>
      </c>
      <c r="I9" s="10" t="s">
        <v>217</v>
      </c>
      <c r="J9" s="10">
        <v>-4.2699999999999996</v>
      </c>
      <c r="K9" s="9" t="str">
        <f t="shared" si="2"/>
        <v>Yes</v>
      </c>
    </row>
    <row r="10" spans="1:11" x14ac:dyDescent="0.25">
      <c r="A10" s="24" t="s">
        <v>448</v>
      </c>
      <c r="B10" s="65" t="s">
        <v>217</v>
      </c>
      <c r="C10" s="9" t="s">
        <v>217</v>
      </c>
      <c r="D10" s="9" t="str">
        <f t="shared" si="0"/>
        <v>N/A</v>
      </c>
      <c r="E10" s="9">
        <v>36.021908603999997</v>
      </c>
      <c r="F10" s="9" t="str">
        <f t="shared" si="0"/>
        <v>N/A</v>
      </c>
      <c r="G10" s="9">
        <v>36.465772172000001</v>
      </c>
      <c r="H10" s="9" t="str">
        <f t="shared" si="1"/>
        <v>N/A</v>
      </c>
      <c r="I10" s="10" t="s">
        <v>217</v>
      </c>
      <c r="J10" s="10">
        <v>1.232</v>
      </c>
      <c r="K10" s="9" t="str">
        <f t="shared" si="2"/>
        <v>Yes</v>
      </c>
    </row>
    <row r="11" spans="1:11" x14ac:dyDescent="0.25">
      <c r="A11" s="2" t="s">
        <v>211</v>
      </c>
      <c r="B11" s="65" t="s">
        <v>217</v>
      </c>
      <c r="C11" s="9" t="s">
        <v>217</v>
      </c>
      <c r="D11" s="9" t="str">
        <f t="shared" si="0"/>
        <v>N/A</v>
      </c>
      <c r="E11" s="9">
        <v>56.009658129000002</v>
      </c>
      <c r="F11" s="9" t="str">
        <f t="shared" si="0"/>
        <v>N/A</v>
      </c>
      <c r="G11" s="9">
        <v>54.356402940000002</v>
      </c>
      <c r="H11" s="9" t="str">
        <f t="shared" si="1"/>
        <v>N/A</v>
      </c>
      <c r="I11" s="10" t="s">
        <v>217</v>
      </c>
      <c r="J11" s="10">
        <v>-2.95</v>
      </c>
      <c r="K11" s="9" t="str">
        <f t="shared" si="2"/>
        <v>Yes</v>
      </c>
    </row>
    <row r="12" spans="1:11" x14ac:dyDescent="0.25">
      <c r="A12" s="2" t="s">
        <v>932</v>
      </c>
      <c r="B12" s="65" t="s">
        <v>217</v>
      </c>
      <c r="C12" s="9" t="s">
        <v>217</v>
      </c>
      <c r="D12" s="9" t="str">
        <f t="shared" si="0"/>
        <v>N/A</v>
      </c>
      <c r="E12" s="9">
        <v>3.6320429000000001E-3</v>
      </c>
      <c r="F12" s="9" t="str">
        <f t="shared" si="0"/>
        <v>N/A</v>
      </c>
      <c r="G12" s="9">
        <v>0</v>
      </c>
      <c r="H12" s="9" t="str">
        <f t="shared" si="1"/>
        <v>N/A</v>
      </c>
      <c r="I12" s="10" t="s">
        <v>217</v>
      </c>
      <c r="J12" s="10">
        <v>-100</v>
      </c>
      <c r="K12" s="9" t="str">
        <f t="shared" si="2"/>
        <v>No</v>
      </c>
    </row>
    <row r="13" spans="1:11" x14ac:dyDescent="0.25">
      <c r="A13" s="2" t="s">
        <v>51</v>
      </c>
      <c r="B13" s="65" t="s">
        <v>217</v>
      </c>
      <c r="C13" s="9" t="s">
        <v>217</v>
      </c>
      <c r="D13" s="9" t="str">
        <f t="shared" si="0"/>
        <v>N/A</v>
      </c>
      <c r="E13" s="9">
        <v>99.019022702000001</v>
      </c>
      <c r="F13" s="9" t="str">
        <f t="shared" si="0"/>
        <v>N/A</v>
      </c>
      <c r="G13" s="9">
        <v>99.254664379999994</v>
      </c>
      <c r="H13" s="9" t="str">
        <f t="shared" si="1"/>
        <v>N/A</v>
      </c>
      <c r="I13" s="10" t="s">
        <v>217</v>
      </c>
      <c r="J13" s="10">
        <v>0.23799999999999999</v>
      </c>
      <c r="K13" s="9" t="str">
        <f t="shared" si="2"/>
        <v>Yes</v>
      </c>
    </row>
    <row r="14" spans="1:11" x14ac:dyDescent="0.25">
      <c r="A14" s="2" t="s">
        <v>52</v>
      </c>
      <c r="B14" s="65" t="s">
        <v>217</v>
      </c>
      <c r="C14" s="9" t="s">
        <v>217</v>
      </c>
      <c r="D14" s="9" t="str">
        <f t="shared" si="0"/>
        <v>N/A</v>
      </c>
      <c r="E14" s="9">
        <v>0.98097729830000002</v>
      </c>
      <c r="F14" s="9" t="str">
        <f t="shared" si="0"/>
        <v>N/A</v>
      </c>
      <c r="G14" s="9">
        <v>0.74533561969999995</v>
      </c>
      <c r="H14" s="9" t="str">
        <f t="shared" si="1"/>
        <v>N/A</v>
      </c>
      <c r="I14" s="10" t="s">
        <v>217</v>
      </c>
      <c r="J14" s="10">
        <v>-24</v>
      </c>
      <c r="K14" s="9" t="str">
        <f t="shared" si="2"/>
        <v>Yes</v>
      </c>
    </row>
    <row r="15" spans="1:11" x14ac:dyDescent="0.25">
      <c r="A15" s="2" t="s">
        <v>168</v>
      </c>
      <c r="B15" s="65" t="s">
        <v>217</v>
      </c>
      <c r="C15" s="9" t="s">
        <v>217</v>
      </c>
      <c r="D15" s="9" t="str">
        <f t="shared" si="0"/>
        <v>N/A</v>
      </c>
      <c r="E15" s="9">
        <v>97.422625030999995</v>
      </c>
      <c r="F15" s="9" t="str">
        <f t="shared" si="0"/>
        <v>N/A</v>
      </c>
      <c r="G15" s="9">
        <v>99.684808188999995</v>
      </c>
      <c r="H15" s="9" t="str">
        <f t="shared" si="1"/>
        <v>N/A</v>
      </c>
      <c r="I15" s="10" t="s">
        <v>217</v>
      </c>
      <c r="J15" s="10">
        <v>2.3220000000000001</v>
      </c>
      <c r="K15" s="9" t="str">
        <f t="shared" si="2"/>
        <v>Yes</v>
      </c>
    </row>
    <row r="16" spans="1:11" x14ac:dyDescent="0.25">
      <c r="A16" s="2" t="s">
        <v>169</v>
      </c>
      <c r="B16" s="65" t="s">
        <v>217</v>
      </c>
      <c r="C16" s="9" t="s">
        <v>217</v>
      </c>
      <c r="D16" s="9" t="str">
        <f t="shared" si="0"/>
        <v>N/A</v>
      </c>
      <c r="E16" s="9">
        <v>0</v>
      </c>
      <c r="F16" s="9" t="str">
        <f t="shared" si="0"/>
        <v>N/A</v>
      </c>
      <c r="G16" s="9">
        <v>0</v>
      </c>
      <c r="H16" s="9" t="str">
        <f t="shared" si="1"/>
        <v>N/A</v>
      </c>
      <c r="I16" s="10" t="s">
        <v>217</v>
      </c>
      <c r="J16" s="10" t="s">
        <v>1742</v>
      </c>
      <c r="K16" s="9" t="str">
        <f t="shared" si="2"/>
        <v>N/A</v>
      </c>
    </row>
    <row r="17" spans="1:11" x14ac:dyDescent="0.25">
      <c r="A17" s="2" t="s">
        <v>21</v>
      </c>
      <c r="B17" s="65" t="s">
        <v>217</v>
      </c>
      <c r="C17" s="9" t="s">
        <v>217</v>
      </c>
      <c r="D17" s="9" t="str">
        <f t="shared" si="0"/>
        <v>N/A</v>
      </c>
      <c r="E17" s="9">
        <v>97.336975299000002</v>
      </c>
      <c r="F17" s="9" t="str">
        <f t="shared" si="0"/>
        <v>N/A</v>
      </c>
      <c r="G17" s="9">
        <v>98.529559841999998</v>
      </c>
      <c r="H17" s="9" t="str">
        <f t="shared" si="1"/>
        <v>N/A</v>
      </c>
      <c r="I17" s="10" t="s">
        <v>217</v>
      </c>
      <c r="J17" s="10">
        <v>1.2250000000000001</v>
      </c>
      <c r="K17" s="9" t="str">
        <f t="shared" si="2"/>
        <v>Yes</v>
      </c>
    </row>
    <row r="18" spans="1:11" x14ac:dyDescent="0.25">
      <c r="A18" s="2" t="s">
        <v>53</v>
      </c>
      <c r="B18" s="65" t="s">
        <v>217</v>
      </c>
      <c r="C18" s="9" t="s">
        <v>217</v>
      </c>
      <c r="D18" s="9" t="str">
        <f t="shared" si="0"/>
        <v>N/A</v>
      </c>
      <c r="E18" s="9">
        <v>99.996205755000005</v>
      </c>
      <c r="F18" s="9" t="str">
        <f t="shared" si="0"/>
        <v>N/A</v>
      </c>
      <c r="G18" s="9">
        <v>99.980494703999994</v>
      </c>
      <c r="H18" s="9" t="str">
        <f t="shared" si="1"/>
        <v>N/A</v>
      </c>
      <c r="I18" s="10" t="s">
        <v>217</v>
      </c>
      <c r="J18" s="10">
        <v>-1.6E-2</v>
      </c>
      <c r="K18" s="9" t="str">
        <f t="shared" si="2"/>
        <v>Yes</v>
      </c>
    </row>
    <row r="19" spans="1:11" x14ac:dyDescent="0.25">
      <c r="A19" s="3" t="s">
        <v>678</v>
      </c>
      <c r="B19" s="65" t="s">
        <v>217</v>
      </c>
      <c r="C19" s="9" t="s">
        <v>217</v>
      </c>
      <c r="D19" s="9" t="str">
        <f t="shared" ref="D19:D21" si="3">IF($B19="N/A","N/A",IF(C19&lt;0,"No","Yes"))</f>
        <v>N/A</v>
      </c>
      <c r="E19" s="9">
        <v>98.776384054999994</v>
      </c>
      <c r="F19" s="9" t="str">
        <f t="shared" ref="F19:F21" si="4">IF($B19="N/A","N/A",IF(E19&lt;0,"No","Yes"))</f>
        <v>N/A</v>
      </c>
      <c r="G19" s="9">
        <v>99.323262638000003</v>
      </c>
      <c r="H19" s="9" t="str">
        <f t="shared" ref="H19:H21" si="5">IF($B19="N/A","N/A",IF(G19&lt;0,"No","Yes"))</f>
        <v>N/A</v>
      </c>
      <c r="I19" s="10" t="s">
        <v>217</v>
      </c>
      <c r="J19" s="10">
        <v>0.55369999999999997</v>
      </c>
      <c r="K19" s="9" t="str">
        <f>IF(J19="Div by 0", "N/A", IF(J19="N/A","N/A", IF(J19&gt;30, "No", IF(J19&lt;-30, "No", "Yes"))))</f>
        <v>Yes</v>
      </c>
    </row>
    <row r="20" spans="1:11" x14ac:dyDescent="0.25">
      <c r="A20" s="3" t="s">
        <v>679</v>
      </c>
      <c r="B20" s="65" t="s">
        <v>217</v>
      </c>
      <c r="C20" s="9" t="s">
        <v>217</v>
      </c>
      <c r="D20" s="9" t="str">
        <f t="shared" si="3"/>
        <v>N/A</v>
      </c>
      <c r="E20" s="9">
        <v>99.851506633</v>
      </c>
      <c r="F20" s="9" t="str">
        <f t="shared" si="4"/>
        <v>N/A</v>
      </c>
      <c r="G20" s="9">
        <v>99.819312873000001</v>
      </c>
      <c r="H20" s="9" t="str">
        <f t="shared" si="5"/>
        <v>N/A</v>
      </c>
      <c r="I20" s="10" t="s">
        <v>217</v>
      </c>
      <c r="J20" s="10">
        <v>-3.2000000000000001E-2</v>
      </c>
      <c r="K20" s="9" t="str">
        <f>IF(J20="Div by 0", "N/A", IF(J20="N/A","N/A", IF(J20&gt;30, "No", IF(J20&lt;-30, "No", "Yes"))))</f>
        <v>Yes</v>
      </c>
    </row>
    <row r="21" spans="1:11" x14ac:dyDescent="0.25">
      <c r="A21" s="3" t="s">
        <v>680</v>
      </c>
      <c r="B21" s="65" t="s">
        <v>217</v>
      </c>
      <c r="C21" s="9" t="s">
        <v>217</v>
      </c>
      <c r="D21" s="9" t="str">
        <f t="shared" si="3"/>
        <v>N/A</v>
      </c>
      <c r="E21" s="9">
        <v>99.851506633</v>
      </c>
      <c r="F21" s="9" t="str">
        <f t="shared" si="4"/>
        <v>N/A</v>
      </c>
      <c r="G21" s="9">
        <v>99.819312873000001</v>
      </c>
      <c r="H21" s="9" t="str">
        <f t="shared" si="5"/>
        <v>N/A</v>
      </c>
      <c r="I21" s="10" t="s">
        <v>217</v>
      </c>
      <c r="J21" s="10">
        <v>-3.2000000000000001E-2</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62.876946121000003</v>
      </c>
      <c r="F22" s="9" t="str">
        <f t="shared" ref="F22:F31" si="7">IF($B22="N/A","N/A",IF(E22&lt;0,"No","Yes"))</f>
        <v>N/A</v>
      </c>
      <c r="G22" s="9">
        <v>63.093290666999998</v>
      </c>
      <c r="I22" s="10" t="s">
        <v>217</v>
      </c>
      <c r="J22" s="10">
        <v>0.34410000000000002</v>
      </c>
      <c r="K22" s="9" t="str">
        <f t="shared" ref="K22:K31" si="8">IF(J22="Div by 0", "N/A", IF(J22="N/A","N/A", IF(J22&gt;30, "No", IF(J22&lt;-30, "No", "Yes"))))</f>
        <v>Yes</v>
      </c>
    </row>
    <row r="23" spans="1:11" x14ac:dyDescent="0.25">
      <c r="A23" s="3" t="s">
        <v>935</v>
      </c>
      <c r="B23" s="65" t="s">
        <v>217</v>
      </c>
      <c r="C23" s="9" t="s">
        <v>217</v>
      </c>
      <c r="D23" s="9" t="str">
        <f t="shared" si="6"/>
        <v>N/A</v>
      </c>
      <c r="E23" s="9">
        <v>36.760194233999997</v>
      </c>
      <c r="F23" s="9" t="str">
        <f t="shared" si="7"/>
        <v>N/A</v>
      </c>
      <c r="G23" s="9">
        <v>36.490238286999997</v>
      </c>
      <c r="H23" s="9" t="str">
        <f t="shared" ref="H23:H31" si="9">IF($B23="N/A","N/A",IF(G23&lt;0,"No","Yes"))</f>
        <v>N/A</v>
      </c>
      <c r="I23" s="10" t="s">
        <v>217</v>
      </c>
      <c r="J23" s="10">
        <v>-0.73399999999999999</v>
      </c>
      <c r="K23" s="9" t="str">
        <f t="shared" si="8"/>
        <v>Yes</v>
      </c>
    </row>
    <row r="24" spans="1:11" ht="25" x14ac:dyDescent="0.25">
      <c r="A24" s="3" t="s">
        <v>936</v>
      </c>
      <c r="B24" s="65" t="s">
        <v>217</v>
      </c>
      <c r="C24" s="9" t="s">
        <v>217</v>
      </c>
      <c r="D24" s="9" t="str">
        <f t="shared" si="6"/>
        <v>N/A</v>
      </c>
      <c r="E24" s="9">
        <v>8.6604718900000002E-2</v>
      </c>
      <c r="F24" s="9" t="str">
        <f t="shared" si="7"/>
        <v>N/A</v>
      </c>
      <c r="G24" s="9">
        <v>7.6511562500000005E-2</v>
      </c>
      <c r="H24" s="9" t="str">
        <f t="shared" si="9"/>
        <v>N/A</v>
      </c>
      <c r="I24" s="10" t="s">
        <v>217</v>
      </c>
      <c r="J24" s="10">
        <v>-11.7</v>
      </c>
      <c r="K24" s="9" t="str">
        <f t="shared" si="8"/>
        <v>Yes</v>
      </c>
    </row>
    <row r="25" spans="1:11" x14ac:dyDescent="0.25">
      <c r="A25" s="2" t="s">
        <v>170</v>
      </c>
      <c r="B25" s="65" t="s">
        <v>217</v>
      </c>
      <c r="C25" s="9" t="s">
        <v>217</v>
      </c>
      <c r="D25" s="9" t="str">
        <f t="shared" si="6"/>
        <v>N/A</v>
      </c>
      <c r="E25" s="9">
        <v>99.851506633</v>
      </c>
      <c r="F25" s="9" t="str">
        <f t="shared" si="7"/>
        <v>N/A</v>
      </c>
      <c r="G25" s="9">
        <v>99.819312873000001</v>
      </c>
      <c r="H25" s="9" t="str">
        <f t="shared" si="9"/>
        <v>N/A</v>
      </c>
      <c r="I25" s="10" t="s">
        <v>217</v>
      </c>
      <c r="J25" s="10">
        <v>-3.2000000000000001E-2</v>
      </c>
      <c r="K25" s="9" t="str">
        <f t="shared" si="8"/>
        <v>Yes</v>
      </c>
    </row>
    <row r="26" spans="1:11" x14ac:dyDescent="0.25">
      <c r="A26" s="2" t="s">
        <v>171</v>
      </c>
      <c r="B26" s="65" t="s">
        <v>217</v>
      </c>
      <c r="C26" s="9" t="s">
        <v>217</v>
      </c>
      <c r="D26" s="9" t="str">
        <f t="shared" si="6"/>
        <v>N/A</v>
      </c>
      <c r="E26" s="9">
        <v>99.851506633</v>
      </c>
      <c r="F26" s="9" t="str">
        <f t="shared" si="7"/>
        <v>N/A</v>
      </c>
      <c r="G26" s="9">
        <v>99.819312873000001</v>
      </c>
      <c r="H26" s="9" t="str">
        <f t="shared" si="9"/>
        <v>N/A</v>
      </c>
      <c r="I26" s="10" t="s">
        <v>217</v>
      </c>
      <c r="J26" s="10">
        <v>-3.2000000000000001E-2</v>
      </c>
      <c r="K26" s="9" t="str">
        <f t="shared" si="8"/>
        <v>Yes</v>
      </c>
    </row>
    <row r="27" spans="1:11" x14ac:dyDescent="0.25">
      <c r="A27" s="2" t="s">
        <v>172</v>
      </c>
      <c r="B27" s="65" t="s">
        <v>217</v>
      </c>
      <c r="C27" s="9" t="s">
        <v>217</v>
      </c>
      <c r="D27" s="9" t="str">
        <f t="shared" si="6"/>
        <v>N/A</v>
      </c>
      <c r="E27" s="9">
        <v>99.851506633</v>
      </c>
      <c r="F27" s="9" t="str">
        <f t="shared" si="7"/>
        <v>N/A</v>
      </c>
      <c r="G27" s="9">
        <v>99.819312873000001</v>
      </c>
      <c r="H27" s="9" t="str">
        <f t="shared" si="9"/>
        <v>N/A</v>
      </c>
      <c r="I27" s="10" t="s">
        <v>217</v>
      </c>
      <c r="J27" s="10">
        <v>-3.2000000000000001E-2</v>
      </c>
      <c r="K27" s="9" t="str">
        <f t="shared" si="8"/>
        <v>Yes</v>
      </c>
    </row>
    <row r="28" spans="1:11" x14ac:dyDescent="0.25">
      <c r="A28" s="2" t="s">
        <v>54</v>
      </c>
      <c r="B28" s="65" t="s">
        <v>217</v>
      </c>
      <c r="C28" s="9" t="s">
        <v>217</v>
      </c>
      <c r="D28" s="9" t="str">
        <f t="shared" si="6"/>
        <v>N/A</v>
      </c>
      <c r="E28" s="9">
        <v>19.904663229000001</v>
      </c>
      <c r="F28" s="9" t="str">
        <f t="shared" si="7"/>
        <v>N/A</v>
      </c>
      <c r="G28" s="9">
        <v>18.857509614000001</v>
      </c>
      <c r="H28" s="9" t="str">
        <f t="shared" si="9"/>
        <v>N/A</v>
      </c>
      <c r="I28" s="10" t="s">
        <v>217</v>
      </c>
      <c r="J28" s="10">
        <v>-5.26</v>
      </c>
      <c r="K28" s="9" t="str">
        <f t="shared" si="8"/>
        <v>Yes</v>
      </c>
    </row>
    <row r="29" spans="1:11" x14ac:dyDescent="0.25">
      <c r="A29" s="2" t="s">
        <v>55</v>
      </c>
      <c r="B29" s="65" t="s">
        <v>217</v>
      </c>
      <c r="C29" s="9" t="s">
        <v>217</v>
      </c>
      <c r="D29" s="9" t="str">
        <f t="shared" si="6"/>
        <v>N/A</v>
      </c>
      <c r="E29" s="9">
        <v>79.946843404000006</v>
      </c>
      <c r="F29" s="9" t="str">
        <f t="shared" si="7"/>
        <v>N/A</v>
      </c>
      <c r="G29" s="9">
        <v>80.961803259000007</v>
      </c>
      <c r="H29" s="9" t="str">
        <f t="shared" si="9"/>
        <v>N/A</v>
      </c>
      <c r="I29" s="10" t="s">
        <v>217</v>
      </c>
      <c r="J29" s="10">
        <v>1.27</v>
      </c>
      <c r="K29" s="9" t="str">
        <f t="shared" si="8"/>
        <v>Yes</v>
      </c>
    </row>
    <row r="30" spans="1:11" x14ac:dyDescent="0.25">
      <c r="A30" s="2" t="s">
        <v>56</v>
      </c>
      <c r="B30" s="65" t="s">
        <v>217</v>
      </c>
      <c r="C30" s="9" t="s">
        <v>217</v>
      </c>
      <c r="D30" s="9" t="str">
        <f t="shared" si="6"/>
        <v>N/A</v>
      </c>
      <c r="E30" s="9">
        <v>82.349127342000003</v>
      </c>
      <c r="F30" s="9" t="str">
        <f t="shared" si="7"/>
        <v>N/A</v>
      </c>
      <c r="G30" s="9">
        <v>83.195957167000003</v>
      </c>
      <c r="H30" s="9" t="str">
        <f t="shared" si="9"/>
        <v>N/A</v>
      </c>
      <c r="I30" s="10" t="s">
        <v>217</v>
      </c>
      <c r="J30" s="10">
        <v>1.028</v>
      </c>
      <c r="K30" s="9" t="str">
        <f t="shared" si="8"/>
        <v>Yes</v>
      </c>
    </row>
    <row r="31" spans="1:11" x14ac:dyDescent="0.25">
      <c r="A31" s="2" t="s">
        <v>57</v>
      </c>
      <c r="B31" s="65" t="s">
        <v>217</v>
      </c>
      <c r="C31" s="9" t="s">
        <v>217</v>
      </c>
      <c r="D31" s="9" t="str">
        <f t="shared" si="6"/>
        <v>N/A</v>
      </c>
      <c r="E31" s="9">
        <v>14.591760838000001</v>
      </c>
      <c r="F31" s="9" t="str">
        <f t="shared" si="7"/>
        <v>N/A</v>
      </c>
      <c r="G31" s="9">
        <v>14.348948151</v>
      </c>
      <c r="H31" s="9" t="str">
        <f t="shared" si="9"/>
        <v>N/A</v>
      </c>
      <c r="I31" s="10" t="s">
        <v>217</v>
      </c>
      <c r="J31" s="10">
        <v>-1.66</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4</v>
      </c>
      <c r="F6" s="11" t="s">
        <v>217</v>
      </c>
      <c r="G6" s="25">
        <v>7</v>
      </c>
      <c r="H6" s="11" t="s">
        <v>217</v>
      </c>
      <c r="I6" s="12" t="s">
        <v>217</v>
      </c>
      <c r="J6" s="12" t="s">
        <v>217</v>
      </c>
      <c r="K6" s="11" t="s">
        <v>217</v>
      </c>
      <c r="L6" s="11" t="s">
        <v>217</v>
      </c>
    </row>
    <row r="7" spans="1:12" x14ac:dyDescent="0.25">
      <c r="A7" s="3" t="s">
        <v>17</v>
      </c>
      <c r="B7" s="28" t="s">
        <v>217</v>
      </c>
      <c r="C7" s="29">
        <v>11183571</v>
      </c>
      <c r="D7" s="62" t="str">
        <f>IF($B7="N/A","N/A",IF(C7&gt;10,"No",IF(C7&lt;-10,"No","Yes")))</f>
        <v>N/A</v>
      </c>
      <c r="E7" s="29">
        <v>11608484</v>
      </c>
      <c r="F7" s="62" t="str">
        <f>IF($B7="N/A","N/A",IF(E7&gt;10,"No",IF(E7&lt;-10,"No","Yes")))</f>
        <v>N/A</v>
      </c>
      <c r="G7" s="29">
        <v>11935795</v>
      </c>
      <c r="H7" s="62" t="str">
        <f>IF($B7="N/A","N/A",IF(G7&gt;10,"No",IF(G7&lt;-10,"No","Yes")))</f>
        <v>N/A</v>
      </c>
      <c r="I7" s="63">
        <v>3.7989999999999999</v>
      </c>
      <c r="J7" s="63">
        <v>2.82</v>
      </c>
      <c r="K7" s="64" t="s">
        <v>732</v>
      </c>
      <c r="L7" s="30" t="str">
        <f>IF(J7="Div by 0", "N/A", IF(K7="N/A","N/A", IF(J7&gt;VALUE(MID(K7,1,2)), "No", IF(J7&lt;-1*VALUE(MID(K7,1,2)), "No", "Yes"))))</f>
        <v>Yes</v>
      </c>
    </row>
    <row r="8" spans="1:12" x14ac:dyDescent="0.25">
      <c r="A8" s="3" t="s">
        <v>58</v>
      </c>
      <c r="B8" s="33" t="s">
        <v>217</v>
      </c>
      <c r="C8" s="43">
        <v>32934876834</v>
      </c>
      <c r="D8" s="11" t="str">
        <f>IF($B8="N/A","N/A",IF(C8&gt;10,"No",IF(C8&lt;-10,"No","Yes")))</f>
        <v>N/A</v>
      </c>
      <c r="E8" s="43">
        <v>34184868639</v>
      </c>
      <c r="F8" s="11" t="str">
        <f>IF($B8="N/A","N/A",IF(E8&gt;10,"No",IF(E8&lt;-10,"No","Yes")))</f>
        <v>N/A</v>
      </c>
      <c r="G8" s="43">
        <v>35274245704</v>
      </c>
      <c r="H8" s="11" t="str">
        <f>IF($B8="N/A","N/A",IF(G8&gt;10,"No",IF(G8&lt;-10,"No","Yes")))</f>
        <v>N/A</v>
      </c>
      <c r="I8" s="12">
        <v>3.7949999999999999</v>
      </c>
      <c r="J8" s="12">
        <v>3.1869999999999998</v>
      </c>
      <c r="K8" s="41" t="s">
        <v>732</v>
      </c>
      <c r="L8" s="9" t="str">
        <f>IF(J8="Div by 0", "N/A", IF(K8="N/A","N/A", IF(J8&gt;VALUE(MID(K8,1,2)), "No", IF(J8&lt;-1*VALUE(MID(K8,1,2)), "No", "Yes"))))</f>
        <v>Yes</v>
      </c>
    </row>
    <row r="9" spans="1:12" x14ac:dyDescent="0.25">
      <c r="A9" s="4" t="s">
        <v>937</v>
      </c>
      <c r="B9" s="9" t="s">
        <v>217</v>
      </c>
      <c r="C9" s="8">
        <v>14.980089991</v>
      </c>
      <c r="D9" s="11" t="str">
        <f>IF($B9="N/A","N/A",IF(C9&gt;10,"No",IF(C9&lt;-10,"No","Yes")))</f>
        <v>N/A</v>
      </c>
      <c r="E9" s="8">
        <v>14.599158684000001</v>
      </c>
      <c r="F9" s="11" t="str">
        <f>IF($B9="N/A","N/A",IF(E9&gt;10,"No",IF(E9&lt;-10,"No","Yes")))</f>
        <v>N/A</v>
      </c>
      <c r="G9" s="8">
        <v>14.443855645999999</v>
      </c>
      <c r="H9" s="11" t="str">
        <f>IF($B9="N/A","N/A",IF(G9&gt;10,"No",IF(G9&lt;-10,"No","Yes")))</f>
        <v>N/A</v>
      </c>
      <c r="I9" s="12">
        <v>-2.54</v>
      </c>
      <c r="J9" s="12">
        <v>-1.06</v>
      </c>
      <c r="K9" s="9" t="s">
        <v>217</v>
      </c>
      <c r="L9" s="9" t="str">
        <f>IF(J9="Div by 0", "N/A", IF(K9="N/A","N/A", IF(J9&gt;VALUE(MID(K9,1,2)), "No", IF(J9&lt;-1*VALUE(MID(K9,1,2)), "No", "Yes"))))</f>
        <v>N/A</v>
      </c>
    </row>
    <row r="10" spans="1:12" x14ac:dyDescent="0.25">
      <c r="A10" s="4" t="s">
        <v>938</v>
      </c>
      <c r="B10" s="9" t="s">
        <v>217</v>
      </c>
      <c r="C10" s="8">
        <v>22.845681402</v>
      </c>
      <c r="D10" s="11" t="str">
        <f t="shared" ref="D10:D19" si="0">IF($B10="N/A","N/A",IF(C10&gt;10,"No",IF(C10&lt;-10,"No","Yes")))</f>
        <v>N/A</v>
      </c>
      <c r="E10" s="8">
        <v>22.712543688</v>
      </c>
      <c r="F10" s="11" t="str">
        <f t="shared" ref="F10:F19" si="1">IF($B10="N/A","N/A",IF(E10&gt;10,"No",IF(E10&lt;-10,"No","Yes")))</f>
        <v>N/A</v>
      </c>
      <c r="G10" s="8">
        <v>22.152994416999999</v>
      </c>
      <c r="H10" s="11" t="str">
        <f t="shared" ref="H10:H19" si="2">IF($B10="N/A","N/A",IF(G10&gt;10,"No",IF(G10&lt;-10,"No","Yes")))</f>
        <v>N/A</v>
      </c>
      <c r="I10" s="12">
        <v>-0.58299999999999996</v>
      </c>
      <c r="J10" s="12">
        <v>-2.46</v>
      </c>
      <c r="K10" s="9" t="s">
        <v>217</v>
      </c>
      <c r="L10" s="9" t="str">
        <f t="shared" ref="L10:L26" si="3">IF(J10="Div by 0", "N/A", IF(K10="N/A","N/A", IF(J10&gt;VALUE(MID(K10,1,2)), "No", IF(J10&lt;-1*VALUE(MID(K10,1,2)), "No", "Yes"))))</f>
        <v>N/A</v>
      </c>
    </row>
    <row r="11" spans="1:12" x14ac:dyDescent="0.25">
      <c r="A11" s="4" t="s">
        <v>939</v>
      </c>
      <c r="B11" s="9" t="s">
        <v>217</v>
      </c>
      <c r="C11" s="8">
        <v>9.8958552684000001</v>
      </c>
      <c r="D11" s="11" t="str">
        <f t="shared" si="0"/>
        <v>N/A</v>
      </c>
      <c r="E11" s="8">
        <v>9.8349017838999995</v>
      </c>
      <c r="F11" s="11" t="str">
        <f t="shared" si="1"/>
        <v>N/A</v>
      </c>
      <c r="G11" s="8">
        <v>10.537890438</v>
      </c>
      <c r="H11" s="11" t="str">
        <f t="shared" si="2"/>
        <v>N/A</v>
      </c>
      <c r="I11" s="12">
        <v>-0.61599999999999999</v>
      </c>
      <c r="J11" s="12">
        <v>7.1479999999999997</v>
      </c>
      <c r="K11" s="9" t="s">
        <v>217</v>
      </c>
      <c r="L11" s="9" t="str">
        <f t="shared" si="3"/>
        <v>N/A</v>
      </c>
    </row>
    <row r="12" spans="1:12" x14ac:dyDescent="0.25">
      <c r="A12" s="4" t="s">
        <v>940</v>
      </c>
      <c r="B12" s="9" t="s">
        <v>217</v>
      </c>
      <c r="C12" s="8">
        <v>0.2659615609</v>
      </c>
      <c r="D12" s="11" t="str">
        <f t="shared" si="0"/>
        <v>N/A</v>
      </c>
      <c r="E12" s="8">
        <v>0.31292630459999998</v>
      </c>
      <c r="F12" s="11" t="str">
        <f t="shared" si="1"/>
        <v>N/A</v>
      </c>
      <c r="G12" s="8">
        <v>0.47803267399999999</v>
      </c>
      <c r="H12" s="11" t="str">
        <f t="shared" si="2"/>
        <v>N/A</v>
      </c>
      <c r="I12" s="12">
        <v>17.66</v>
      </c>
      <c r="J12" s="12">
        <v>52.76</v>
      </c>
      <c r="K12" s="9" t="s">
        <v>217</v>
      </c>
      <c r="L12" s="9" t="str">
        <f t="shared" si="3"/>
        <v>N/A</v>
      </c>
    </row>
    <row r="13" spans="1:12" x14ac:dyDescent="0.25">
      <c r="A13" s="4" t="s">
        <v>941</v>
      </c>
      <c r="B13" s="11" t="s">
        <v>217</v>
      </c>
      <c r="C13" s="8">
        <v>15.490776604000001</v>
      </c>
      <c r="D13" s="11" t="str">
        <f t="shared" si="0"/>
        <v>N/A</v>
      </c>
      <c r="E13" s="8">
        <v>15.42273737</v>
      </c>
      <c r="F13" s="11" t="str">
        <f t="shared" si="1"/>
        <v>N/A</v>
      </c>
      <c r="G13" s="8">
        <v>16.503525739000001</v>
      </c>
      <c r="H13" s="11" t="str">
        <f t="shared" si="2"/>
        <v>N/A</v>
      </c>
      <c r="I13" s="12">
        <v>-0.439</v>
      </c>
      <c r="J13" s="12">
        <v>7.008</v>
      </c>
      <c r="K13" s="9" t="s">
        <v>217</v>
      </c>
      <c r="L13" s="9" t="str">
        <f t="shared" si="3"/>
        <v>N/A</v>
      </c>
    </row>
    <row r="14" spans="1:12" ht="12.75" customHeight="1" x14ac:dyDescent="0.25">
      <c r="A14" s="4" t="s">
        <v>942</v>
      </c>
      <c r="B14" s="11" t="s">
        <v>217</v>
      </c>
      <c r="C14" s="8">
        <v>15.414736491999999</v>
      </c>
      <c r="D14" s="11" t="str">
        <f t="shared" si="0"/>
        <v>N/A</v>
      </c>
      <c r="E14" s="8">
        <v>15.61428693</v>
      </c>
      <c r="F14" s="11" t="str">
        <f t="shared" si="1"/>
        <v>N/A</v>
      </c>
      <c r="G14" s="8">
        <v>16.425927220999998</v>
      </c>
      <c r="H14" s="11" t="str">
        <f t="shared" si="2"/>
        <v>N/A</v>
      </c>
      <c r="I14" s="12">
        <v>1.2949999999999999</v>
      </c>
      <c r="J14" s="12">
        <v>5.1980000000000004</v>
      </c>
      <c r="K14" s="9" t="s">
        <v>217</v>
      </c>
      <c r="L14" s="9" t="str">
        <f t="shared" si="3"/>
        <v>N/A</v>
      </c>
    </row>
    <row r="15" spans="1:12" x14ac:dyDescent="0.25">
      <c r="A15" s="4" t="s">
        <v>943</v>
      </c>
      <c r="B15" s="11" t="s">
        <v>217</v>
      </c>
      <c r="C15" s="8">
        <v>0.35957209020000003</v>
      </c>
      <c r="D15" s="11" t="str">
        <f t="shared" si="0"/>
        <v>N/A</v>
      </c>
      <c r="E15" s="8">
        <v>0.52471967919999996</v>
      </c>
      <c r="F15" s="11" t="str">
        <f t="shared" si="1"/>
        <v>N/A</v>
      </c>
      <c r="G15" s="8">
        <v>1.0985862274</v>
      </c>
      <c r="H15" s="11" t="str">
        <f t="shared" si="2"/>
        <v>N/A</v>
      </c>
      <c r="I15" s="12">
        <v>45.93</v>
      </c>
      <c r="J15" s="12">
        <v>109.4</v>
      </c>
      <c r="K15" s="9" t="s">
        <v>217</v>
      </c>
      <c r="L15" s="9" t="str">
        <f t="shared" si="3"/>
        <v>N/A</v>
      </c>
    </row>
    <row r="16" spans="1:12" ht="12.75" customHeight="1" x14ac:dyDescent="0.25">
      <c r="A16" s="4" t="s">
        <v>944</v>
      </c>
      <c r="B16" s="11" t="s">
        <v>217</v>
      </c>
      <c r="C16" s="8">
        <v>20.747326592</v>
      </c>
      <c r="D16" s="11" t="str">
        <f t="shared" si="0"/>
        <v>N/A</v>
      </c>
      <c r="E16" s="8">
        <v>20.978725560000001</v>
      </c>
      <c r="F16" s="11" t="str">
        <f t="shared" si="1"/>
        <v>N/A</v>
      </c>
      <c r="G16" s="8">
        <v>18.359187637000002</v>
      </c>
      <c r="H16" s="11" t="str">
        <f t="shared" si="2"/>
        <v>N/A</v>
      </c>
      <c r="I16" s="12">
        <v>1.115</v>
      </c>
      <c r="J16" s="12">
        <v>-12.5</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58.114294020999999</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27.441850333000001</v>
      </c>
      <c r="H18" s="11" t="str">
        <f t="shared" si="2"/>
        <v>N/A</v>
      </c>
      <c r="I18" s="12" t="s">
        <v>217</v>
      </c>
      <c r="J18" s="12" t="s">
        <v>217</v>
      </c>
      <c r="K18" s="9" t="s">
        <v>217</v>
      </c>
      <c r="L18" s="9" t="str">
        <f t="shared" si="3"/>
        <v>N/A</v>
      </c>
    </row>
    <row r="19" spans="1:12" ht="12.75" customHeight="1" x14ac:dyDescent="0.25">
      <c r="A19" s="16" t="s">
        <v>132</v>
      </c>
      <c r="B19" s="1" t="s">
        <v>217</v>
      </c>
      <c r="C19" s="34">
        <v>318247</v>
      </c>
      <c r="D19" s="11" t="str">
        <f t="shared" si="0"/>
        <v>N/A</v>
      </c>
      <c r="E19" s="34">
        <v>306882</v>
      </c>
      <c r="F19" s="11" t="str">
        <f t="shared" si="1"/>
        <v>N/A</v>
      </c>
      <c r="G19" s="34">
        <v>333677</v>
      </c>
      <c r="H19" s="11" t="str">
        <f t="shared" si="2"/>
        <v>N/A</v>
      </c>
      <c r="I19" s="12">
        <v>-3.57</v>
      </c>
      <c r="J19" s="12">
        <v>8.7309999999999999</v>
      </c>
      <c r="K19" s="34" t="s">
        <v>217</v>
      </c>
      <c r="L19" s="9" t="str">
        <f t="shared" si="3"/>
        <v>N/A</v>
      </c>
    </row>
    <row r="20" spans="1:12" ht="12.75" customHeight="1" x14ac:dyDescent="0.25">
      <c r="A20" s="16" t="s">
        <v>133</v>
      </c>
      <c r="B20" s="41" t="s">
        <v>280</v>
      </c>
      <c r="C20" s="8">
        <v>2.8456653067</v>
      </c>
      <c r="D20" s="11" t="str">
        <f>IF($B20="N/A","N/A",IF(C20&gt;=2,"No",IF(C20&lt;0,"No","Yes")))</f>
        <v>No</v>
      </c>
      <c r="E20" s="8">
        <v>2.6436010077000001</v>
      </c>
      <c r="F20" s="11" t="str">
        <f>IF($B20="N/A","N/A",IF(E20&gt;=2,"No",IF(E20&lt;0,"No","Yes")))</f>
        <v>No</v>
      </c>
      <c r="G20" s="8">
        <v>2.7955992877</v>
      </c>
      <c r="H20" s="11" t="str">
        <f>IF($B20="N/A","N/A",IF(G20&gt;=2,"No",IF(G20&lt;0,"No","Yes")))</f>
        <v>No</v>
      </c>
      <c r="I20" s="12">
        <v>-7.1</v>
      </c>
      <c r="J20" s="12">
        <v>5.75</v>
      </c>
      <c r="K20" s="9" t="s">
        <v>217</v>
      </c>
      <c r="L20" s="9" t="str">
        <f t="shared" si="3"/>
        <v>N/A</v>
      </c>
    </row>
    <row r="21" spans="1:12" x14ac:dyDescent="0.25">
      <c r="A21" s="2" t="s">
        <v>134</v>
      </c>
      <c r="B21" s="41" t="s">
        <v>217</v>
      </c>
      <c r="C21" s="43">
        <v>212337707</v>
      </c>
      <c r="D21" s="11" t="str">
        <f t="shared" ref="D21:D26" si="4">IF($B21="N/A","N/A",IF(C21&gt;10,"No",IF(C21&lt;-10,"No","Yes")))</f>
        <v>N/A</v>
      </c>
      <c r="E21" s="43">
        <v>204215452</v>
      </c>
      <c r="F21" s="11" t="str">
        <f t="shared" ref="F21:F26" si="5">IF($B21="N/A","N/A",IF(E21&gt;10,"No",IF(E21&lt;-10,"No","Yes")))</f>
        <v>N/A</v>
      </c>
      <c r="G21" s="43">
        <v>313925061</v>
      </c>
      <c r="H21" s="11" t="str">
        <f t="shared" ref="H21:H26" si="6">IF($B21="N/A","N/A",IF(G21&gt;10,"No",IF(G21&lt;-10,"No","Yes")))</f>
        <v>N/A</v>
      </c>
      <c r="I21" s="12">
        <v>-3.83</v>
      </c>
      <c r="J21" s="12">
        <v>53.72</v>
      </c>
      <c r="K21" s="9" t="s">
        <v>217</v>
      </c>
      <c r="L21" s="9" t="str">
        <f t="shared" si="3"/>
        <v>N/A</v>
      </c>
    </row>
    <row r="22" spans="1:12" ht="13.5" customHeight="1" x14ac:dyDescent="0.25">
      <c r="A22" s="2" t="s">
        <v>1724</v>
      </c>
      <c r="B22" s="41" t="s">
        <v>217</v>
      </c>
      <c r="C22" s="43">
        <v>667.21039632999998</v>
      </c>
      <c r="D22" s="11" t="str">
        <f t="shared" si="4"/>
        <v>N/A</v>
      </c>
      <c r="E22" s="43">
        <v>665.45268866000004</v>
      </c>
      <c r="F22" s="11" t="str">
        <f t="shared" si="5"/>
        <v>N/A</v>
      </c>
      <c r="G22" s="43">
        <v>940.80521282999996</v>
      </c>
      <c r="H22" s="11" t="str">
        <f t="shared" si="6"/>
        <v>N/A</v>
      </c>
      <c r="I22" s="12">
        <v>-0.26300000000000001</v>
      </c>
      <c r="J22" s="12">
        <v>41.38</v>
      </c>
      <c r="K22" s="9" t="s">
        <v>217</v>
      </c>
      <c r="L22" s="9" t="str">
        <f t="shared" si="3"/>
        <v>N/A</v>
      </c>
    </row>
    <row r="23" spans="1:12" ht="12.75" customHeight="1" x14ac:dyDescent="0.25">
      <c r="A23" s="16" t="s">
        <v>135</v>
      </c>
      <c r="B23" s="33" t="s">
        <v>217</v>
      </c>
      <c r="C23" s="1">
        <v>294594</v>
      </c>
      <c r="D23" s="11" t="str">
        <f t="shared" si="4"/>
        <v>N/A</v>
      </c>
      <c r="E23" s="1">
        <v>282069</v>
      </c>
      <c r="F23" s="11" t="str">
        <f t="shared" si="5"/>
        <v>N/A</v>
      </c>
      <c r="G23" s="1">
        <v>298458</v>
      </c>
      <c r="H23" s="11" t="str">
        <f t="shared" si="6"/>
        <v>N/A</v>
      </c>
      <c r="I23" s="12">
        <v>-4.25</v>
      </c>
      <c r="J23" s="12">
        <v>5.81</v>
      </c>
      <c r="K23" s="34" t="s">
        <v>217</v>
      </c>
      <c r="L23" s="9" t="str">
        <f t="shared" si="3"/>
        <v>N/A</v>
      </c>
    </row>
    <row r="24" spans="1:12" ht="12.75" customHeight="1" x14ac:dyDescent="0.25">
      <c r="A24" s="16" t="s">
        <v>136</v>
      </c>
      <c r="B24" s="33" t="s">
        <v>217</v>
      </c>
      <c r="C24" s="13">
        <v>2.6341675659999999</v>
      </c>
      <c r="D24" s="11" t="str">
        <f t="shared" si="4"/>
        <v>N/A</v>
      </c>
      <c r="E24" s="13">
        <v>2.4298521666999999</v>
      </c>
      <c r="F24" s="11" t="str">
        <f t="shared" si="5"/>
        <v>N/A</v>
      </c>
      <c r="G24" s="13">
        <v>2.5005288712999998</v>
      </c>
      <c r="H24" s="11" t="str">
        <f t="shared" si="6"/>
        <v>N/A</v>
      </c>
      <c r="I24" s="12">
        <v>-7.76</v>
      </c>
      <c r="J24" s="12">
        <v>2.9089999999999998</v>
      </c>
      <c r="K24" s="9" t="s">
        <v>217</v>
      </c>
      <c r="L24" s="9" t="str">
        <f t="shared" si="3"/>
        <v>N/A</v>
      </c>
    </row>
    <row r="25" spans="1:12" ht="25" x14ac:dyDescent="0.25">
      <c r="A25" s="2" t="s">
        <v>137</v>
      </c>
      <c r="B25" s="33" t="s">
        <v>217</v>
      </c>
      <c r="C25" s="14">
        <v>210457276</v>
      </c>
      <c r="D25" s="11" t="str">
        <f t="shared" si="4"/>
        <v>N/A</v>
      </c>
      <c r="E25" s="14">
        <v>202683903</v>
      </c>
      <c r="F25" s="11" t="str">
        <f t="shared" si="5"/>
        <v>N/A</v>
      </c>
      <c r="G25" s="14">
        <v>308867345</v>
      </c>
      <c r="H25" s="11" t="str">
        <f t="shared" si="6"/>
        <v>N/A</v>
      </c>
      <c r="I25" s="12">
        <v>-3.69</v>
      </c>
      <c r="J25" s="12">
        <v>52.39</v>
      </c>
      <c r="K25" s="9" t="s">
        <v>217</v>
      </c>
      <c r="L25" s="9" t="str">
        <f t="shared" si="3"/>
        <v>N/A</v>
      </c>
    </row>
    <row r="26" spans="1:12" ht="25" x14ac:dyDescent="0.25">
      <c r="A26" s="2" t="s">
        <v>947</v>
      </c>
      <c r="B26" s="33" t="s">
        <v>217</v>
      </c>
      <c r="C26" s="14">
        <v>714.39769989000001</v>
      </c>
      <c r="D26" s="11" t="str">
        <f t="shared" si="4"/>
        <v>N/A</v>
      </c>
      <c r="E26" s="14">
        <v>718.56142646000001</v>
      </c>
      <c r="F26" s="11" t="str">
        <f t="shared" si="5"/>
        <v>N/A</v>
      </c>
      <c r="G26" s="14">
        <v>1034.8770849</v>
      </c>
      <c r="H26" s="11" t="str">
        <f t="shared" si="6"/>
        <v>N/A</v>
      </c>
      <c r="I26" s="12">
        <v>0.58279999999999998</v>
      </c>
      <c r="J26" s="12">
        <v>44.02</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10865324</v>
      </c>
      <c r="D6" s="11" t="str">
        <f>IF($B6="N/A","N/A",IF(C6&gt;10,"No",IF(C6&lt;-10,"No","Yes")))</f>
        <v>N/A</v>
      </c>
      <c r="E6" s="34">
        <v>11301602</v>
      </c>
      <c r="F6" s="11" t="str">
        <f>IF($B6="N/A","N/A",IF(E6&gt;10,"No",IF(E6&lt;-10,"No","Yes")))</f>
        <v>N/A</v>
      </c>
      <c r="G6" s="34">
        <v>11602118</v>
      </c>
      <c r="H6" s="11" t="str">
        <f>IF($B6="N/A","N/A",IF(G6&gt;10,"No",IF(G6&lt;-10,"No","Yes")))</f>
        <v>N/A</v>
      </c>
      <c r="I6" s="12">
        <v>4.0149999999999997</v>
      </c>
      <c r="J6" s="12">
        <v>2.6589999999999998</v>
      </c>
      <c r="K6" s="1" t="s">
        <v>732</v>
      </c>
      <c r="L6" s="9" t="str">
        <f>IF(J6="Div by 0", "N/A", IF(K6="N/A","N/A", IF(J6&gt;VALUE(MID(K6,1,2)), "No", IF(J6&lt;-1*VALUE(MID(K6,1,2)), "No", "Yes"))))</f>
        <v>Yes</v>
      </c>
    </row>
    <row r="7" spans="1:12" x14ac:dyDescent="0.25">
      <c r="A7" s="16" t="s">
        <v>59</v>
      </c>
      <c r="B7" s="34" t="s">
        <v>217</v>
      </c>
      <c r="C7" s="34">
        <v>8289552.1196999997</v>
      </c>
      <c r="D7" s="11" t="str">
        <f>IF($B7="N/A","N/A",IF(C7&gt;10,"No",IF(C7&lt;-10,"No","Yes")))</f>
        <v>N/A</v>
      </c>
      <c r="E7" s="34">
        <v>8726588.8397000004</v>
      </c>
      <c r="F7" s="11" t="str">
        <f>IF($B7="N/A","N/A",IF(E7&gt;10,"No",IF(E7&lt;-10,"No","Yes")))</f>
        <v>N/A</v>
      </c>
      <c r="G7" s="34">
        <v>9072934.8397000004</v>
      </c>
      <c r="H7" s="11" t="str">
        <f>IF($B7="N/A","N/A",IF(G7&gt;10,"No",IF(G7&lt;-10,"No","Yes")))</f>
        <v>N/A</v>
      </c>
      <c r="I7" s="12">
        <v>5.2720000000000002</v>
      </c>
      <c r="J7" s="12">
        <v>3.9689999999999999</v>
      </c>
      <c r="K7" s="1" t="s">
        <v>733</v>
      </c>
      <c r="L7" s="9" t="str">
        <f>IF(J7="Div by 0", "N/A", IF(K7="N/A","N/A", IF(J7&gt;VALUE(MID(K7,1,2)), "No", IF(J7&lt;-1*VALUE(MID(K7,1,2)), "No", "Yes"))))</f>
        <v>Yes</v>
      </c>
    </row>
    <row r="8" spans="1:12" x14ac:dyDescent="0.25">
      <c r="A8" s="55" t="s">
        <v>143</v>
      </c>
      <c r="B8" s="34" t="s">
        <v>217</v>
      </c>
      <c r="C8" s="34">
        <v>317203</v>
      </c>
      <c r="D8" s="11" t="str">
        <f>IF($B8="N/A","N/A",IF(C8&gt;10,"No",IF(C8&lt;-10,"No","Yes")))</f>
        <v>N/A</v>
      </c>
      <c r="E8" s="34">
        <v>367903</v>
      </c>
      <c r="F8" s="11" t="str">
        <f>IF($B8="N/A","N/A",IF(E8&gt;10,"No",IF(E8&lt;-10,"No","Yes")))</f>
        <v>N/A</v>
      </c>
      <c r="G8" s="34">
        <v>387713</v>
      </c>
      <c r="H8" s="11" t="str">
        <f>IF($B8="N/A","N/A",IF(G8&gt;10,"No",IF(G8&lt;-10,"No","Yes")))</f>
        <v>N/A</v>
      </c>
      <c r="I8" s="12">
        <v>15.98</v>
      </c>
      <c r="J8" s="12">
        <v>5.3849999999999998</v>
      </c>
      <c r="K8" s="34" t="s">
        <v>217</v>
      </c>
      <c r="L8" s="9" t="str">
        <f>IF(J8="Div by 0", "N/A", IF(K8="N/A","N/A", IF(J8&gt;VALUE(MID(K8,1,2)), "No", IF(J8&lt;-1*VALUE(MID(K8,1,2)), "No", "Yes"))))</f>
        <v>N/A</v>
      </c>
    </row>
    <row r="9" spans="1:12" x14ac:dyDescent="0.25">
      <c r="A9" s="16" t="s">
        <v>681</v>
      </c>
      <c r="B9" s="34" t="s">
        <v>217</v>
      </c>
      <c r="C9" s="34">
        <v>309214</v>
      </c>
      <c r="D9" s="11" t="str">
        <f t="shared" ref="D9:D11" si="0">IF($B9="N/A","N/A",IF(C9&gt;10,"No",IF(C9&lt;-10,"No","Yes")))</f>
        <v>N/A</v>
      </c>
      <c r="E9" s="34">
        <v>358141</v>
      </c>
      <c r="F9" s="11" t="str">
        <f t="shared" ref="F9:F11" si="1">IF($B9="N/A","N/A",IF(E9&gt;10,"No",IF(E9&lt;-10,"No","Yes")))</f>
        <v>N/A</v>
      </c>
      <c r="G9" s="34">
        <v>376328</v>
      </c>
      <c r="H9" s="11" t="str">
        <f t="shared" ref="H9:H11" si="2">IF($B9="N/A","N/A",IF(G9&gt;10,"No",IF(G9&lt;-10,"No","Yes")))</f>
        <v>N/A</v>
      </c>
      <c r="I9" s="12">
        <v>15.82</v>
      </c>
      <c r="J9" s="12">
        <v>5.0780000000000003</v>
      </c>
      <c r="K9" s="34" t="s">
        <v>217</v>
      </c>
      <c r="L9" s="9" t="str">
        <f t="shared" ref="L9:L11" si="3">IF(J9="Div by 0", "N/A", IF(K9="N/A","N/A", IF(J9&gt;VALUE(MID(K9,1,2)), "No", IF(J9&lt;-1*VALUE(MID(K9,1,2)), "No", "Yes"))))</f>
        <v>N/A</v>
      </c>
    </row>
    <row r="10" spans="1:12" x14ac:dyDescent="0.25">
      <c r="A10" s="16" t="s">
        <v>424</v>
      </c>
      <c r="B10" s="34" t="s">
        <v>217</v>
      </c>
      <c r="C10" s="34">
        <v>7989</v>
      </c>
      <c r="D10" s="11" t="str">
        <f t="shared" si="0"/>
        <v>N/A</v>
      </c>
      <c r="E10" s="34">
        <v>9762</v>
      </c>
      <c r="F10" s="11" t="str">
        <f t="shared" si="1"/>
        <v>N/A</v>
      </c>
      <c r="G10" s="34">
        <v>11385</v>
      </c>
      <c r="H10" s="11" t="str">
        <f t="shared" si="2"/>
        <v>N/A</v>
      </c>
      <c r="I10" s="12">
        <v>22.19</v>
      </c>
      <c r="J10" s="12">
        <v>16.63</v>
      </c>
      <c r="K10" s="34" t="s">
        <v>217</v>
      </c>
      <c r="L10" s="9" t="str">
        <f t="shared" si="3"/>
        <v>N/A</v>
      </c>
    </row>
    <row r="11" spans="1:12" x14ac:dyDescent="0.25">
      <c r="A11" s="16" t="s">
        <v>173</v>
      </c>
      <c r="B11" s="34" t="s">
        <v>217</v>
      </c>
      <c r="C11" s="8">
        <v>2.9194067291999999</v>
      </c>
      <c r="D11" s="11" t="str">
        <f t="shared" si="0"/>
        <v>N/A</v>
      </c>
      <c r="E11" s="8">
        <v>3.255317255</v>
      </c>
      <c r="F11" s="11" t="str">
        <f t="shared" si="1"/>
        <v>N/A</v>
      </c>
      <c r="G11" s="8">
        <v>3.3417432919999999</v>
      </c>
      <c r="H11" s="11" t="str">
        <f t="shared" si="2"/>
        <v>N/A</v>
      </c>
      <c r="I11" s="12">
        <v>11.51</v>
      </c>
      <c r="J11" s="12">
        <v>2.6549999999999998</v>
      </c>
      <c r="K11" s="34" t="s">
        <v>217</v>
      </c>
      <c r="L11" s="9" t="str">
        <f t="shared" si="3"/>
        <v>N/A</v>
      </c>
    </row>
    <row r="12" spans="1:12" x14ac:dyDescent="0.25">
      <c r="A12" s="16" t="s">
        <v>144</v>
      </c>
      <c r="B12" s="34" t="s">
        <v>217</v>
      </c>
      <c r="C12" s="34">
        <v>149592.66667000001</v>
      </c>
      <c r="D12" s="11" t="str">
        <f>IF($B12="N/A","N/A",IF(C12&gt;10,"No",IF(C12&lt;-10,"No","Yes")))</f>
        <v>N/A</v>
      </c>
      <c r="E12" s="34">
        <v>174970</v>
      </c>
      <c r="F12" s="11" t="str">
        <f>IF($B12="N/A","N/A",IF(E12&gt;10,"No",IF(E12&lt;-10,"No","Yes")))</f>
        <v>N/A</v>
      </c>
      <c r="G12" s="34">
        <v>194962.33332999999</v>
      </c>
      <c r="H12" s="11" t="str">
        <f>IF($B12="N/A","N/A",IF(G12&gt;10,"No",IF(G12&lt;-10,"No","Yes")))</f>
        <v>N/A</v>
      </c>
      <c r="I12" s="12">
        <v>16.96</v>
      </c>
      <c r="J12" s="12">
        <v>11.43</v>
      </c>
      <c r="K12" s="34" t="s">
        <v>217</v>
      </c>
      <c r="L12" s="9" t="str">
        <f>IF(J12="Div by 0", "N/A", IF(K12="N/A","N/A", IF(J12&gt;VALUE(MID(K12,1,2)), "No", IF(J12&lt;-1*VALUE(MID(K12,1,2)), "No", "Yes"))))</f>
        <v>N/A</v>
      </c>
    </row>
    <row r="13" spans="1:12" s="15" customFormat="1" ht="12.75" customHeight="1" x14ac:dyDescent="0.25">
      <c r="A13" s="2" t="s">
        <v>1655</v>
      </c>
      <c r="B13" s="41" t="s">
        <v>281</v>
      </c>
      <c r="C13" s="13">
        <v>64.64704596</v>
      </c>
      <c r="D13" s="11" t="str">
        <f>IF($B13="N/A","N/A",IF(C13&gt;=95,"Yes","No"))</f>
        <v>No</v>
      </c>
      <c r="E13" s="13">
        <v>65.135889585000001</v>
      </c>
      <c r="F13" s="11" t="str">
        <f>IF($B13="N/A","N/A",IF(E13&gt;=95,"Yes","No"))</f>
        <v>No</v>
      </c>
      <c r="G13" s="13">
        <v>65.586895427000002</v>
      </c>
      <c r="H13" s="11" t="str">
        <f>IF($B13="N/A","N/A",IF(G13&gt;=95,"Yes","No"))</f>
        <v>No</v>
      </c>
      <c r="I13" s="12">
        <v>0.75619999999999998</v>
      </c>
      <c r="J13" s="12">
        <v>0.69240000000000002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64.505918093000005</v>
      </c>
      <c r="D14" s="11" t="str">
        <f>IF($B14="N/A","N/A",IF(C14&gt;95,"Yes","No"))</f>
        <v>No</v>
      </c>
      <c r="E14" s="57">
        <v>65.021038610000005</v>
      </c>
      <c r="F14" s="11" t="str">
        <f>IF($B14="N/A","N/A",IF(E14&gt;95,"Yes","No"))</f>
        <v>No</v>
      </c>
      <c r="G14" s="57">
        <v>65.484233137000004</v>
      </c>
      <c r="H14" s="11" t="str">
        <f>IF($B14="N/A","N/A",IF(G14&gt;95,"Yes","No"))</f>
        <v>No</v>
      </c>
      <c r="I14" s="111">
        <v>0.79859999999999998</v>
      </c>
      <c r="J14" s="111">
        <v>0.71240000000000003</v>
      </c>
      <c r="K14" s="58" t="s">
        <v>733</v>
      </c>
      <c r="L14" s="11" t="str">
        <f t="shared" si="4"/>
        <v>Yes</v>
      </c>
    </row>
    <row r="15" spans="1:12" s="15" customFormat="1" ht="12.75" customHeight="1" x14ac:dyDescent="0.25">
      <c r="A15" s="2" t="s">
        <v>1658</v>
      </c>
      <c r="B15" s="58" t="s">
        <v>217</v>
      </c>
      <c r="C15" s="57">
        <v>6.2584420000000003E-4</v>
      </c>
      <c r="D15" s="59" t="str">
        <f t="shared" ref="D15:D19" si="5">IF($B15="N/A","N/A",IF(C15&gt;10,"No",IF(C15&lt;-10,"No","Yes")))</f>
        <v>N/A</v>
      </c>
      <c r="E15" s="57">
        <v>5.0435330000000002E-4</v>
      </c>
      <c r="F15" s="59" t="str">
        <f t="shared" ref="F15:F19" si="6">IF($B15="N/A","N/A",IF(E15&gt;10,"No",IF(E15&lt;-10,"No","Yes")))</f>
        <v>N/A</v>
      </c>
      <c r="G15" s="57">
        <v>1.7152040999999999E-3</v>
      </c>
      <c r="H15" s="59" t="str">
        <f t="shared" ref="H15:H19" si="7">IF($B15="N/A","N/A",IF(G15&gt;10,"No",IF(G15&lt;-10,"No","Yes")))</f>
        <v>N/A</v>
      </c>
      <c r="I15" s="111">
        <v>-19.399999999999999</v>
      </c>
      <c r="J15" s="111">
        <v>240.1</v>
      </c>
      <c r="K15" s="58" t="s">
        <v>217</v>
      </c>
      <c r="L15" s="11" t="str">
        <f t="shared" si="4"/>
        <v>N/A</v>
      </c>
    </row>
    <row r="16" spans="1:12" s="15" customFormat="1" ht="12.75" customHeight="1" x14ac:dyDescent="0.25">
      <c r="A16" s="2" t="s">
        <v>1659</v>
      </c>
      <c r="B16" s="58" t="s">
        <v>217</v>
      </c>
      <c r="C16" s="57">
        <v>4.9699390000000003E-4</v>
      </c>
      <c r="D16" s="59" t="str">
        <f t="shared" si="5"/>
        <v>N/A</v>
      </c>
      <c r="E16" s="57">
        <v>4.2471849999999999E-4</v>
      </c>
      <c r="F16" s="59" t="str">
        <f t="shared" si="6"/>
        <v>N/A</v>
      </c>
      <c r="G16" s="57">
        <v>3.5338379999999998E-4</v>
      </c>
      <c r="H16" s="59" t="str">
        <f t="shared" si="7"/>
        <v>N/A</v>
      </c>
      <c r="I16" s="111">
        <v>-14.5</v>
      </c>
      <c r="J16" s="111">
        <v>-16.8</v>
      </c>
      <c r="K16" s="58" t="s">
        <v>217</v>
      </c>
      <c r="L16" s="11" t="str">
        <f t="shared" si="4"/>
        <v>N/A</v>
      </c>
    </row>
    <row r="17" spans="1:12" s="15" customFormat="1" ht="12.75" customHeight="1" x14ac:dyDescent="0.25">
      <c r="A17" s="2" t="s">
        <v>1660</v>
      </c>
      <c r="B17" s="58" t="s">
        <v>217</v>
      </c>
      <c r="C17" s="57">
        <v>1.5646099999999999E-4</v>
      </c>
      <c r="D17" s="59" t="str">
        <f t="shared" si="5"/>
        <v>N/A</v>
      </c>
      <c r="E17" s="57">
        <v>1.150279E-4</v>
      </c>
      <c r="F17" s="59" t="str">
        <f t="shared" si="6"/>
        <v>N/A</v>
      </c>
      <c r="G17" s="57">
        <v>6.8952899999999995E-5</v>
      </c>
      <c r="H17" s="59" t="str">
        <f t="shared" si="7"/>
        <v>N/A</v>
      </c>
      <c r="I17" s="111">
        <v>-26.5</v>
      </c>
      <c r="J17" s="111">
        <v>-40.1</v>
      </c>
      <c r="K17" s="58" t="s">
        <v>217</v>
      </c>
      <c r="L17" s="11" t="str">
        <f t="shared" si="4"/>
        <v>N/A</v>
      </c>
    </row>
    <row r="18" spans="1:12" s="15" customFormat="1" ht="25" x14ac:dyDescent="0.25">
      <c r="A18" s="2" t="s">
        <v>1661</v>
      </c>
      <c r="B18" s="41" t="s">
        <v>217</v>
      </c>
      <c r="C18" s="13">
        <v>0.13971971750000001</v>
      </c>
      <c r="D18" s="11" t="str">
        <f t="shared" si="5"/>
        <v>N/A</v>
      </c>
      <c r="E18" s="13">
        <v>0.11362990839999999</v>
      </c>
      <c r="F18" s="11" t="str">
        <f t="shared" si="6"/>
        <v>N/A</v>
      </c>
      <c r="G18" s="13">
        <v>0.10034374760000001</v>
      </c>
      <c r="H18" s="11" t="str">
        <f t="shared" si="7"/>
        <v>N/A</v>
      </c>
      <c r="I18" s="12">
        <v>-18.7</v>
      </c>
      <c r="J18" s="12">
        <v>-11.7</v>
      </c>
      <c r="K18" s="41" t="s">
        <v>217</v>
      </c>
      <c r="L18" s="11" t="str">
        <f t="shared" si="4"/>
        <v>N/A</v>
      </c>
    </row>
    <row r="19" spans="1:12" s="15" customFormat="1" ht="27.75" customHeight="1" x14ac:dyDescent="0.25">
      <c r="A19" s="2" t="s">
        <v>1662</v>
      </c>
      <c r="B19" s="41" t="s">
        <v>217</v>
      </c>
      <c r="C19" s="13">
        <v>1.2885030000000001E-4</v>
      </c>
      <c r="D19" s="11" t="str">
        <f t="shared" si="5"/>
        <v>N/A</v>
      </c>
      <c r="E19" s="13">
        <v>1.7696610000000001E-4</v>
      </c>
      <c r="F19" s="11" t="str">
        <f t="shared" si="6"/>
        <v>N/A</v>
      </c>
      <c r="G19" s="13">
        <v>1.810014E-4</v>
      </c>
      <c r="H19" s="11" t="str">
        <f t="shared" si="7"/>
        <v>N/A</v>
      </c>
      <c r="I19" s="12">
        <v>37.340000000000003</v>
      </c>
      <c r="J19" s="12">
        <v>2.2799999999999998</v>
      </c>
      <c r="K19" s="41" t="s">
        <v>217</v>
      </c>
      <c r="L19" s="11" t="str">
        <f t="shared" si="4"/>
        <v>N/A</v>
      </c>
    </row>
    <row r="20" spans="1:12" s="15" customFormat="1" x14ac:dyDescent="0.25">
      <c r="A20" s="2" t="s">
        <v>1663</v>
      </c>
      <c r="B20" s="41" t="s">
        <v>217</v>
      </c>
      <c r="C20" s="1">
        <v>3856547</v>
      </c>
      <c r="D20" s="11" t="str">
        <f>IF($B20="N/A","N/A",IF(C20&gt;0,"No",IF(C20&lt;0,"No","Yes")))</f>
        <v>N/A</v>
      </c>
      <c r="E20" s="1">
        <v>3953183</v>
      </c>
      <c r="F20" s="11" t="str">
        <f>IF($B20="N/A","N/A",IF(E20&gt;0,"No",IF(E20&lt;0,"No","Yes")))</f>
        <v>N/A</v>
      </c>
      <c r="G20" s="1">
        <v>4004560</v>
      </c>
      <c r="H20" s="11" t="str">
        <f>IF($B20="N/A","N/A",IF(G20&gt;0,"No",IF(G20&lt;0,"No","Yes")))</f>
        <v>N/A</v>
      </c>
      <c r="I20" s="12">
        <v>2.5059999999999998</v>
      </c>
      <c r="J20" s="12">
        <v>1.3</v>
      </c>
      <c r="K20" s="41" t="s">
        <v>217</v>
      </c>
      <c r="L20" s="11" t="str">
        <f t="shared" si="4"/>
        <v>N/A</v>
      </c>
    </row>
    <row r="21" spans="1:12" s="15" customFormat="1" x14ac:dyDescent="0.25">
      <c r="A21" s="2" t="s">
        <v>1664</v>
      </c>
      <c r="B21" s="41" t="s">
        <v>282</v>
      </c>
      <c r="C21" s="13">
        <v>35.494081907000002</v>
      </c>
      <c r="D21" s="11" t="str">
        <f>IF($B21="N/A","N/A",IF(C21&gt;=5,"No",IF(C21&lt;0,"No","Yes")))</f>
        <v>No</v>
      </c>
      <c r="E21" s="13">
        <v>34.978961390000002</v>
      </c>
      <c r="F21" s="11" t="str">
        <f>IF($B21="N/A","N/A",IF(E21&gt;=5,"No",IF(E21&lt;0,"No","Yes")))</f>
        <v>No</v>
      </c>
      <c r="G21" s="13">
        <v>34.515766863000003</v>
      </c>
      <c r="H21" s="11" t="str">
        <f>IF($B21="N/A","N/A",IF(G21&gt;=5,"No",IF(G21&lt;0,"No","Yes")))</f>
        <v>No</v>
      </c>
      <c r="I21" s="12">
        <v>-1.45</v>
      </c>
      <c r="J21" s="12">
        <v>-1.32</v>
      </c>
      <c r="K21" s="11" t="s">
        <v>217</v>
      </c>
      <c r="L21" s="11" t="str">
        <f t="shared" si="4"/>
        <v>N/A</v>
      </c>
    </row>
    <row r="22" spans="1:12" s="15" customFormat="1" ht="12.75" customHeight="1" x14ac:dyDescent="0.25">
      <c r="A22" s="4" t="s">
        <v>1665</v>
      </c>
      <c r="B22" s="58" t="s">
        <v>217</v>
      </c>
      <c r="C22" s="57">
        <v>29.96110251</v>
      </c>
      <c r="D22" s="59" t="str">
        <f t="shared" ref="D22:D25" si="8">IF($B22="N/A","N/A",IF(C22&gt;10,"No",IF(C22&lt;-10,"No","Yes")))</f>
        <v>N/A</v>
      </c>
      <c r="E22" s="57">
        <v>28.724979339000001</v>
      </c>
      <c r="F22" s="59" t="str">
        <f t="shared" ref="F22:F25" si="9">IF($B22="N/A","N/A",IF(E22&gt;10,"No",IF(E22&lt;-10,"No","Yes")))</f>
        <v>N/A</v>
      </c>
      <c r="G22" s="57">
        <v>26.927977106</v>
      </c>
      <c r="H22" s="59" t="str">
        <f t="shared" ref="H22:H25" si="10">IF($B22="N/A","N/A",IF(G22&gt;10,"No",IF(G22&lt;-10,"No","Yes")))</f>
        <v>N/A</v>
      </c>
      <c r="I22" s="12">
        <v>-4.13</v>
      </c>
      <c r="J22" s="12">
        <v>-6.26</v>
      </c>
      <c r="K22" s="58" t="s">
        <v>217</v>
      </c>
      <c r="L22" s="11" t="str">
        <f t="shared" si="4"/>
        <v>N/A</v>
      </c>
    </row>
    <row r="23" spans="1:12" s="15" customFormat="1" ht="12.75" customHeight="1" x14ac:dyDescent="0.25">
      <c r="A23" s="4" t="s">
        <v>1666</v>
      </c>
      <c r="B23" s="58" t="s">
        <v>217</v>
      </c>
      <c r="C23" s="57">
        <v>2.9841721103999999</v>
      </c>
      <c r="D23" s="59" t="str">
        <f t="shared" si="8"/>
        <v>N/A</v>
      </c>
      <c r="E23" s="57">
        <v>2.8875212708000002</v>
      </c>
      <c r="F23" s="59" t="str">
        <f t="shared" si="9"/>
        <v>N/A</v>
      </c>
      <c r="G23" s="57">
        <v>2.6514273728000002</v>
      </c>
      <c r="H23" s="59" t="str">
        <f t="shared" si="10"/>
        <v>N/A</v>
      </c>
      <c r="I23" s="12">
        <v>-3.24</v>
      </c>
      <c r="J23" s="12">
        <v>-8.18</v>
      </c>
      <c r="K23" s="58" t="s">
        <v>217</v>
      </c>
      <c r="L23" s="11" t="str">
        <f t="shared" si="4"/>
        <v>N/A</v>
      </c>
    </row>
    <row r="24" spans="1:12" s="15" customFormat="1" ht="12.75" customHeight="1" x14ac:dyDescent="0.25">
      <c r="A24" s="4" t="s">
        <v>1667</v>
      </c>
      <c r="B24" s="58" t="s">
        <v>217</v>
      </c>
      <c r="C24" s="57">
        <v>23.800072966999998</v>
      </c>
      <c r="D24" s="59" t="str">
        <f t="shared" si="8"/>
        <v>N/A</v>
      </c>
      <c r="E24" s="57">
        <v>23.219086999000002</v>
      </c>
      <c r="F24" s="59" t="str">
        <f t="shared" si="9"/>
        <v>N/A</v>
      </c>
      <c r="G24" s="57">
        <v>22.428581417</v>
      </c>
      <c r="H24" s="59" t="str">
        <f t="shared" si="10"/>
        <v>N/A</v>
      </c>
      <c r="I24" s="12">
        <v>-2.44</v>
      </c>
      <c r="J24" s="12">
        <v>-3.4</v>
      </c>
      <c r="K24" s="58" t="s">
        <v>217</v>
      </c>
      <c r="L24" s="11" t="str">
        <f t="shared" si="4"/>
        <v>N/A</v>
      </c>
    </row>
    <row r="25" spans="1:12" s="15" customFormat="1" ht="12.75" customHeight="1" x14ac:dyDescent="0.25">
      <c r="A25" s="4" t="s">
        <v>1668</v>
      </c>
      <c r="B25" s="58" t="s">
        <v>217</v>
      </c>
      <c r="C25" s="57">
        <v>65.324654412000001</v>
      </c>
      <c r="D25" s="59" t="str">
        <f t="shared" si="8"/>
        <v>N/A</v>
      </c>
      <c r="E25" s="57">
        <v>66.075337266000005</v>
      </c>
      <c r="F25" s="59" t="str">
        <f t="shared" si="9"/>
        <v>N/A</v>
      </c>
      <c r="G25" s="57">
        <v>67.515207662999998</v>
      </c>
      <c r="H25" s="59" t="str">
        <f t="shared" si="10"/>
        <v>N/A</v>
      </c>
      <c r="I25" s="12">
        <v>1.149</v>
      </c>
      <c r="J25" s="12">
        <v>2.1789999999999998</v>
      </c>
      <c r="K25" s="58" t="s">
        <v>217</v>
      </c>
      <c r="L25" s="11" t="str">
        <f t="shared" si="4"/>
        <v>N/A</v>
      </c>
    </row>
    <row r="26" spans="1:12" x14ac:dyDescent="0.25">
      <c r="A26" s="2" t="s">
        <v>1669</v>
      </c>
      <c r="B26" s="41" t="s">
        <v>221</v>
      </c>
      <c r="C26" s="1">
        <v>0</v>
      </c>
      <c r="D26" s="11" t="str">
        <f>IF($B26="N/A","N/A",IF(C26&gt;0,"No",IF(C26&lt;0,"No","Yes")))</f>
        <v>Yes</v>
      </c>
      <c r="E26" s="1">
        <v>0</v>
      </c>
      <c r="F26" s="11" t="str">
        <f>IF($B26="N/A","N/A",IF(E26&gt;0,"No",IF(E26&lt;0,"No","Yes")))</f>
        <v>Yes</v>
      </c>
      <c r="G26" s="1">
        <v>0</v>
      </c>
      <c r="H26" s="11" t="str">
        <f>IF($B26="N/A","N/A",IF(G26&gt;0,"No",IF(G26&lt;0,"No","Yes")))</f>
        <v>Yes</v>
      </c>
      <c r="I26" s="12" t="s">
        <v>1742</v>
      </c>
      <c r="J26" s="12" t="s">
        <v>1742</v>
      </c>
      <c r="K26" s="41" t="s">
        <v>217</v>
      </c>
      <c r="L26" s="9" t="str">
        <f t="shared" ref="L26:L74" si="11">IF(J26="Div by 0", "N/A", IF(K26="N/A","N/A", IF(J26&gt;VALUE(MID(K26,1,2)), "No", IF(J26&lt;-1*VALUE(MID(K26,1,2)), "No", "Yes"))))</f>
        <v>N/A</v>
      </c>
    </row>
    <row r="27" spans="1:12" x14ac:dyDescent="0.25">
      <c r="A27" s="6" t="s">
        <v>149</v>
      </c>
      <c r="B27" s="41" t="s">
        <v>283</v>
      </c>
      <c r="C27" s="8">
        <v>0</v>
      </c>
      <c r="D27" s="11" t="str">
        <f>IF($B27="N/A","N/A",IF(C27&gt;=10,"No",IF(C27&lt;0,"No","Yes")))</f>
        <v>Yes</v>
      </c>
      <c r="E27" s="8">
        <v>0</v>
      </c>
      <c r="F27" s="11" t="str">
        <f>IF($B27="N/A","N/A",IF(E27&gt;=10,"No",IF(E27&lt;0,"No","Yes")))</f>
        <v>Yes</v>
      </c>
      <c r="G27" s="8">
        <v>0</v>
      </c>
      <c r="H27" s="11" t="str">
        <f>IF($B27="N/A","N/A",IF(G27&gt;=10,"No",IF(G27&lt;0,"No","Yes")))</f>
        <v>Yes</v>
      </c>
      <c r="I27" s="12" t="s">
        <v>1742</v>
      </c>
      <c r="J27" s="12" t="s">
        <v>1742</v>
      </c>
      <c r="K27" s="41" t="s">
        <v>217</v>
      </c>
      <c r="L27" s="9" t="str">
        <f t="shared" si="11"/>
        <v>N/A</v>
      </c>
    </row>
    <row r="28" spans="1:12" x14ac:dyDescent="0.25">
      <c r="A28" s="2" t="s">
        <v>425</v>
      </c>
      <c r="B28" s="33" t="s">
        <v>217</v>
      </c>
      <c r="C28" s="13" t="s">
        <v>1742</v>
      </c>
      <c r="D28" s="59" t="str">
        <f t="shared" ref="D28:D31" si="12">IF($B28="N/A","N/A",IF(C28&gt;10,"No",IF(C28&lt;-10,"No","Yes")))</f>
        <v>N/A</v>
      </c>
      <c r="E28" s="13" t="s">
        <v>1742</v>
      </c>
      <c r="F28" s="11" t="str">
        <f t="shared" ref="F28:F31" si="13">IF($B28="N/A","N/A",IF(E28&gt;10,"No",IF(E28&lt;-10,"No","Yes")))</f>
        <v>N/A</v>
      </c>
      <c r="G28" s="13" t="s">
        <v>1742</v>
      </c>
      <c r="H28" s="11" t="str">
        <f t="shared" ref="H28:H31" si="14">IF($B28="N/A","N/A",IF(G28&gt;10,"No",IF(G28&lt;-10,"No","Yes")))</f>
        <v>N/A</v>
      </c>
      <c r="I28" s="12" t="s">
        <v>1742</v>
      </c>
      <c r="J28" s="12" t="s">
        <v>1742</v>
      </c>
      <c r="K28" s="41" t="s">
        <v>217</v>
      </c>
      <c r="L28" s="9" t="str">
        <f t="shared" si="11"/>
        <v>N/A</v>
      </c>
    </row>
    <row r="29" spans="1:12" x14ac:dyDescent="0.25">
      <c r="A29" s="2" t="s">
        <v>426</v>
      </c>
      <c r="B29" s="33" t="s">
        <v>217</v>
      </c>
      <c r="C29" s="13" t="s">
        <v>1742</v>
      </c>
      <c r="D29" s="59" t="str">
        <f t="shared" si="12"/>
        <v>N/A</v>
      </c>
      <c r="E29" s="13" t="s">
        <v>1742</v>
      </c>
      <c r="F29" s="11" t="str">
        <f t="shared" si="13"/>
        <v>N/A</v>
      </c>
      <c r="G29" s="13" t="s">
        <v>1742</v>
      </c>
      <c r="H29" s="11" t="str">
        <f t="shared" si="14"/>
        <v>N/A</v>
      </c>
      <c r="I29" s="12" t="s">
        <v>1742</v>
      </c>
      <c r="J29" s="12" t="s">
        <v>1742</v>
      </c>
      <c r="K29" s="41" t="s">
        <v>217</v>
      </c>
      <c r="L29" s="9" t="str">
        <f t="shared" si="11"/>
        <v>N/A</v>
      </c>
    </row>
    <row r="30" spans="1:12" x14ac:dyDescent="0.25">
      <c r="A30" s="2" t="s">
        <v>422</v>
      </c>
      <c r="B30" s="33" t="s">
        <v>217</v>
      </c>
      <c r="C30" s="13" t="s">
        <v>1742</v>
      </c>
      <c r="D30" s="59" t="str">
        <f t="shared" si="12"/>
        <v>N/A</v>
      </c>
      <c r="E30" s="13" t="s">
        <v>1742</v>
      </c>
      <c r="F30" s="11" t="str">
        <f t="shared" si="13"/>
        <v>N/A</v>
      </c>
      <c r="G30" s="13" t="s">
        <v>1742</v>
      </c>
      <c r="H30" s="11" t="str">
        <f t="shared" si="14"/>
        <v>N/A</v>
      </c>
      <c r="I30" s="12" t="s">
        <v>1742</v>
      </c>
      <c r="J30" s="12" t="s">
        <v>1742</v>
      </c>
      <c r="K30" s="41" t="s">
        <v>217</v>
      </c>
      <c r="L30" s="9" t="str">
        <f t="shared" si="11"/>
        <v>N/A</v>
      </c>
    </row>
    <row r="31" spans="1:12" x14ac:dyDescent="0.25">
      <c r="A31" s="2" t="s">
        <v>423</v>
      </c>
      <c r="B31" s="33" t="s">
        <v>217</v>
      </c>
      <c r="C31" s="13" t="s">
        <v>1742</v>
      </c>
      <c r="D31" s="59" t="str">
        <f t="shared" si="12"/>
        <v>N/A</v>
      </c>
      <c r="E31" s="13" t="s">
        <v>1742</v>
      </c>
      <c r="F31" s="11" t="str">
        <f t="shared" si="13"/>
        <v>N/A</v>
      </c>
      <c r="G31" s="13" t="s">
        <v>1742</v>
      </c>
      <c r="H31" s="11" t="str">
        <f t="shared" si="14"/>
        <v>N/A</v>
      </c>
      <c r="I31" s="12" t="s">
        <v>1742</v>
      </c>
      <c r="J31" s="12" t="s">
        <v>1742</v>
      </c>
      <c r="K31" s="41" t="s">
        <v>217</v>
      </c>
      <c r="L31" s="9" t="str">
        <f t="shared" si="11"/>
        <v>N/A</v>
      </c>
    </row>
    <row r="32" spans="1:12" x14ac:dyDescent="0.25">
      <c r="A32" s="2" t="s">
        <v>948</v>
      </c>
      <c r="B32" s="33" t="s">
        <v>217</v>
      </c>
      <c r="C32" s="57">
        <v>11.898973284</v>
      </c>
      <c r="D32" s="59" t="str">
        <f>IF($B32="N/A","N/A",IF(C32&gt;10,"No",IF(C32&lt;-10,"No","Yes")))</f>
        <v>N/A</v>
      </c>
      <c r="E32" s="57">
        <v>11.765234699000001</v>
      </c>
      <c r="F32" s="59" t="str">
        <f>IF($B32="N/A","N/A",IF(E32&gt;10,"No",IF(E32&lt;-10,"No","Yes")))</f>
        <v>N/A</v>
      </c>
      <c r="G32" s="57">
        <v>11.687607383</v>
      </c>
      <c r="H32" s="59" t="str">
        <f>IF($B32="N/A","N/A",IF(G32&gt;10,"No",IF(G32&lt;-10,"No","Yes")))</f>
        <v>N/A</v>
      </c>
      <c r="I32" s="12">
        <v>-1.1200000000000001</v>
      </c>
      <c r="J32" s="12">
        <v>-0.66</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100</v>
      </c>
      <c r="D34" s="11" t="str">
        <f>IF($B34="N/A","N/A",IF(C34&gt;=98,"Yes","No"))</f>
        <v>Yes</v>
      </c>
      <c r="E34" s="13">
        <v>100</v>
      </c>
      <c r="F34" s="11" t="str">
        <f>IF($B34="N/A","N/A",IF(E34&gt;=98,"Yes","No"))</f>
        <v>Yes</v>
      </c>
      <c r="G34" s="13">
        <v>100</v>
      </c>
      <c r="H34" s="11" t="str">
        <f>IF($B34="N/A","N/A",IF(G34&gt;=98,"Yes","No"))</f>
        <v>Yes</v>
      </c>
      <c r="I34" s="12">
        <v>0</v>
      </c>
      <c r="J34" s="12">
        <v>0</v>
      </c>
      <c r="K34" s="41" t="s">
        <v>733</v>
      </c>
      <c r="L34" s="9" t="str">
        <f t="shared" si="11"/>
        <v>Yes</v>
      </c>
    </row>
    <row r="35" spans="1:12" x14ac:dyDescent="0.25">
      <c r="A35" s="2" t="s">
        <v>18</v>
      </c>
      <c r="B35" s="41" t="s">
        <v>281</v>
      </c>
      <c r="C35" s="13">
        <v>99.976880578999996</v>
      </c>
      <c r="D35" s="11" t="str">
        <f>IF($B35="N/A","N/A",IF(C35&gt;=95,"Yes","No"))</f>
        <v>Yes</v>
      </c>
      <c r="E35" s="13">
        <v>99.973950595999995</v>
      </c>
      <c r="F35" s="11" t="str">
        <f>IF($B35="N/A","N/A",IF(E35&gt;=95,"Yes","No"))</f>
        <v>Yes</v>
      </c>
      <c r="G35" s="13">
        <v>99.964084143999997</v>
      </c>
      <c r="H35" s="11" t="str">
        <f>IF($B35="N/A","N/A",IF(G35&gt;=95,"Yes","No"))</f>
        <v>Yes</v>
      </c>
      <c r="I35" s="12">
        <v>-3.0000000000000001E-3</v>
      </c>
      <c r="J35" s="12">
        <v>-0.01</v>
      </c>
      <c r="K35" s="41" t="s">
        <v>733</v>
      </c>
      <c r="L35" s="9" t="str">
        <f t="shared" si="11"/>
        <v>Yes</v>
      </c>
    </row>
    <row r="36" spans="1:12" x14ac:dyDescent="0.25">
      <c r="A36" s="2" t="s">
        <v>23</v>
      </c>
      <c r="B36" s="33" t="s">
        <v>217</v>
      </c>
      <c r="C36" s="13">
        <v>19.740046408000001</v>
      </c>
      <c r="D36" s="11" t="str">
        <f t="shared" ref="D36:D41" si="15">IF($B36="N/A","N/A",IF(C36&gt;10,"No",IF(C36&lt;-10,"No","Yes")))</f>
        <v>N/A</v>
      </c>
      <c r="E36" s="13">
        <v>19.727442180000001</v>
      </c>
      <c r="F36" s="11" t="str">
        <f t="shared" ref="F36:F41" si="16">IF($B36="N/A","N/A",IF(E36&gt;10,"No",IF(E36&lt;-10,"No","Yes")))</f>
        <v>N/A</v>
      </c>
      <c r="G36" s="13">
        <v>19.601403813000001</v>
      </c>
      <c r="H36" s="11" t="str">
        <f t="shared" ref="H36:H41" si="17">IF($B36="N/A","N/A",IF(G36&gt;10,"No",IF(G36&lt;-10,"No","Yes")))</f>
        <v>N/A</v>
      </c>
      <c r="I36" s="12">
        <v>-6.4000000000000001E-2</v>
      </c>
      <c r="J36" s="12">
        <v>-0.63900000000000001</v>
      </c>
      <c r="K36" s="41" t="s">
        <v>733</v>
      </c>
      <c r="L36" s="9" t="str">
        <f t="shared" si="11"/>
        <v>Yes</v>
      </c>
    </row>
    <row r="37" spans="1:12" x14ac:dyDescent="0.25">
      <c r="A37" s="2" t="s">
        <v>24</v>
      </c>
      <c r="B37" s="33" t="s">
        <v>217</v>
      </c>
      <c r="C37" s="13">
        <v>8.8037503529999999</v>
      </c>
      <c r="D37" s="11" t="str">
        <f t="shared" si="15"/>
        <v>N/A</v>
      </c>
      <c r="E37" s="13">
        <v>8.6239012841000005</v>
      </c>
      <c r="F37" s="11" t="str">
        <f t="shared" si="16"/>
        <v>N/A</v>
      </c>
      <c r="G37" s="13">
        <v>8.5472066393000006</v>
      </c>
      <c r="H37" s="11" t="str">
        <f t="shared" si="17"/>
        <v>N/A</v>
      </c>
      <c r="I37" s="12">
        <v>-2.04</v>
      </c>
      <c r="J37" s="12">
        <v>-0.88900000000000001</v>
      </c>
      <c r="K37" s="41" t="s">
        <v>733</v>
      </c>
      <c r="L37" s="9" t="str">
        <f t="shared" si="11"/>
        <v>Yes</v>
      </c>
    </row>
    <row r="38" spans="1:12" x14ac:dyDescent="0.25">
      <c r="A38" s="2" t="s">
        <v>25</v>
      </c>
      <c r="B38" s="33" t="s">
        <v>217</v>
      </c>
      <c r="C38" s="13">
        <v>0.48605085320000002</v>
      </c>
      <c r="D38" s="11" t="str">
        <f t="shared" si="15"/>
        <v>N/A</v>
      </c>
      <c r="E38" s="13">
        <v>0.48022395410000002</v>
      </c>
      <c r="F38" s="11" t="str">
        <f t="shared" si="16"/>
        <v>N/A</v>
      </c>
      <c r="G38" s="13">
        <v>0.4735859435</v>
      </c>
      <c r="H38" s="11" t="str">
        <f t="shared" si="17"/>
        <v>N/A</v>
      </c>
      <c r="I38" s="12">
        <v>-1.2</v>
      </c>
      <c r="J38" s="12">
        <v>-1.38</v>
      </c>
      <c r="K38" s="41" t="s">
        <v>733</v>
      </c>
      <c r="L38" s="9" t="str">
        <f t="shared" si="11"/>
        <v>Yes</v>
      </c>
    </row>
    <row r="39" spans="1:12" x14ac:dyDescent="0.25">
      <c r="A39" s="2" t="s">
        <v>26</v>
      </c>
      <c r="B39" s="41" t="s">
        <v>217</v>
      </c>
      <c r="C39" s="13">
        <v>4.8770197740999999</v>
      </c>
      <c r="D39" s="11" t="str">
        <f t="shared" si="15"/>
        <v>N/A</v>
      </c>
      <c r="E39" s="13">
        <v>4.8718491414000002</v>
      </c>
      <c r="F39" s="11" t="str">
        <f t="shared" si="16"/>
        <v>N/A</v>
      </c>
      <c r="G39" s="13">
        <v>4.8892710796000003</v>
      </c>
      <c r="H39" s="11" t="str">
        <f t="shared" si="17"/>
        <v>N/A</v>
      </c>
      <c r="I39" s="12">
        <v>-0.106</v>
      </c>
      <c r="J39" s="12">
        <v>0.35759999999999997</v>
      </c>
      <c r="K39" s="41" t="s">
        <v>217</v>
      </c>
      <c r="L39" s="9" t="str">
        <f t="shared" si="11"/>
        <v>N/A</v>
      </c>
    </row>
    <row r="40" spans="1:12" x14ac:dyDescent="0.25">
      <c r="A40" s="2" t="s">
        <v>60</v>
      </c>
      <c r="B40" s="41" t="s">
        <v>217</v>
      </c>
      <c r="C40" s="13">
        <v>3.8619004826999999</v>
      </c>
      <c r="D40" s="11" t="str">
        <f t="shared" si="15"/>
        <v>N/A</v>
      </c>
      <c r="E40" s="13">
        <v>3.7546004540000002</v>
      </c>
      <c r="F40" s="11" t="str">
        <f t="shared" si="16"/>
        <v>N/A</v>
      </c>
      <c r="G40" s="13">
        <v>3.6943168480000002</v>
      </c>
      <c r="H40" s="11" t="str">
        <f t="shared" si="17"/>
        <v>N/A</v>
      </c>
      <c r="I40" s="12">
        <v>-2.78</v>
      </c>
      <c r="J40" s="12">
        <v>-1.61</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62.231232128999999</v>
      </c>
      <c r="D42" s="11" t="str">
        <f>IF($B42="N/A","N/A",IF(C42&gt;=5,"No",IF(C42&lt;0,"No","Yes")))</f>
        <v>No</v>
      </c>
      <c r="E42" s="13">
        <v>62.541982986000001</v>
      </c>
      <c r="F42" s="11" t="str">
        <f>IF($B42="N/A","N/A",IF(E42&gt;=5,"No",IF(E42&lt;0,"No","Yes")))</f>
        <v>No</v>
      </c>
      <c r="G42" s="13">
        <v>62.794215676999997</v>
      </c>
      <c r="H42" s="11" t="str">
        <f>IF($B42="N/A","N/A",IF(G42&gt;=5,"No",IF(G42&lt;0,"No","Yes")))</f>
        <v>No</v>
      </c>
      <c r="I42" s="12">
        <v>0.49930000000000002</v>
      </c>
      <c r="J42" s="12">
        <v>0.40329999999999999</v>
      </c>
      <c r="K42" s="41" t="s">
        <v>733</v>
      </c>
      <c r="L42" s="9" t="str">
        <f t="shared" si="11"/>
        <v>Yes</v>
      </c>
    </row>
    <row r="43" spans="1:12" x14ac:dyDescent="0.25">
      <c r="A43" s="2" t="s">
        <v>63</v>
      </c>
      <c r="B43" s="41" t="s">
        <v>217</v>
      </c>
      <c r="C43" s="13">
        <v>56.199575824999997</v>
      </c>
      <c r="D43" s="11" t="str">
        <f>IF($B43="N/A","N/A",IF(C43&gt;10,"No",IF(C43&lt;-10,"No","Yes")))</f>
        <v>N/A</v>
      </c>
      <c r="E43" s="13">
        <v>56.268075977000002</v>
      </c>
      <c r="F43" s="11" t="str">
        <f>IF($B43="N/A","N/A",IF(E43&gt;10,"No",IF(E43&lt;-10,"No","Yes")))</f>
        <v>N/A</v>
      </c>
      <c r="G43" s="13">
        <v>56.227181967999996</v>
      </c>
      <c r="H43" s="11" t="str">
        <f>IF($B43="N/A","N/A",IF(G43&gt;10,"No",IF(G43&lt;-10,"No","Yes")))</f>
        <v>N/A</v>
      </c>
      <c r="I43" s="12">
        <v>0.12189999999999999</v>
      </c>
      <c r="J43" s="12">
        <v>-7.2999999999999995E-2</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3.0797516945000001</v>
      </c>
      <c r="D45" s="11" t="str">
        <f>IF($B45="N/A","N/A",IF(C45&gt;8,"No",IF(C45&lt;2,"No","Yes")))</f>
        <v>Yes</v>
      </c>
      <c r="E45" s="8">
        <v>2.8744331997999999</v>
      </c>
      <c r="F45" s="11" t="str">
        <f>IF($B45="N/A","N/A",IF(E45&gt;8,"No",IF(E45&lt;2,"No","Yes")))</f>
        <v>Yes</v>
      </c>
      <c r="G45" s="8">
        <v>2.6561615732999999</v>
      </c>
      <c r="H45" s="11" t="str">
        <f>IF($B45="N/A","N/A",IF(G45&gt;8,"No",IF(G45&lt;2,"No","Yes")))</f>
        <v>Yes</v>
      </c>
      <c r="I45" s="12">
        <v>-6.67</v>
      </c>
      <c r="J45" s="12">
        <v>-7.59</v>
      </c>
      <c r="K45" s="41" t="s">
        <v>733</v>
      </c>
      <c r="L45" s="9" t="str">
        <f t="shared" si="11"/>
        <v>Yes</v>
      </c>
    </row>
    <row r="46" spans="1:12" x14ac:dyDescent="0.25">
      <c r="A46" s="3" t="s">
        <v>174</v>
      </c>
      <c r="B46" s="33" t="s">
        <v>217</v>
      </c>
      <c r="C46" s="8">
        <v>12.596642309</v>
      </c>
      <c r="D46" s="11" t="str">
        <f t="shared" ref="D46:D53" si="18">IF($B46="N/A","N/A",IF(C46&gt;10,"No",IF(C46&lt;-10,"No","Yes")))</f>
        <v>N/A</v>
      </c>
      <c r="E46" s="8">
        <v>12.539992118000001</v>
      </c>
      <c r="F46" s="11" t="str">
        <f t="shared" ref="F46:F53" si="19">IF($B46="N/A","N/A",IF(E46&gt;10,"No",IF(E46&lt;-10,"No","Yes")))</f>
        <v>N/A</v>
      </c>
      <c r="G46" s="8">
        <v>12.38968609</v>
      </c>
      <c r="H46" s="11" t="str">
        <f t="shared" ref="H46:H53" si="20">IF($B46="N/A","N/A",IF(G46&gt;10,"No",IF(G46&lt;-10,"No","Yes")))</f>
        <v>N/A</v>
      </c>
      <c r="I46" s="12">
        <v>-0.45</v>
      </c>
      <c r="J46" s="12">
        <v>-1.2</v>
      </c>
      <c r="K46" s="41" t="s">
        <v>733</v>
      </c>
      <c r="L46" s="9" t="str">
        <f>IF(J46="Div by 0", "N/A", IF(OR(J46="N/A",K46="N/A"),"N/A", IF(J46&gt;VALUE(MID(K46,1,2)), "No", IF(J46&lt;-1*VALUE(MID(K46,1,2)), "No", "Yes"))))</f>
        <v>Yes</v>
      </c>
    </row>
    <row r="47" spans="1:12" x14ac:dyDescent="0.25">
      <c r="A47" s="3" t="s">
        <v>175</v>
      </c>
      <c r="B47" s="33" t="s">
        <v>217</v>
      </c>
      <c r="C47" s="8">
        <v>24.589841960000001</v>
      </c>
      <c r="D47" s="11" t="str">
        <f t="shared" si="18"/>
        <v>N/A</v>
      </c>
      <c r="E47" s="8">
        <v>24.452090950999999</v>
      </c>
      <c r="F47" s="11" t="str">
        <f t="shared" si="19"/>
        <v>N/A</v>
      </c>
      <c r="G47" s="8">
        <v>24.442287175000001</v>
      </c>
      <c r="H47" s="11" t="str">
        <f t="shared" si="20"/>
        <v>N/A</v>
      </c>
      <c r="I47" s="12">
        <v>-0.56000000000000005</v>
      </c>
      <c r="J47" s="12">
        <v>-0.04</v>
      </c>
      <c r="K47" s="41" t="s">
        <v>733</v>
      </c>
      <c r="L47" s="9" t="str">
        <f>IF(J47="Div by 0", "N/A", IF(OR(J47="N/A",K47="N/A"),"N/A", IF(J47&gt;VALUE(MID(K47,1,2)), "No", IF(J47&lt;-1*VALUE(MID(K47,1,2)), "No", "Yes"))))</f>
        <v>Yes</v>
      </c>
    </row>
    <row r="48" spans="1:12" x14ac:dyDescent="0.25">
      <c r="A48" s="3" t="s">
        <v>176</v>
      </c>
      <c r="B48" s="33" t="s">
        <v>217</v>
      </c>
      <c r="C48" s="8">
        <v>5.1444669298000001</v>
      </c>
      <c r="D48" s="11" t="str">
        <f t="shared" si="18"/>
        <v>N/A</v>
      </c>
      <c r="E48" s="8">
        <v>5.2449732347999998</v>
      </c>
      <c r="F48" s="11" t="str">
        <f t="shared" si="19"/>
        <v>N/A</v>
      </c>
      <c r="G48" s="8">
        <v>5.2377074600000002</v>
      </c>
      <c r="H48" s="11" t="str">
        <f t="shared" si="20"/>
        <v>N/A</v>
      </c>
      <c r="I48" s="12">
        <v>1.954</v>
      </c>
      <c r="J48" s="12">
        <v>-0.13900000000000001</v>
      </c>
      <c r="K48" s="41" t="s">
        <v>733</v>
      </c>
      <c r="L48" s="9" t="str">
        <f t="shared" ref="L48:L57" si="21">IF(J48="Div by 0", "N/A", IF(OR(J48="N/A",K48="N/A"),"N/A", IF(J48&gt;VALUE(MID(K48,1,2)), "No", IF(J48&lt;-1*VALUE(MID(K48,1,2)), "No", "Yes"))))</f>
        <v>Yes</v>
      </c>
    </row>
    <row r="49" spans="1:12" x14ac:dyDescent="0.25">
      <c r="A49" s="3" t="s">
        <v>177</v>
      </c>
      <c r="B49" s="33" t="s">
        <v>217</v>
      </c>
      <c r="C49" s="8">
        <v>35.999441894</v>
      </c>
      <c r="D49" s="11" t="str">
        <f t="shared" si="18"/>
        <v>N/A</v>
      </c>
      <c r="E49" s="8">
        <v>36.171562225999999</v>
      </c>
      <c r="F49" s="11" t="str">
        <f t="shared" si="19"/>
        <v>N/A</v>
      </c>
      <c r="G49" s="8">
        <v>36.474521289999998</v>
      </c>
      <c r="H49" s="11" t="str">
        <f t="shared" si="20"/>
        <v>N/A</v>
      </c>
      <c r="I49" s="12">
        <v>0.47810000000000002</v>
      </c>
      <c r="J49" s="12">
        <v>0.83760000000000001</v>
      </c>
      <c r="K49" s="41" t="s">
        <v>733</v>
      </c>
      <c r="L49" s="9" t="str">
        <f t="shared" si="21"/>
        <v>Yes</v>
      </c>
    </row>
    <row r="50" spans="1:12" x14ac:dyDescent="0.25">
      <c r="A50" s="3" t="s">
        <v>178</v>
      </c>
      <c r="B50" s="33" t="s">
        <v>217</v>
      </c>
      <c r="C50" s="8">
        <v>9.5231122421999999</v>
      </c>
      <c r="D50" s="11" t="str">
        <f t="shared" si="18"/>
        <v>N/A</v>
      </c>
      <c r="E50" s="8">
        <v>9.8153518413</v>
      </c>
      <c r="F50" s="11" t="str">
        <f t="shared" si="19"/>
        <v>N/A</v>
      </c>
      <c r="G50" s="8">
        <v>10.014930033000001</v>
      </c>
      <c r="H50" s="11" t="str">
        <f t="shared" si="20"/>
        <v>N/A</v>
      </c>
      <c r="I50" s="12">
        <v>3.069</v>
      </c>
      <c r="J50" s="12">
        <v>2.0329999999999999</v>
      </c>
      <c r="K50" s="41" t="s">
        <v>733</v>
      </c>
      <c r="L50" s="9" t="str">
        <f t="shared" si="21"/>
        <v>Yes</v>
      </c>
    </row>
    <row r="51" spans="1:12" x14ac:dyDescent="0.25">
      <c r="A51" s="3" t="s">
        <v>179</v>
      </c>
      <c r="B51" s="33" t="s">
        <v>217</v>
      </c>
      <c r="C51" s="8">
        <v>4.3865143827999997</v>
      </c>
      <c r="D51" s="11" t="str">
        <f t="shared" si="18"/>
        <v>N/A</v>
      </c>
      <c r="E51" s="8">
        <v>4.2970899170000001</v>
      </c>
      <c r="F51" s="11" t="str">
        <f t="shared" si="19"/>
        <v>N/A</v>
      </c>
      <c r="G51" s="8">
        <v>4.2211775470999999</v>
      </c>
      <c r="H51" s="11" t="str">
        <f t="shared" si="20"/>
        <v>N/A</v>
      </c>
      <c r="I51" s="12">
        <v>-2.04</v>
      </c>
      <c r="J51" s="12">
        <v>-1.77</v>
      </c>
      <c r="K51" s="41" t="s">
        <v>733</v>
      </c>
      <c r="L51" s="9" t="str">
        <f t="shared" si="21"/>
        <v>Yes</v>
      </c>
    </row>
    <row r="52" spans="1:12" x14ac:dyDescent="0.25">
      <c r="A52" s="3" t="s">
        <v>180</v>
      </c>
      <c r="B52" s="33" t="s">
        <v>217</v>
      </c>
      <c r="C52" s="8">
        <v>3.2326785653000001</v>
      </c>
      <c r="D52" s="11" t="str">
        <f t="shared" si="18"/>
        <v>N/A</v>
      </c>
      <c r="E52" s="8">
        <v>3.1555260927000002</v>
      </c>
      <c r="F52" s="11" t="str">
        <f t="shared" si="19"/>
        <v>N/A</v>
      </c>
      <c r="G52" s="8">
        <v>3.1063810935</v>
      </c>
      <c r="H52" s="11" t="str">
        <f t="shared" si="20"/>
        <v>N/A</v>
      </c>
      <c r="I52" s="12">
        <v>-2.39</v>
      </c>
      <c r="J52" s="12">
        <v>-1.56</v>
      </c>
      <c r="K52" s="41" t="s">
        <v>733</v>
      </c>
      <c r="L52" s="9" t="str">
        <f t="shared" si="21"/>
        <v>Yes</v>
      </c>
    </row>
    <row r="53" spans="1:12" x14ac:dyDescent="0.25">
      <c r="A53" s="3" t="s">
        <v>950</v>
      </c>
      <c r="B53" s="33" t="s">
        <v>217</v>
      </c>
      <c r="C53" s="8">
        <v>1.4474119686</v>
      </c>
      <c r="D53" s="11" t="str">
        <f t="shared" si="18"/>
        <v>N/A</v>
      </c>
      <c r="E53" s="8">
        <v>1.4488653909</v>
      </c>
      <c r="F53" s="11" t="str">
        <f t="shared" si="19"/>
        <v>N/A</v>
      </c>
      <c r="G53" s="8">
        <v>1.4571391189</v>
      </c>
      <c r="H53" s="11" t="str">
        <f t="shared" si="20"/>
        <v>N/A</v>
      </c>
      <c r="I53" s="12">
        <v>0.1004</v>
      </c>
      <c r="J53" s="12">
        <v>0.57099999999999995</v>
      </c>
      <c r="K53" s="41" t="s">
        <v>733</v>
      </c>
      <c r="L53" s="9" t="str">
        <f t="shared" si="21"/>
        <v>Yes</v>
      </c>
    </row>
    <row r="54" spans="1:12" x14ac:dyDescent="0.25">
      <c r="A54" s="2" t="s">
        <v>212</v>
      </c>
      <c r="B54" s="33" t="s">
        <v>217</v>
      </c>
      <c r="C54" s="34" t="s">
        <v>217</v>
      </c>
      <c r="D54" s="9" t="str">
        <f t="shared" ref="D54:D57" si="22">IF($B54="N/A","N/A",IF(C54&lt;0,"No","Yes"))</f>
        <v>N/A</v>
      </c>
      <c r="E54" s="34">
        <v>4503546</v>
      </c>
      <c r="F54" s="9" t="str">
        <f t="shared" ref="F54:F57" si="23">IF($B54="N/A","N/A",IF(E54&lt;0,"No","Yes"))</f>
        <v>N/A</v>
      </c>
      <c r="G54" s="34">
        <v>4579935</v>
      </c>
      <c r="H54" s="9" t="str">
        <f t="shared" ref="H54:H57" si="24">IF($B54="N/A","N/A",IF(G54&lt;0,"No","Yes"))</f>
        <v>N/A</v>
      </c>
      <c r="I54" s="12" t="s">
        <v>217</v>
      </c>
      <c r="J54" s="12">
        <v>1.696</v>
      </c>
      <c r="K54" s="41" t="s">
        <v>733</v>
      </c>
      <c r="L54" s="9" t="str">
        <f t="shared" si="21"/>
        <v>Yes</v>
      </c>
    </row>
    <row r="55" spans="1:12" x14ac:dyDescent="0.25">
      <c r="A55" s="2" t="s">
        <v>213</v>
      </c>
      <c r="B55" s="33" t="s">
        <v>217</v>
      </c>
      <c r="C55" s="34" t="s">
        <v>217</v>
      </c>
      <c r="D55" s="9" t="str">
        <f t="shared" si="22"/>
        <v>N/A</v>
      </c>
      <c r="E55" s="34">
        <v>592414</v>
      </c>
      <c r="F55" s="9" t="str">
        <f t="shared" si="23"/>
        <v>N/A</v>
      </c>
      <c r="G55" s="34">
        <v>607347</v>
      </c>
      <c r="H55" s="9" t="str">
        <f t="shared" si="24"/>
        <v>N/A</v>
      </c>
      <c r="I55" s="12" t="s">
        <v>217</v>
      </c>
      <c r="J55" s="12">
        <v>2.5209999999999999</v>
      </c>
      <c r="K55" s="41" t="s">
        <v>733</v>
      </c>
      <c r="L55" s="9" t="str">
        <f t="shared" si="21"/>
        <v>Yes</v>
      </c>
    </row>
    <row r="56" spans="1:12" x14ac:dyDescent="0.25">
      <c r="A56" s="2" t="s">
        <v>214</v>
      </c>
      <c r="B56" s="33" t="s">
        <v>217</v>
      </c>
      <c r="C56" s="34" t="s">
        <v>217</v>
      </c>
      <c r="D56" s="9" t="str">
        <f t="shared" si="22"/>
        <v>N/A</v>
      </c>
      <c r="E56" s="34">
        <v>5160096</v>
      </c>
      <c r="F56" s="9" t="str">
        <f t="shared" si="23"/>
        <v>N/A</v>
      </c>
      <c r="G56" s="34">
        <v>5356161</v>
      </c>
      <c r="H56" s="9" t="str">
        <f t="shared" si="24"/>
        <v>N/A</v>
      </c>
      <c r="I56" s="12" t="s">
        <v>217</v>
      </c>
      <c r="J56" s="12">
        <v>3.8</v>
      </c>
      <c r="K56" s="41" t="s">
        <v>733</v>
      </c>
      <c r="L56" s="9" t="str">
        <f t="shared" si="21"/>
        <v>Yes</v>
      </c>
    </row>
    <row r="57" spans="1:12" x14ac:dyDescent="0.25">
      <c r="A57" s="2" t="s">
        <v>951</v>
      </c>
      <c r="B57" s="33" t="s">
        <v>217</v>
      </c>
      <c r="C57" s="34" t="s">
        <v>217</v>
      </c>
      <c r="D57" s="9" t="str">
        <f t="shared" si="22"/>
        <v>N/A</v>
      </c>
      <c r="E57" s="34">
        <v>904761</v>
      </c>
      <c r="F57" s="9" t="str">
        <f t="shared" si="23"/>
        <v>N/A</v>
      </c>
      <c r="G57" s="34">
        <v>917221</v>
      </c>
      <c r="H57" s="9" t="str">
        <f t="shared" si="24"/>
        <v>N/A</v>
      </c>
      <c r="I57" s="12" t="s">
        <v>217</v>
      </c>
      <c r="J57" s="12">
        <v>1.377</v>
      </c>
      <c r="K57" s="41" t="s">
        <v>733</v>
      </c>
      <c r="L57" s="9" t="str">
        <f t="shared" si="21"/>
        <v>Yes</v>
      </c>
    </row>
    <row r="58" spans="1:12" x14ac:dyDescent="0.25">
      <c r="A58" s="2" t="s">
        <v>952</v>
      </c>
      <c r="B58" s="33" t="s">
        <v>217</v>
      </c>
      <c r="C58" s="8">
        <v>99.999861945999996</v>
      </c>
      <c r="D58" s="11" t="str">
        <f>IF($B58="N/A","N/A",IF(C58&gt;10,"No",IF(C58&lt;-10,"No","Yes")))</f>
        <v>N/A</v>
      </c>
      <c r="E58" s="8">
        <v>99.999884972000004</v>
      </c>
      <c r="F58" s="11" t="str">
        <f>IF($B58="N/A","N/A",IF(E58&gt;10,"No",IF(E58&lt;-10,"No","Yes")))</f>
        <v>N/A</v>
      </c>
      <c r="G58" s="8">
        <v>99.999991381000001</v>
      </c>
      <c r="H58" s="11" t="str">
        <f>IF($B58="N/A","N/A",IF(G58&gt;10,"No",IF(G58&lt;-10,"No","Yes")))</f>
        <v>N/A</v>
      </c>
      <c r="I58" s="12">
        <v>0</v>
      </c>
      <c r="J58" s="12">
        <v>1E-4</v>
      </c>
      <c r="K58" s="33" t="s">
        <v>217</v>
      </c>
      <c r="L58" s="9" t="str">
        <f t="shared" si="11"/>
        <v>N/A</v>
      </c>
    </row>
    <row r="59" spans="1:12" x14ac:dyDescent="0.25">
      <c r="A59" s="2" t="s">
        <v>1743</v>
      </c>
      <c r="B59" s="33" t="s">
        <v>217</v>
      </c>
      <c r="C59" s="8">
        <v>99.999990796000006</v>
      </c>
      <c r="D59" s="11" t="str">
        <f>IF($B59="N/A","N/A",IF(C59&gt;10,"No",IF(C59&lt;-10,"No","Yes")))</f>
        <v>N/A</v>
      </c>
      <c r="E59" s="8">
        <v>99.999991152000007</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63.123428257</v>
      </c>
      <c r="D60" s="11" t="str">
        <f t="shared" ref="D60:D61" si="25">IF($B60="N/A","N/A",IF(C60&gt;10,"No",IF(C60&lt;-10,"No","Yes")))</f>
        <v>N/A</v>
      </c>
      <c r="E60" s="8">
        <v>62.634049580000003</v>
      </c>
      <c r="F60" s="11" t="str">
        <f t="shared" ref="F60:F61" si="26">IF($B60="N/A","N/A",IF(E60&gt;10,"No",IF(E60&lt;-10,"No","Yes")))</f>
        <v>N/A</v>
      </c>
      <c r="G60" s="8">
        <v>62.313277626999998</v>
      </c>
      <c r="H60" s="11" t="str">
        <f t="shared" ref="H60:H61" si="27">IF($B60="N/A","N/A",IF(G60&gt;10,"No",IF(G60&lt;-10,"No","Yes")))</f>
        <v>N/A</v>
      </c>
      <c r="I60" s="12">
        <v>-0.77500000000000002</v>
      </c>
      <c r="J60" s="12">
        <v>-0.51200000000000001</v>
      </c>
      <c r="K60" s="41" t="s">
        <v>733</v>
      </c>
      <c r="L60" s="9" t="str">
        <f>IF(J60="Div by 0", "N/A", IF(OR(J60="N/A",K60="N/A"),"N/A", IF(J60&gt;VALUE(MID(K60,1,2)), "No", IF(J60&lt;-1*VALUE(MID(K60,1,2)), "No", "Yes"))))</f>
        <v>Yes</v>
      </c>
    </row>
    <row r="61" spans="1:12" x14ac:dyDescent="0.25">
      <c r="A61" s="6" t="s">
        <v>182</v>
      </c>
      <c r="B61" s="33" t="s">
        <v>217</v>
      </c>
      <c r="C61" s="8">
        <v>36.876562540000002</v>
      </c>
      <c r="D61" s="11" t="str">
        <f t="shared" si="25"/>
        <v>N/A</v>
      </c>
      <c r="E61" s="8">
        <v>37.365941571999997</v>
      </c>
      <c r="F61" s="11" t="str">
        <f t="shared" si="26"/>
        <v>N/A</v>
      </c>
      <c r="G61" s="8">
        <v>37.686722373000002</v>
      </c>
      <c r="H61" s="11" t="str">
        <f t="shared" si="27"/>
        <v>N/A</v>
      </c>
      <c r="I61" s="12">
        <v>1.327</v>
      </c>
      <c r="J61" s="12">
        <v>0.85850000000000004</v>
      </c>
      <c r="K61" s="41" t="s">
        <v>733</v>
      </c>
      <c r="L61" s="9" t="str">
        <f>IF(J61="Div by 0", "N/A", IF(OR(J61="N/A",K61="N/A"),"N/A", IF(J61&gt;VALUE(MID(K61,1,2)), "No", IF(J61&lt;-1*VALUE(MID(K61,1,2)), "No", "Yes"))))</f>
        <v>Yes</v>
      </c>
    </row>
    <row r="62" spans="1:12" x14ac:dyDescent="0.25">
      <c r="A62" s="7" t="s">
        <v>682</v>
      </c>
      <c r="B62" s="33" t="s">
        <v>286</v>
      </c>
      <c r="C62" s="8">
        <v>50.799442335999998</v>
      </c>
      <c r="D62" s="11" t="str">
        <f>IF($B62="N/A","N/A",IF(C62&gt;70,"No",IF(C62&lt;40,"No","Yes")))</f>
        <v>Yes</v>
      </c>
      <c r="E62" s="8">
        <v>52.170249845999997</v>
      </c>
      <c r="F62" s="11" t="str">
        <f>IF($B62="N/A","N/A",IF(E62&gt;70,"No",IF(E62&lt;40,"No","Yes")))</f>
        <v>Yes</v>
      </c>
      <c r="G62" s="8">
        <v>53.658866424000003</v>
      </c>
      <c r="H62" s="11" t="str">
        <f>IF($B62="N/A","N/A",IF(G62&gt;70,"No",IF(G62&lt;40,"No","Yes")))</f>
        <v>Yes</v>
      </c>
      <c r="I62" s="12">
        <v>2.698</v>
      </c>
      <c r="J62" s="12">
        <v>2.8530000000000002</v>
      </c>
      <c r="K62" s="41" t="s">
        <v>733</v>
      </c>
      <c r="L62" s="9" t="str">
        <f t="shared" si="11"/>
        <v>Yes</v>
      </c>
    </row>
    <row r="63" spans="1:12" x14ac:dyDescent="0.25">
      <c r="A63" s="2" t="s">
        <v>683</v>
      </c>
      <c r="B63" s="33" t="s">
        <v>217</v>
      </c>
      <c r="C63" s="8">
        <v>77.346827782999995</v>
      </c>
      <c r="D63" s="11" t="str">
        <f>IF($B63="N/A","N/A",IF(C63&gt;10,"No",IF(C63&lt;-10,"No","Yes")))</f>
        <v>N/A</v>
      </c>
      <c r="E63" s="8">
        <v>77.896393347</v>
      </c>
      <c r="F63" s="11" t="str">
        <f>IF($B63="N/A","N/A",IF(E63&gt;10,"No",IF(E63&lt;-10,"No","Yes")))</f>
        <v>N/A</v>
      </c>
      <c r="G63" s="8">
        <v>78.584433673999996</v>
      </c>
      <c r="H63" s="11" t="str">
        <f>IF($B63="N/A","N/A",IF(G63&gt;10,"No",IF(G63&lt;-10,"No","Yes")))</f>
        <v>N/A</v>
      </c>
      <c r="I63" s="12">
        <v>0.71050000000000002</v>
      </c>
      <c r="J63" s="12">
        <v>0.88329999999999997</v>
      </c>
      <c r="K63" s="33" t="s">
        <v>217</v>
      </c>
      <c r="L63" s="9" t="str">
        <f t="shared" si="11"/>
        <v>N/A</v>
      </c>
    </row>
    <row r="64" spans="1:12" x14ac:dyDescent="0.25">
      <c r="A64" s="2" t="s">
        <v>684</v>
      </c>
      <c r="B64" s="33" t="s">
        <v>217</v>
      </c>
      <c r="C64" s="8">
        <v>84.994910809999993</v>
      </c>
      <c r="D64" s="11" t="str">
        <f t="shared" ref="D64:D70" si="28">IF($B64="N/A","N/A",IF(C64&gt;10,"No",IF(C64&lt;-10,"No","Yes")))</f>
        <v>N/A</v>
      </c>
      <c r="E64" s="8">
        <v>84.342847749000001</v>
      </c>
      <c r="F64" s="11" t="str">
        <f t="shared" ref="F64:F70" si="29">IF($B64="N/A","N/A",IF(E64&gt;10,"No",IF(E64&lt;-10,"No","Yes")))</f>
        <v>N/A</v>
      </c>
      <c r="G64" s="8">
        <v>86.533649561000004</v>
      </c>
      <c r="H64" s="11" t="str">
        <f t="shared" ref="H64:H70" si="30">IF($B64="N/A","N/A",IF(G64&gt;10,"No",IF(G64&lt;-10,"No","Yes")))</f>
        <v>N/A</v>
      </c>
      <c r="I64" s="12">
        <v>-0.76700000000000002</v>
      </c>
      <c r="J64" s="12">
        <v>2.597</v>
      </c>
      <c r="K64" s="33" t="s">
        <v>217</v>
      </c>
      <c r="L64" s="9" t="str">
        <f t="shared" si="11"/>
        <v>N/A</v>
      </c>
    </row>
    <row r="65" spans="1:12" x14ac:dyDescent="0.25">
      <c r="A65" s="2" t="s">
        <v>427</v>
      </c>
      <c r="B65" s="33" t="s">
        <v>217</v>
      </c>
      <c r="C65" s="8">
        <v>54.917300228000002</v>
      </c>
      <c r="D65" s="11" t="str">
        <f t="shared" si="28"/>
        <v>N/A</v>
      </c>
      <c r="E65" s="8">
        <v>57.258731887000003</v>
      </c>
      <c r="F65" s="11" t="str">
        <f t="shared" si="29"/>
        <v>N/A</v>
      </c>
      <c r="G65" s="8">
        <v>59.843482391999999</v>
      </c>
      <c r="H65" s="11" t="str">
        <f t="shared" si="30"/>
        <v>N/A</v>
      </c>
      <c r="I65" s="12">
        <v>4.2640000000000002</v>
      </c>
      <c r="J65" s="12">
        <v>4.5140000000000002</v>
      </c>
      <c r="K65" s="33" t="s">
        <v>217</v>
      </c>
      <c r="L65" s="9" t="str">
        <f t="shared" si="11"/>
        <v>N/A</v>
      </c>
    </row>
    <row r="66" spans="1:12" x14ac:dyDescent="0.25">
      <c r="A66" s="2" t="s">
        <v>685</v>
      </c>
      <c r="B66" s="33" t="s">
        <v>217</v>
      </c>
      <c r="C66" s="8">
        <v>33.330260351</v>
      </c>
      <c r="D66" s="11" t="str">
        <f t="shared" si="28"/>
        <v>N/A</v>
      </c>
      <c r="E66" s="8">
        <v>34.776872689999998</v>
      </c>
      <c r="F66" s="11" t="str">
        <f t="shared" si="29"/>
        <v>N/A</v>
      </c>
      <c r="G66" s="8">
        <v>35.748829528000002</v>
      </c>
      <c r="H66" s="11" t="str">
        <f t="shared" si="30"/>
        <v>N/A</v>
      </c>
      <c r="I66" s="12">
        <v>4.34</v>
      </c>
      <c r="J66" s="12">
        <v>2.7949999999999999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v>
      </c>
      <c r="D68" s="11" t="str">
        <f t="shared" si="28"/>
        <v>N/A</v>
      </c>
      <c r="E68" s="8">
        <v>0</v>
      </c>
      <c r="F68" s="11" t="str">
        <f t="shared" si="29"/>
        <v>N/A</v>
      </c>
      <c r="G68" s="8">
        <v>0</v>
      </c>
      <c r="H68" s="11" t="str">
        <f t="shared" si="30"/>
        <v>N/A</v>
      </c>
      <c r="I68" s="12" t="s">
        <v>1742</v>
      </c>
      <c r="J68" s="12" t="s">
        <v>1742</v>
      </c>
      <c r="K68" s="33" t="s">
        <v>217</v>
      </c>
      <c r="L68" s="9" t="str">
        <f t="shared" si="11"/>
        <v>N/A</v>
      </c>
    </row>
    <row r="69" spans="1:12" x14ac:dyDescent="0.25">
      <c r="A69" s="3" t="s">
        <v>151</v>
      </c>
      <c r="B69" s="33" t="s">
        <v>217</v>
      </c>
      <c r="C69" s="8">
        <v>0.68413054230000003</v>
      </c>
      <c r="D69" s="11" t="str">
        <f t="shared" si="28"/>
        <v>N/A</v>
      </c>
      <c r="E69" s="8">
        <v>0.65546459700000004</v>
      </c>
      <c r="F69" s="11" t="str">
        <f t="shared" si="29"/>
        <v>N/A</v>
      </c>
      <c r="G69" s="8">
        <v>0.63968492649999997</v>
      </c>
      <c r="H69" s="11" t="str">
        <f t="shared" si="30"/>
        <v>N/A</v>
      </c>
      <c r="I69" s="12">
        <v>-4.1900000000000004</v>
      </c>
      <c r="J69" s="12">
        <v>-2.41</v>
      </c>
      <c r="K69" s="33" t="s">
        <v>217</v>
      </c>
      <c r="L69" s="9" t="str">
        <f t="shared" si="11"/>
        <v>N/A</v>
      </c>
    </row>
    <row r="70" spans="1:12" x14ac:dyDescent="0.25">
      <c r="A70" s="3" t="s">
        <v>152</v>
      </c>
      <c r="B70" s="33" t="s">
        <v>217</v>
      </c>
      <c r="C70" s="8">
        <v>0.71807338649999997</v>
      </c>
      <c r="D70" s="11" t="str">
        <f t="shared" si="28"/>
        <v>N/A</v>
      </c>
      <c r="E70" s="8">
        <v>0.68530992329999996</v>
      </c>
      <c r="F70" s="11" t="str">
        <f t="shared" si="29"/>
        <v>N/A</v>
      </c>
      <c r="G70" s="8">
        <v>0.66738676509999995</v>
      </c>
      <c r="H70" s="11" t="str">
        <f t="shared" si="30"/>
        <v>N/A</v>
      </c>
      <c r="I70" s="12">
        <v>-4.5599999999999996</v>
      </c>
      <c r="J70" s="12">
        <v>-2.62</v>
      </c>
      <c r="K70" s="33" t="s">
        <v>217</v>
      </c>
      <c r="L70" s="9" t="str">
        <f t="shared" si="11"/>
        <v>N/A</v>
      </c>
    </row>
    <row r="71" spans="1:12" x14ac:dyDescent="0.25">
      <c r="A71" s="2" t="s">
        <v>953</v>
      </c>
      <c r="B71" s="41" t="s">
        <v>217</v>
      </c>
      <c r="C71" s="1">
        <v>76263</v>
      </c>
      <c r="D71" s="11" t="str">
        <f>IF($B71="N/A","N/A",IF(C71&gt;10,"No",IF(C71&lt;-10,"No","Yes")))</f>
        <v>N/A</v>
      </c>
      <c r="E71" s="1">
        <v>75369</v>
      </c>
      <c r="F71" s="11" t="str">
        <f>IF($B71="N/A","N/A",IF(E71&gt;10,"No",IF(E71&lt;-10,"No","Yes")))</f>
        <v>N/A</v>
      </c>
      <c r="G71" s="1">
        <v>74749</v>
      </c>
      <c r="H71" s="11" t="str">
        <f>IF($B71="N/A","N/A",IF(G71&gt;10,"No",IF(G71&lt;-10,"No","Yes")))</f>
        <v>N/A</v>
      </c>
      <c r="I71" s="12">
        <v>-1.17</v>
      </c>
      <c r="J71" s="12">
        <v>-0.82299999999999995</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1930</v>
      </c>
      <c r="D73" s="11" t="str">
        <f t="shared" si="31"/>
        <v>No</v>
      </c>
      <c r="E73" s="1">
        <v>1291</v>
      </c>
      <c r="F73" s="11" t="str">
        <f t="shared" si="32"/>
        <v>No</v>
      </c>
      <c r="G73" s="1">
        <v>532</v>
      </c>
      <c r="H73" s="11" t="str">
        <f t="shared" si="33"/>
        <v>No</v>
      </c>
      <c r="I73" s="12">
        <v>-33.1</v>
      </c>
      <c r="J73" s="12">
        <v>-58.8</v>
      </c>
      <c r="K73" s="33" t="s">
        <v>217</v>
      </c>
      <c r="L73" s="9" t="str">
        <f t="shared" si="11"/>
        <v>N/A</v>
      </c>
    </row>
    <row r="74" spans="1:12" x14ac:dyDescent="0.25">
      <c r="A74" s="3" t="s">
        <v>207</v>
      </c>
      <c r="B74" s="56" t="s">
        <v>217</v>
      </c>
      <c r="C74" s="13">
        <v>58.186528496999998</v>
      </c>
      <c r="D74" s="11" t="str">
        <f>IF($B74="N/A","N/A",IF(C74&gt;10,"No",IF(C74&lt;-10,"No","Yes")))</f>
        <v>N/A</v>
      </c>
      <c r="E74" s="13">
        <v>46.010844306999999</v>
      </c>
      <c r="F74" s="11" t="str">
        <f>IF($B74="N/A","N/A",IF(E74&gt;10,"No",IF(E74&lt;-10,"No","Yes")))</f>
        <v>N/A</v>
      </c>
      <c r="G74" s="13">
        <v>13.909774435999999</v>
      </c>
      <c r="H74" s="11" t="str">
        <f>IF($B74="N/A","N/A",IF(G74&gt;10,"No",IF(G74&lt;-10,"No","Yes")))</f>
        <v>N/A</v>
      </c>
      <c r="I74" s="12">
        <v>-20.9</v>
      </c>
      <c r="J74" s="12">
        <v>-69.8</v>
      </c>
      <c r="K74" s="56" t="s">
        <v>217</v>
      </c>
      <c r="L74" s="9" t="str">
        <f t="shared" si="11"/>
        <v>N/A</v>
      </c>
    </row>
    <row r="75" spans="1:12" x14ac:dyDescent="0.25">
      <c r="A75" s="2" t="s">
        <v>65</v>
      </c>
      <c r="B75" s="41" t="s">
        <v>217</v>
      </c>
      <c r="C75" s="1">
        <v>1209317</v>
      </c>
      <c r="D75" s="11" t="str">
        <f>IF($B75="N/A","N/A",IF(C75&gt;10,"No",IF(C75&lt;-10,"No","Yes")))</f>
        <v>N/A</v>
      </c>
      <c r="E75" s="1">
        <v>1242773</v>
      </c>
      <c r="F75" s="11" t="str">
        <f>IF($B75="N/A","N/A",IF(E75&gt;10,"No",IF(E75&lt;-10,"No","Yes")))</f>
        <v>N/A</v>
      </c>
      <c r="G75" s="1">
        <v>1267266</v>
      </c>
      <c r="H75" s="11" t="str">
        <f>IF($B75="N/A","N/A",IF(G75&gt;10,"No",IF(G75&lt;-10,"No","Yes")))</f>
        <v>N/A</v>
      </c>
      <c r="I75" s="12">
        <v>2.7669999999999999</v>
      </c>
      <c r="J75" s="12">
        <v>1.9710000000000001</v>
      </c>
      <c r="K75" s="41" t="s">
        <v>733</v>
      </c>
      <c r="L75" s="9" t="str">
        <f t="shared" ref="L75:L107" si="34">IF(J75="Div by 0", "N/A", IF(K75="N/A","N/A", IF(J75&gt;VALUE(MID(K75,1,2)), "No", IF(J75&lt;-1*VALUE(MID(K75,1,2)), "No", "Yes"))))</f>
        <v>Yes</v>
      </c>
    </row>
    <row r="76" spans="1:12" x14ac:dyDescent="0.25">
      <c r="A76" s="4" t="s">
        <v>66</v>
      </c>
      <c r="B76" s="41" t="s">
        <v>217</v>
      </c>
      <c r="C76" s="1">
        <v>1106677.7</v>
      </c>
      <c r="D76" s="11" t="str">
        <f>IF($B76="N/A","N/A",IF(C76&gt;10,"No",IF(C76&lt;-10,"No","Yes")))</f>
        <v>N/A</v>
      </c>
      <c r="E76" s="1">
        <v>1140722.1000000001</v>
      </c>
      <c r="F76" s="11" t="str">
        <f>IF($B76="N/A","N/A",IF(E76&gt;10,"No",IF(E76&lt;-10,"No","Yes")))</f>
        <v>N/A</v>
      </c>
      <c r="G76" s="1">
        <v>1167642.03</v>
      </c>
      <c r="H76" s="11" t="str">
        <f>IF($B76="N/A","N/A",IF(G76&gt;10,"No",IF(G76&lt;-10,"No","Yes")))</f>
        <v>N/A</v>
      </c>
      <c r="I76" s="12">
        <v>3.0760000000000001</v>
      </c>
      <c r="J76" s="12">
        <v>2.36</v>
      </c>
      <c r="K76" s="41" t="s">
        <v>734</v>
      </c>
      <c r="L76" s="9" t="str">
        <f t="shared" si="34"/>
        <v>Yes</v>
      </c>
    </row>
    <row r="77" spans="1:12" x14ac:dyDescent="0.25">
      <c r="A77" s="3" t="s">
        <v>67</v>
      </c>
      <c r="B77" s="33" t="s">
        <v>287</v>
      </c>
      <c r="C77" s="8">
        <v>86.578433403000005</v>
      </c>
      <c r="D77" s="11" t="str">
        <f>IF($B77="N/A","N/A",IF(C77&gt;=90,"Yes","No"))</f>
        <v>No</v>
      </c>
      <c r="E77" s="8">
        <v>86.992375820999996</v>
      </c>
      <c r="F77" s="11" t="str">
        <f>IF($B77="N/A","N/A",IF(E77&gt;=90,"Yes","No"))</f>
        <v>No</v>
      </c>
      <c r="G77" s="8">
        <v>87.329218385999994</v>
      </c>
      <c r="H77" s="11" t="str">
        <f>IF($B77="N/A","N/A",IF(G77&gt;=90,"Yes","No"))</f>
        <v>No</v>
      </c>
      <c r="I77" s="12">
        <v>0.47810000000000002</v>
      </c>
      <c r="J77" s="12">
        <v>0.38719999999999999</v>
      </c>
      <c r="K77" s="41" t="s">
        <v>733</v>
      </c>
      <c r="L77" s="9" t="str">
        <f t="shared" si="34"/>
        <v>Yes</v>
      </c>
    </row>
    <row r="78" spans="1:12" x14ac:dyDescent="0.25">
      <c r="A78" s="2" t="s">
        <v>954</v>
      </c>
      <c r="B78" s="33" t="s">
        <v>287</v>
      </c>
      <c r="C78" s="8">
        <v>85.228953472000001</v>
      </c>
      <c r="D78" s="11" t="str">
        <f>IF($B78="N/A","N/A",IF(C78&gt;=90,"Yes","No"))</f>
        <v>No</v>
      </c>
      <c r="E78" s="8">
        <v>85.395890135000002</v>
      </c>
      <c r="F78" s="11" t="str">
        <f>IF($B78="N/A","N/A",IF(E78&gt;=90,"Yes","No"))</f>
        <v>No</v>
      </c>
      <c r="G78" s="8">
        <v>85.614433997999996</v>
      </c>
      <c r="H78" s="11" t="str">
        <f>IF($B78="N/A","N/A",IF(G78&gt;=90,"Yes","No"))</f>
        <v>No</v>
      </c>
      <c r="I78" s="12">
        <v>0.19589999999999999</v>
      </c>
      <c r="J78" s="12">
        <v>0.25590000000000002</v>
      </c>
      <c r="K78" s="41" t="s">
        <v>733</v>
      </c>
      <c r="L78" s="9" t="str">
        <f t="shared" si="34"/>
        <v>Yes</v>
      </c>
    </row>
    <row r="79" spans="1:12" x14ac:dyDescent="0.25">
      <c r="A79" s="6" t="s">
        <v>955</v>
      </c>
      <c r="B79" s="41" t="s">
        <v>288</v>
      </c>
      <c r="C79" s="13">
        <v>43.216775736999999</v>
      </c>
      <c r="D79" s="11" t="str">
        <f>IF($B79="N/A","N/A",IF(C79&gt;55,"No",IF(C79&lt;30,"No","Yes")))</f>
        <v>Yes</v>
      </c>
      <c r="E79" s="13">
        <v>42.883258327999997</v>
      </c>
      <c r="F79" s="11" t="str">
        <f>IF($B79="N/A","N/A",IF(E79&gt;55,"No",IF(E79&lt;30,"No","Yes")))</f>
        <v>Yes</v>
      </c>
      <c r="G79" s="13">
        <v>43.924640713000002</v>
      </c>
      <c r="H79" s="11" t="str">
        <f>IF($B79="N/A","N/A",IF(G79&gt;55,"No",IF(G79&lt;30,"No","Yes")))</f>
        <v>Yes</v>
      </c>
      <c r="I79" s="12">
        <v>-0.77200000000000002</v>
      </c>
      <c r="J79" s="12">
        <v>2.4279999999999999</v>
      </c>
      <c r="K79" s="41" t="s">
        <v>733</v>
      </c>
      <c r="L79" s="9" t="str">
        <f t="shared" si="34"/>
        <v>Yes</v>
      </c>
    </row>
    <row r="80" spans="1:12" ht="25" x14ac:dyDescent="0.25">
      <c r="A80" s="2" t="s">
        <v>956</v>
      </c>
      <c r="B80" s="41" t="s">
        <v>282</v>
      </c>
      <c r="C80" s="13">
        <v>0.69477233839999997</v>
      </c>
      <c r="D80" s="11" t="str">
        <f>IF($B80="N/A","N/A",IF(C80&gt;=5,"No",IF(C80&lt;0,"No","Yes")))</f>
        <v>Yes</v>
      </c>
      <c r="E80" s="13">
        <v>0.66737851560000006</v>
      </c>
      <c r="F80" s="11" t="str">
        <f>IF($B80="N/A","N/A",IF(E80&gt;=5,"No",IF(E80&lt;0,"No","Yes")))</f>
        <v>Yes</v>
      </c>
      <c r="G80" s="13">
        <v>1.4473677980999999</v>
      </c>
      <c r="H80" s="11" t="str">
        <f>IF($B80="N/A","N/A",IF(G80&gt;=5,"No",IF(G80&lt;0,"No","Yes")))</f>
        <v>Yes</v>
      </c>
      <c r="I80" s="12">
        <v>-3.94</v>
      </c>
      <c r="J80" s="12">
        <v>116.9</v>
      </c>
      <c r="K80" s="41" t="s">
        <v>217</v>
      </c>
      <c r="L80" s="9" t="str">
        <f t="shared" si="34"/>
        <v>N/A</v>
      </c>
    </row>
    <row r="81" spans="1:12" ht="25" x14ac:dyDescent="0.25">
      <c r="A81" s="2" t="s">
        <v>957</v>
      </c>
      <c r="B81" s="41" t="s">
        <v>217</v>
      </c>
      <c r="C81" s="13">
        <v>0.73305841230000002</v>
      </c>
      <c r="D81" s="41" t="s">
        <v>217</v>
      </c>
      <c r="E81" s="13">
        <v>0.69851855490000003</v>
      </c>
      <c r="F81" s="41" t="s">
        <v>217</v>
      </c>
      <c r="G81" s="13">
        <v>0.83976055540000005</v>
      </c>
      <c r="H81" s="41" t="s">
        <v>217</v>
      </c>
      <c r="I81" s="12">
        <v>-4.71</v>
      </c>
      <c r="J81" s="12">
        <v>20.22</v>
      </c>
      <c r="K81" s="41" t="s">
        <v>217</v>
      </c>
      <c r="L81" s="9" t="str">
        <f t="shared" si="34"/>
        <v>N/A</v>
      </c>
    </row>
    <row r="82" spans="1:12" ht="25" x14ac:dyDescent="0.25">
      <c r="A82" s="2" t="s">
        <v>958</v>
      </c>
      <c r="B82" s="41" t="s">
        <v>217</v>
      </c>
      <c r="C82" s="13">
        <v>87.926904195000006</v>
      </c>
      <c r="D82" s="41" t="s">
        <v>217</v>
      </c>
      <c r="E82" s="13">
        <v>86.637785018000002</v>
      </c>
      <c r="F82" s="41" t="s">
        <v>217</v>
      </c>
      <c r="G82" s="13">
        <v>86.935339541999994</v>
      </c>
      <c r="H82" s="41" t="s">
        <v>217</v>
      </c>
      <c r="I82" s="12">
        <v>-1.47</v>
      </c>
      <c r="J82" s="12">
        <v>0.34339999999999998</v>
      </c>
      <c r="K82" s="41" t="s">
        <v>217</v>
      </c>
      <c r="L82" s="9" t="str">
        <f t="shared" si="34"/>
        <v>N/A</v>
      </c>
    </row>
    <row r="83" spans="1:12" ht="25" x14ac:dyDescent="0.25">
      <c r="A83" s="2" t="s">
        <v>959</v>
      </c>
      <c r="B83" s="41" t="s">
        <v>217</v>
      </c>
      <c r="C83" s="13">
        <v>0.44504459959999998</v>
      </c>
      <c r="D83" s="41" t="s">
        <v>217</v>
      </c>
      <c r="E83" s="13">
        <v>0.39146328409999998</v>
      </c>
      <c r="F83" s="41" t="s">
        <v>217</v>
      </c>
      <c r="G83" s="13">
        <v>0.41980136769999998</v>
      </c>
      <c r="H83" s="41" t="s">
        <v>217</v>
      </c>
      <c r="I83" s="12">
        <v>-12</v>
      </c>
      <c r="J83" s="12">
        <v>7.2389999999999999</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2.480739E-4</v>
      </c>
      <c r="D85" s="41" t="s">
        <v>217</v>
      </c>
      <c r="E85" s="13">
        <v>0</v>
      </c>
      <c r="F85" s="41" t="s">
        <v>217</v>
      </c>
      <c r="G85" s="13">
        <v>0</v>
      </c>
      <c r="H85" s="41" t="s">
        <v>217</v>
      </c>
      <c r="I85" s="12">
        <v>-100</v>
      </c>
      <c r="J85" s="12" t="s">
        <v>1742</v>
      </c>
      <c r="K85" s="41" t="s">
        <v>217</v>
      </c>
      <c r="L85" s="9" t="str">
        <f t="shared" si="34"/>
        <v>N/A</v>
      </c>
    </row>
    <row r="86" spans="1:12" x14ac:dyDescent="0.25">
      <c r="A86" s="2" t="s">
        <v>962</v>
      </c>
      <c r="B86" s="41" t="s">
        <v>217</v>
      </c>
      <c r="C86" s="13">
        <v>0.97550931640000005</v>
      </c>
      <c r="D86" s="41" t="s">
        <v>217</v>
      </c>
      <c r="E86" s="13">
        <v>1.1346400348000001</v>
      </c>
      <c r="F86" s="41" t="s">
        <v>217</v>
      </c>
      <c r="G86" s="13">
        <v>1.269346767</v>
      </c>
      <c r="H86" s="41" t="s">
        <v>217</v>
      </c>
      <c r="I86" s="12">
        <v>16.309999999999999</v>
      </c>
      <c r="J86" s="12">
        <v>11.87</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9.2244630647000001</v>
      </c>
      <c r="D88" s="41" t="s">
        <v>217</v>
      </c>
      <c r="E88" s="13">
        <v>10.470214593</v>
      </c>
      <c r="F88" s="41" t="s">
        <v>217</v>
      </c>
      <c r="G88" s="13">
        <v>9.0883839699000006</v>
      </c>
      <c r="H88" s="41" t="s">
        <v>217</v>
      </c>
      <c r="I88" s="12">
        <v>13.5</v>
      </c>
      <c r="J88" s="12">
        <v>-13.2</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97.846139597999993</v>
      </c>
      <c r="D91" s="41" t="s">
        <v>217</v>
      </c>
      <c r="E91" s="13">
        <v>97.775378126000007</v>
      </c>
      <c r="F91" s="41" t="s">
        <v>217</v>
      </c>
      <c r="G91" s="13">
        <v>97.471091310000006</v>
      </c>
      <c r="H91" s="41" t="s">
        <v>217</v>
      </c>
      <c r="I91" s="12">
        <v>-7.1999999999999995E-2</v>
      </c>
      <c r="J91" s="12">
        <v>-0.311</v>
      </c>
      <c r="K91" s="41" t="s">
        <v>217</v>
      </c>
      <c r="L91" s="9" t="str">
        <f t="shared" si="34"/>
        <v>N/A</v>
      </c>
    </row>
    <row r="92" spans="1:12" x14ac:dyDescent="0.25">
      <c r="A92" s="2" t="s">
        <v>968</v>
      </c>
      <c r="B92" s="41" t="s">
        <v>217</v>
      </c>
      <c r="C92" s="13">
        <v>2.1538604021999999</v>
      </c>
      <c r="D92" s="41" t="s">
        <v>217</v>
      </c>
      <c r="E92" s="13">
        <v>2.2246218737999999</v>
      </c>
      <c r="F92" s="41" t="s">
        <v>217</v>
      </c>
      <c r="G92" s="13">
        <v>2.5289086900000002</v>
      </c>
      <c r="H92" s="41" t="s">
        <v>217</v>
      </c>
      <c r="I92" s="12">
        <v>3.2850000000000001</v>
      </c>
      <c r="J92" s="12">
        <v>13.68</v>
      </c>
      <c r="K92" s="41" t="s">
        <v>217</v>
      </c>
      <c r="L92" s="9" t="str">
        <f t="shared" si="34"/>
        <v>N/A</v>
      </c>
    </row>
    <row r="93" spans="1:12" x14ac:dyDescent="0.25">
      <c r="A93" s="6" t="s">
        <v>68</v>
      </c>
      <c r="B93" s="41" t="s">
        <v>217</v>
      </c>
      <c r="C93" s="1">
        <v>13199</v>
      </c>
      <c r="D93" s="11" t="str">
        <f>IF($B93="N/A","N/A",IF(C93&gt;10,"No",IF(C93&lt;-10,"No","Yes")))</f>
        <v>N/A</v>
      </c>
      <c r="E93" s="1">
        <v>12375</v>
      </c>
      <c r="F93" s="11" t="str">
        <f>IF($B93="N/A","N/A",IF(E93&gt;10,"No",IF(E93&lt;-10,"No","Yes")))</f>
        <v>N/A</v>
      </c>
      <c r="G93" s="1">
        <v>11689</v>
      </c>
      <c r="H93" s="11" t="str">
        <f>IF($B93="N/A","N/A",IF(G93&gt;10,"No",IF(G93&lt;-10,"No","Yes")))</f>
        <v>N/A</v>
      </c>
      <c r="I93" s="12">
        <v>-6.24</v>
      </c>
      <c r="J93" s="12">
        <v>-5.54</v>
      </c>
      <c r="K93" s="41" t="s">
        <v>733</v>
      </c>
      <c r="L93" s="9" t="str">
        <f t="shared" si="34"/>
        <v>Yes</v>
      </c>
    </row>
    <row r="94" spans="1:12" x14ac:dyDescent="0.25">
      <c r="A94" s="2" t="s">
        <v>109</v>
      </c>
      <c r="B94" s="41" t="s">
        <v>217</v>
      </c>
      <c r="C94" s="13">
        <v>0.1212213046</v>
      </c>
      <c r="D94" s="11" t="str">
        <f>IF($B94="N/A","N/A",IF(C94&gt;10,"No",IF(C94&lt;-10,"No","Yes")))</f>
        <v>N/A</v>
      </c>
      <c r="E94" s="13">
        <v>0.1454545455</v>
      </c>
      <c r="F94" s="11" t="str">
        <f>IF($B94="N/A","N/A",IF(E94&gt;10,"No",IF(E94&lt;-10,"No","Yes")))</f>
        <v>N/A</v>
      </c>
      <c r="G94" s="13">
        <v>0.1197707246</v>
      </c>
      <c r="H94" s="11" t="str">
        <f>IF($B94="N/A","N/A",IF(G94&gt;10,"No",IF(G94&lt;-10,"No","Yes")))</f>
        <v>N/A</v>
      </c>
      <c r="I94" s="12">
        <v>19.989999999999998</v>
      </c>
      <c r="J94" s="12">
        <v>-17.7</v>
      </c>
      <c r="K94" s="41" t="s">
        <v>733</v>
      </c>
      <c r="L94" s="9" t="str">
        <f t="shared" si="34"/>
        <v>No</v>
      </c>
    </row>
    <row r="95" spans="1:12" x14ac:dyDescent="0.25">
      <c r="A95" s="2" t="s">
        <v>110</v>
      </c>
      <c r="B95" s="41" t="s">
        <v>217</v>
      </c>
      <c r="C95" s="13">
        <v>1.4016213349</v>
      </c>
      <c r="D95" s="11" t="str">
        <f>IF($B95="N/A","N/A",IF(C95&gt;10,"No",IF(C95&lt;-10,"No","Yes")))</f>
        <v>N/A</v>
      </c>
      <c r="E95" s="13">
        <v>1.3818181817999999</v>
      </c>
      <c r="F95" s="11" t="str">
        <f>IF($B95="N/A","N/A",IF(E95&gt;10,"No",IF(E95&lt;-10,"No","Yes")))</f>
        <v>N/A</v>
      </c>
      <c r="G95" s="13">
        <v>1.6083497305000001</v>
      </c>
      <c r="H95" s="11" t="str">
        <f>IF($B95="N/A","N/A",IF(G95&gt;10,"No",IF(G95&lt;-10,"No","Yes")))</f>
        <v>N/A</v>
      </c>
      <c r="I95" s="12">
        <v>-1.41</v>
      </c>
      <c r="J95" s="12">
        <v>16.39</v>
      </c>
      <c r="K95" s="41" t="s">
        <v>733</v>
      </c>
      <c r="L95" s="9" t="str">
        <f t="shared" si="34"/>
        <v>No</v>
      </c>
    </row>
    <row r="96" spans="1:12" x14ac:dyDescent="0.25">
      <c r="A96" s="4" t="s">
        <v>7</v>
      </c>
      <c r="B96" s="41" t="s">
        <v>217</v>
      </c>
      <c r="C96" s="13">
        <v>13.971688151</v>
      </c>
      <c r="D96" s="11" t="str">
        <f>IF($B96="N/A","N/A",IF(C96&gt;10,"No",IF(C96&lt;-10,"No","Yes")))</f>
        <v>N/A</v>
      </c>
      <c r="E96" s="13">
        <v>14.519385278</v>
      </c>
      <c r="F96" s="11" t="str">
        <f>IF($B96="N/A","N/A",IF(E96&gt;10,"No",IF(E96&lt;-10,"No","Yes")))</f>
        <v>N/A</v>
      </c>
      <c r="G96" s="13">
        <v>15.103380032</v>
      </c>
      <c r="H96" s="11" t="str">
        <f>IF($B96="N/A","N/A",IF(G96&gt;10,"No",IF(G96&lt;-10,"No","Yes")))</f>
        <v>N/A</v>
      </c>
      <c r="I96" s="12">
        <v>3.92</v>
      </c>
      <c r="J96" s="12">
        <v>4.0220000000000002</v>
      </c>
      <c r="K96" s="41" t="s">
        <v>734</v>
      </c>
      <c r="L96" s="9" t="str">
        <f t="shared" si="34"/>
        <v>Yes</v>
      </c>
    </row>
    <row r="97" spans="1:12" x14ac:dyDescent="0.25">
      <c r="A97" s="4" t="s">
        <v>184</v>
      </c>
      <c r="B97" s="41" t="s">
        <v>217</v>
      </c>
      <c r="C97" s="13">
        <v>58.575212289</v>
      </c>
      <c r="D97" s="11" t="str">
        <f t="shared" ref="D97:D98" si="35">IF($B97="N/A","N/A",IF(C97&gt;10,"No",IF(C97&lt;-10,"No","Yes")))</f>
        <v>N/A</v>
      </c>
      <c r="E97" s="13">
        <v>58.416943400000001</v>
      </c>
      <c r="F97" s="11" t="str">
        <f t="shared" ref="F97:F98" si="36">IF($B97="N/A","N/A",IF(E97&gt;10,"No",IF(E97&lt;-10,"No","Yes")))</f>
        <v>N/A</v>
      </c>
      <c r="G97" s="13">
        <v>58.364936800999999</v>
      </c>
      <c r="H97" s="11" t="str">
        <f t="shared" ref="H97:H98" si="37">IF($B97="N/A","N/A",IF(G97&gt;10,"No",IF(G97&lt;-10,"No","Yes")))</f>
        <v>N/A</v>
      </c>
      <c r="I97" s="12">
        <v>-0.27</v>
      </c>
      <c r="J97" s="12">
        <v>-8.8999999999999996E-2</v>
      </c>
      <c r="K97" s="41" t="s">
        <v>733</v>
      </c>
      <c r="L97" s="9" t="str">
        <f>IF(J97="Div by 0", "N/A", IF(OR(J97="N/A",K97="N/A"),"N/A", IF(J97&gt;VALUE(MID(K97,1,2)), "No", IF(J97&lt;-1*VALUE(MID(K97,1,2)), "No", "Yes"))))</f>
        <v>Yes</v>
      </c>
    </row>
    <row r="98" spans="1:12" x14ac:dyDescent="0.25">
      <c r="A98" s="4" t="s">
        <v>185</v>
      </c>
      <c r="B98" s="41" t="s">
        <v>217</v>
      </c>
      <c r="C98" s="13">
        <v>41.424787711</v>
      </c>
      <c r="D98" s="11" t="str">
        <f t="shared" si="35"/>
        <v>N/A</v>
      </c>
      <c r="E98" s="13">
        <v>41.583056599999999</v>
      </c>
      <c r="F98" s="11" t="str">
        <f t="shared" si="36"/>
        <v>N/A</v>
      </c>
      <c r="G98" s="13">
        <v>41.635063199000001</v>
      </c>
      <c r="H98" s="11" t="str">
        <f t="shared" si="37"/>
        <v>N/A</v>
      </c>
      <c r="I98" s="12">
        <v>0.3821</v>
      </c>
      <c r="J98" s="12">
        <v>0.12509999999999999</v>
      </c>
      <c r="K98" s="41" t="s">
        <v>733</v>
      </c>
      <c r="L98" s="9" t="str">
        <f>IF(J98="Div by 0", "N/A", IF(OR(J98="N/A",K98="N/A"),"N/A", IF(J98&gt;VALUE(MID(K98,1,2)), "No", IF(J98&lt;-1*VALUE(MID(K98,1,2)), "No", "Yes"))))</f>
        <v>Yes</v>
      </c>
    </row>
    <row r="99" spans="1:12" x14ac:dyDescent="0.25">
      <c r="A99" s="2" t="s">
        <v>8</v>
      </c>
      <c r="B99" s="41" t="s">
        <v>289</v>
      </c>
      <c r="C99" s="13">
        <v>4.9355958777</v>
      </c>
      <c r="D99" s="11" t="str">
        <f>IF($B99="N/A","N/A",IF(C99&gt;10,"No",IF(C99&lt;5,"No","Yes")))</f>
        <v>No</v>
      </c>
      <c r="E99" s="13">
        <v>4.6922487050999999</v>
      </c>
      <c r="F99" s="11" t="str">
        <f>IF($B99="N/A","N/A",IF(E99&gt;10,"No",IF(E99&lt;5,"No","Yes")))</f>
        <v>No</v>
      </c>
      <c r="G99" s="13">
        <v>4.6399098531999998</v>
      </c>
      <c r="H99" s="11" t="str">
        <f t="shared" ref="H99:H102" si="38">IF($B99="N/A","N/A",IF(G99&gt;10,"No",IF(G99&lt;5,"No","Yes")))</f>
        <v>No</v>
      </c>
      <c r="I99" s="12">
        <v>-4.93</v>
      </c>
      <c r="J99" s="12">
        <v>-1.1200000000000001</v>
      </c>
      <c r="K99" s="41" t="s">
        <v>734</v>
      </c>
      <c r="L99" s="9" t="str">
        <f t="shared" si="34"/>
        <v>Yes</v>
      </c>
    </row>
    <row r="100" spans="1:12" x14ac:dyDescent="0.25">
      <c r="A100" s="2" t="s">
        <v>153</v>
      </c>
      <c r="B100" s="41" t="s">
        <v>289</v>
      </c>
      <c r="C100" s="13">
        <v>0</v>
      </c>
      <c r="D100" s="11" t="str">
        <f>IF($B100="N/A","N/A",IF(C100&gt;10,"No",IF(C100&lt;5,"No","Yes")))</f>
        <v>No</v>
      </c>
      <c r="E100" s="13">
        <v>0</v>
      </c>
      <c r="F100" s="11" t="str">
        <f t="shared" ref="F100:F102" si="39">IF($B100="N/A","N/A",IF(E100&gt;10,"No",IF(E100&lt;5,"No","Yes")))</f>
        <v>No</v>
      </c>
      <c r="G100" s="13">
        <v>0</v>
      </c>
      <c r="H100" s="11" t="str">
        <f t="shared" si="38"/>
        <v>No</v>
      </c>
      <c r="I100" s="12" t="s">
        <v>1742</v>
      </c>
      <c r="J100" s="12" t="s">
        <v>1742</v>
      </c>
      <c r="K100" s="41" t="s">
        <v>734</v>
      </c>
      <c r="L100" s="9" t="str">
        <f t="shared" si="34"/>
        <v>N/A</v>
      </c>
    </row>
    <row r="101" spans="1:12" x14ac:dyDescent="0.25">
      <c r="A101" s="2" t="s">
        <v>154</v>
      </c>
      <c r="B101" s="41" t="s">
        <v>289</v>
      </c>
      <c r="C101" s="13">
        <v>4.6389821693000002</v>
      </c>
      <c r="D101" s="11" t="str">
        <f>IF($B101="N/A","N/A",IF(C101&gt;10,"No",IF(C101&lt;5,"No","Yes")))</f>
        <v>No</v>
      </c>
      <c r="E101" s="13">
        <v>4.4309781431999999</v>
      </c>
      <c r="F101" s="11" t="str">
        <f t="shared" si="39"/>
        <v>No</v>
      </c>
      <c r="G101" s="13">
        <v>4.3979716965</v>
      </c>
      <c r="H101" s="11" t="str">
        <f t="shared" si="38"/>
        <v>No</v>
      </c>
      <c r="I101" s="12">
        <v>-4.4800000000000004</v>
      </c>
      <c r="J101" s="12">
        <v>-0.745</v>
      </c>
      <c r="K101" s="41" t="s">
        <v>734</v>
      </c>
      <c r="L101" s="9" t="str">
        <f t="shared" si="34"/>
        <v>Yes</v>
      </c>
    </row>
    <row r="102" spans="1:12" x14ac:dyDescent="0.25">
      <c r="A102" s="2" t="s">
        <v>155</v>
      </c>
      <c r="B102" s="41" t="s">
        <v>289</v>
      </c>
      <c r="C102" s="13">
        <v>4.9420457993999998</v>
      </c>
      <c r="D102" s="11" t="str">
        <f>IF($B102="N/A","N/A",IF(C102&gt;10,"No",IF(C102&lt;5,"No","Yes")))</f>
        <v>No</v>
      </c>
      <c r="E102" s="13">
        <v>4.6994905747000004</v>
      </c>
      <c r="F102" s="11" t="str">
        <f t="shared" si="39"/>
        <v>No</v>
      </c>
      <c r="G102" s="13">
        <v>4.6492212368999999</v>
      </c>
      <c r="H102" s="11" t="str">
        <f t="shared" si="38"/>
        <v>No</v>
      </c>
      <c r="I102" s="12">
        <v>-4.91</v>
      </c>
      <c r="J102" s="12">
        <v>-1.07</v>
      </c>
      <c r="K102" s="41" t="s">
        <v>734</v>
      </c>
      <c r="L102" s="9" t="str">
        <f t="shared" si="34"/>
        <v>Yes</v>
      </c>
    </row>
    <row r="103" spans="1:12" x14ac:dyDescent="0.25">
      <c r="A103" s="2" t="s">
        <v>969</v>
      </c>
      <c r="B103" s="41" t="s">
        <v>217</v>
      </c>
      <c r="C103" s="1">
        <v>59687</v>
      </c>
      <c r="D103" s="11" t="str">
        <f t="shared" ref="D103:D114" si="40">IF($B103="N/A","N/A",IF(C103&gt;10,"No",IF(C103&lt;-10,"No","Yes")))</f>
        <v>N/A</v>
      </c>
      <c r="E103" s="1">
        <v>58314</v>
      </c>
      <c r="F103" s="11" t="str">
        <f t="shared" ref="F103:F114" si="41">IF($B103="N/A","N/A",IF(E103&gt;10,"No",IF(E103&lt;-10,"No","Yes")))</f>
        <v>N/A</v>
      </c>
      <c r="G103" s="1">
        <v>58800</v>
      </c>
      <c r="H103" s="11" t="str">
        <f t="shared" ref="H103:H114" si="42">IF($B103="N/A","N/A",IF(G103&gt;10,"No",IF(G103&lt;-10,"No","Yes")))</f>
        <v>N/A</v>
      </c>
      <c r="I103" s="12">
        <v>-2.2999999999999998</v>
      </c>
      <c r="J103" s="12">
        <v>0.83340000000000003</v>
      </c>
      <c r="K103" s="41" t="s">
        <v>733</v>
      </c>
      <c r="L103" s="9" t="str">
        <f t="shared" si="34"/>
        <v>Yes</v>
      </c>
    </row>
    <row r="104" spans="1:12" x14ac:dyDescent="0.25">
      <c r="A104" s="2" t="s">
        <v>970</v>
      </c>
      <c r="B104" s="41" t="s">
        <v>217</v>
      </c>
      <c r="C104" s="1">
        <v>4850</v>
      </c>
      <c r="D104" s="11" t="str">
        <f t="shared" si="40"/>
        <v>N/A</v>
      </c>
      <c r="E104" s="1">
        <v>3960</v>
      </c>
      <c r="F104" s="11" t="str">
        <f t="shared" si="41"/>
        <v>N/A</v>
      </c>
      <c r="G104" s="1">
        <v>3772</v>
      </c>
      <c r="H104" s="11" t="str">
        <f t="shared" si="42"/>
        <v>N/A</v>
      </c>
      <c r="I104" s="12">
        <v>-18.399999999999999</v>
      </c>
      <c r="J104" s="12">
        <v>-4.75</v>
      </c>
      <c r="K104" s="41" t="s">
        <v>733</v>
      </c>
      <c r="L104" s="9" t="str">
        <f t="shared" si="34"/>
        <v>Yes</v>
      </c>
    </row>
    <row r="105" spans="1:12" x14ac:dyDescent="0.25">
      <c r="A105" s="2" t="s">
        <v>1</v>
      </c>
      <c r="B105" s="41" t="s">
        <v>217</v>
      </c>
      <c r="C105" s="13">
        <v>99.227911292000002</v>
      </c>
      <c r="D105" s="11" t="str">
        <f t="shared" si="40"/>
        <v>N/A</v>
      </c>
      <c r="E105" s="13">
        <v>99.267525122999999</v>
      </c>
      <c r="F105" s="11" t="str">
        <f t="shared" si="41"/>
        <v>N/A</v>
      </c>
      <c r="G105" s="13">
        <v>98.479877153000004</v>
      </c>
      <c r="H105" s="11" t="str">
        <f t="shared" si="42"/>
        <v>N/A</v>
      </c>
      <c r="I105" s="12">
        <v>3.9899999999999998E-2</v>
      </c>
      <c r="J105" s="12">
        <v>-0.79300000000000004</v>
      </c>
      <c r="K105" s="41" t="s">
        <v>734</v>
      </c>
      <c r="L105" s="9" t="str">
        <f t="shared" si="34"/>
        <v>Yes</v>
      </c>
    </row>
    <row r="106" spans="1:12" x14ac:dyDescent="0.25">
      <c r="A106" s="2" t="s">
        <v>69</v>
      </c>
      <c r="B106" s="41" t="s">
        <v>217</v>
      </c>
      <c r="C106" s="13">
        <v>99.286738111999995</v>
      </c>
      <c r="D106" s="11" t="str">
        <f t="shared" si="40"/>
        <v>N/A</v>
      </c>
      <c r="E106" s="13">
        <v>99.576953317999994</v>
      </c>
      <c r="F106" s="11" t="str">
        <f t="shared" si="41"/>
        <v>N/A</v>
      </c>
      <c r="G106" s="13">
        <v>99.182533360999997</v>
      </c>
      <c r="H106" s="11" t="str">
        <f t="shared" si="42"/>
        <v>N/A</v>
      </c>
      <c r="I106" s="12">
        <v>0.2923</v>
      </c>
      <c r="J106" s="12">
        <v>-0.39600000000000002</v>
      </c>
      <c r="K106" s="41" t="s">
        <v>734</v>
      </c>
      <c r="L106" s="9" t="str">
        <f t="shared" si="34"/>
        <v>Yes</v>
      </c>
    </row>
    <row r="107" spans="1:12" x14ac:dyDescent="0.25">
      <c r="A107" s="4" t="s">
        <v>70</v>
      </c>
      <c r="B107" s="41" t="s">
        <v>217</v>
      </c>
      <c r="C107" s="1">
        <v>1151097</v>
      </c>
      <c r="D107" s="11" t="str">
        <f t="shared" si="40"/>
        <v>N/A</v>
      </c>
      <c r="E107" s="1">
        <v>1184720</v>
      </c>
      <c r="F107" s="11" t="str">
        <f t="shared" si="41"/>
        <v>N/A</v>
      </c>
      <c r="G107" s="1">
        <v>1207906</v>
      </c>
      <c r="H107" s="11" t="str">
        <f t="shared" si="42"/>
        <v>N/A</v>
      </c>
      <c r="I107" s="12">
        <v>2.9209999999999998</v>
      </c>
      <c r="J107" s="12">
        <v>1.9570000000000001</v>
      </c>
      <c r="K107" s="41" t="s">
        <v>733</v>
      </c>
      <c r="L107" s="9" t="str">
        <f t="shared" si="34"/>
        <v>Yes</v>
      </c>
    </row>
    <row r="108" spans="1:12" x14ac:dyDescent="0.25">
      <c r="A108" s="2" t="s">
        <v>688</v>
      </c>
      <c r="B108" s="41" t="s">
        <v>217</v>
      </c>
      <c r="C108" s="13">
        <v>0.78698841190000002</v>
      </c>
      <c r="D108" s="11" t="str">
        <f t="shared" si="40"/>
        <v>N/A</v>
      </c>
      <c r="E108" s="13">
        <v>0.84661354580000003</v>
      </c>
      <c r="F108" s="11" t="str">
        <f t="shared" si="41"/>
        <v>N/A</v>
      </c>
      <c r="G108" s="13">
        <v>0.82729947530000003</v>
      </c>
      <c r="H108" s="11" t="str">
        <f t="shared" si="42"/>
        <v>N/A</v>
      </c>
      <c r="I108" s="12">
        <v>7.5759999999999996</v>
      </c>
      <c r="J108" s="12">
        <v>-2.2799999999999998</v>
      </c>
      <c r="K108" s="41" t="s">
        <v>734</v>
      </c>
      <c r="L108" s="9" t="str">
        <f t="shared" ref="L108:L114" si="43">IF(J108="Div by 0", "N/A", IF(K108="N/A","N/A", IF(J108&gt;VALUE(MID(K108,1,2)), "No", IF(J108&lt;-1*VALUE(MID(K108,1,2)), "No", "Yes"))))</f>
        <v>Yes</v>
      </c>
    </row>
    <row r="109" spans="1:12" x14ac:dyDescent="0.25">
      <c r="A109" s="2" t="s">
        <v>687</v>
      </c>
      <c r="B109" s="41" t="s">
        <v>217</v>
      </c>
      <c r="C109" s="13">
        <v>11.07951806</v>
      </c>
      <c r="D109" s="11" t="str">
        <f t="shared" si="40"/>
        <v>N/A</v>
      </c>
      <c r="E109" s="13">
        <v>10.953474239</v>
      </c>
      <c r="F109" s="11" t="str">
        <f t="shared" si="41"/>
        <v>N/A</v>
      </c>
      <c r="G109" s="13">
        <v>10.832382652</v>
      </c>
      <c r="H109" s="11" t="str">
        <f t="shared" si="42"/>
        <v>N/A</v>
      </c>
      <c r="I109" s="12">
        <v>-1.1399999999999999</v>
      </c>
      <c r="J109" s="12">
        <v>-1.1100000000000001</v>
      </c>
      <c r="K109" s="41" t="s">
        <v>734</v>
      </c>
      <c r="L109" s="9" t="str">
        <f t="shared" si="43"/>
        <v>Yes</v>
      </c>
    </row>
    <row r="110" spans="1:12" x14ac:dyDescent="0.25">
      <c r="A110" s="2" t="s">
        <v>686</v>
      </c>
      <c r="B110" s="41" t="s">
        <v>217</v>
      </c>
      <c r="C110" s="13">
        <v>88.133493528000002</v>
      </c>
      <c r="D110" s="11" t="str">
        <f t="shared" si="40"/>
        <v>N/A</v>
      </c>
      <c r="E110" s="13">
        <v>88.199912216000001</v>
      </c>
      <c r="F110" s="11" t="str">
        <f t="shared" si="41"/>
        <v>N/A</v>
      </c>
      <c r="G110" s="13">
        <v>88.340317872</v>
      </c>
      <c r="H110" s="11" t="str">
        <f t="shared" si="42"/>
        <v>N/A</v>
      </c>
      <c r="I110" s="12">
        <v>7.5399999999999995E-2</v>
      </c>
      <c r="J110" s="12">
        <v>0.15920000000000001</v>
      </c>
      <c r="K110" s="41" t="s">
        <v>734</v>
      </c>
      <c r="L110" s="9" t="str">
        <f t="shared" si="43"/>
        <v>Yes</v>
      </c>
    </row>
    <row r="111" spans="1:12" ht="25" x14ac:dyDescent="0.25">
      <c r="A111" s="4" t="s">
        <v>971</v>
      </c>
      <c r="B111" s="41" t="s">
        <v>217</v>
      </c>
      <c r="C111" s="13">
        <v>61.713512669000004</v>
      </c>
      <c r="D111" s="11" t="str">
        <f t="shared" si="40"/>
        <v>N/A</v>
      </c>
      <c r="E111" s="13">
        <v>61.493933325</v>
      </c>
      <c r="F111" s="11" t="str">
        <f t="shared" si="41"/>
        <v>N/A</v>
      </c>
      <c r="G111" s="13">
        <v>61.220611931999997</v>
      </c>
      <c r="H111" s="11" t="str">
        <f t="shared" si="42"/>
        <v>N/A</v>
      </c>
      <c r="I111" s="12">
        <v>-0.35599999999999998</v>
      </c>
      <c r="J111" s="12">
        <v>-0.44400000000000001</v>
      </c>
      <c r="K111" s="41" t="s">
        <v>734</v>
      </c>
      <c r="L111" s="9" t="str">
        <f t="shared" si="43"/>
        <v>Yes</v>
      </c>
    </row>
    <row r="112" spans="1:12" ht="25" x14ac:dyDescent="0.25">
      <c r="A112" s="4" t="s">
        <v>972</v>
      </c>
      <c r="B112" s="41" t="s">
        <v>217</v>
      </c>
      <c r="C112" s="13">
        <v>36.883133207</v>
      </c>
      <c r="D112" s="11" t="str">
        <f t="shared" si="40"/>
        <v>N/A</v>
      </c>
      <c r="E112" s="13">
        <v>37.076602082999997</v>
      </c>
      <c r="F112" s="11" t="str">
        <f t="shared" si="41"/>
        <v>N/A</v>
      </c>
      <c r="G112" s="13">
        <v>37.328548228999999</v>
      </c>
      <c r="H112" s="11" t="str">
        <f t="shared" si="42"/>
        <v>N/A</v>
      </c>
      <c r="I112" s="12">
        <v>0.52449999999999997</v>
      </c>
      <c r="J112" s="12">
        <v>0.67949999999999999</v>
      </c>
      <c r="K112" s="41" t="s">
        <v>734</v>
      </c>
      <c r="L112" s="9" t="str">
        <f t="shared" si="43"/>
        <v>Yes</v>
      </c>
    </row>
    <row r="113" spans="1:12" ht="25" x14ac:dyDescent="0.25">
      <c r="A113" s="4" t="s">
        <v>973</v>
      </c>
      <c r="B113" s="41" t="s">
        <v>217</v>
      </c>
      <c r="C113" s="13">
        <v>0.6554939689</v>
      </c>
      <c r="D113" s="11" t="str">
        <f t="shared" si="40"/>
        <v>N/A</v>
      </c>
      <c r="E113" s="13">
        <v>0.67759759829999999</v>
      </c>
      <c r="F113" s="11" t="str">
        <f t="shared" si="41"/>
        <v>N/A</v>
      </c>
      <c r="G113" s="13">
        <v>0.68036229169999995</v>
      </c>
      <c r="H113" s="11" t="str">
        <f t="shared" si="42"/>
        <v>N/A</v>
      </c>
      <c r="I113" s="12">
        <v>3.3719999999999999</v>
      </c>
      <c r="J113" s="12">
        <v>0.40799999999999997</v>
      </c>
      <c r="K113" s="41" t="s">
        <v>734</v>
      </c>
      <c r="L113" s="9" t="str">
        <f t="shared" si="43"/>
        <v>Yes</v>
      </c>
    </row>
    <row r="114" spans="1:12" ht="25" x14ac:dyDescent="0.25">
      <c r="A114" s="4" t="s">
        <v>974</v>
      </c>
      <c r="B114" s="41" t="s">
        <v>217</v>
      </c>
      <c r="C114" s="13">
        <v>0.74786015579999998</v>
      </c>
      <c r="D114" s="11" t="str">
        <f t="shared" si="40"/>
        <v>N/A</v>
      </c>
      <c r="E114" s="13">
        <v>0.75186699420000003</v>
      </c>
      <c r="F114" s="11" t="str">
        <f t="shared" si="41"/>
        <v>N/A</v>
      </c>
      <c r="G114" s="13">
        <v>0.77047754769999999</v>
      </c>
      <c r="H114" s="11" t="str">
        <f t="shared" si="42"/>
        <v>N/A</v>
      </c>
      <c r="I114" s="12">
        <v>0.53580000000000005</v>
      </c>
      <c r="J114" s="12">
        <v>2.4750000000000001</v>
      </c>
      <c r="K114" s="41" t="s">
        <v>734</v>
      </c>
      <c r="L114" s="9" t="str">
        <f t="shared" si="43"/>
        <v>Yes</v>
      </c>
    </row>
    <row r="115" spans="1:12" x14ac:dyDescent="0.25">
      <c r="A115" s="2" t="s">
        <v>975</v>
      </c>
      <c r="B115" s="41" t="s">
        <v>290</v>
      </c>
      <c r="C115" s="13">
        <v>99.994873943000002</v>
      </c>
      <c r="D115" s="11" t="str">
        <f>IF($B115="N/A","N/A",IF(C115&gt;=99,"Yes","No"))</f>
        <v>Yes</v>
      </c>
      <c r="E115" s="13">
        <v>99.993290514999998</v>
      </c>
      <c r="F115" s="11" t="str">
        <f>IF($B115="N/A","N/A",IF(E115&gt;=99,"Yes","No"))</f>
        <v>Yes</v>
      </c>
      <c r="G115" s="13">
        <v>99.995553371</v>
      </c>
      <c r="H115" s="11" t="str">
        <f>IF($B115="N/A","N/A",IF(G115&gt;=99,"Yes","No"))</f>
        <v>Yes</v>
      </c>
      <c r="I115" s="12">
        <v>-2E-3</v>
      </c>
      <c r="J115" s="12">
        <v>2.3E-3</v>
      </c>
      <c r="K115" s="41" t="s">
        <v>733</v>
      </c>
      <c r="L115" s="9" t="str">
        <f t="shared" ref="L115:L149" si="44">IF(J115="Div by 0", "N/A", IF(K115="N/A","N/A", IF(J115&gt;VALUE(MID(K115,1,2)), "No", IF(J115&lt;-1*VALUE(MID(K115,1,2)), "No", "Yes"))))</f>
        <v>Yes</v>
      </c>
    </row>
    <row r="116" spans="1:12" x14ac:dyDescent="0.25">
      <c r="A116" s="2" t="s">
        <v>976</v>
      </c>
      <c r="B116" s="41" t="s">
        <v>217</v>
      </c>
      <c r="C116" s="13">
        <v>15.430136326</v>
      </c>
      <c r="D116" s="11" t="str">
        <f>IF($B116="N/A","N/A",IF(C116&gt;10,"No",IF(C116&lt;-10,"No","Yes")))</f>
        <v>N/A</v>
      </c>
      <c r="E116" s="13">
        <v>14.987320963</v>
      </c>
      <c r="F116" s="11" t="str">
        <f>IF($B116="N/A","N/A",IF(E116&gt;10,"No",IF(E116&lt;-10,"No","Yes")))</f>
        <v>N/A</v>
      </c>
      <c r="G116" s="13">
        <v>15.133979501000001</v>
      </c>
      <c r="H116" s="11" t="str">
        <f>IF($B116="N/A","N/A",IF(G116&gt;10,"No",IF(G116&lt;-10,"No","Yes")))</f>
        <v>N/A</v>
      </c>
      <c r="I116" s="12">
        <v>-2.87</v>
      </c>
      <c r="J116" s="12">
        <v>0.97860000000000003</v>
      </c>
      <c r="K116" s="41" t="s">
        <v>733</v>
      </c>
      <c r="L116" s="9" t="str">
        <f t="shared" si="44"/>
        <v>Yes</v>
      </c>
    </row>
    <row r="117" spans="1:12" x14ac:dyDescent="0.25">
      <c r="A117" s="3" t="s">
        <v>977</v>
      </c>
      <c r="B117" s="41" t="s">
        <v>284</v>
      </c>
      <c r="C117" s="8">
        <v>98.945449814</v>
      </c>
      <c r="D117" s="11" t="str">
        <f>IF($B117="N/A","N/A",IF(C117&gt;=98,"Yes","No"))</f>
        <v>Yes</v>
      </c>
      <c r="E117" s="8">
        <v>98.939589999000006</v>
      </c>
      <c r="F117" s="11" t="str">
        <f>IF($B117="N/A","N/A",IF(E117&gt;=98,"Yes","No"))</f>
        <v>Yes</v>
      </c>
      <c r="G117" s="8">
        <v>98.807514952999995</v>
      </c>
      <c r="H117" s="11" t="str">
        <f>IF($B117="N/A","N/A",IF(G117&gt;=98,"Yes","No"))</f>
        <v>Yes</v>
      </c>
      <c r="I117" s="12">
        <v>-6.0000000000000001E-3</v>
      </c>
      <c r="J117" s="12">
        <v>-0.13300000000000001</v>
      </c>
      <c r="K117" s="41" t="s">
        <v>733</v>
      </c>
      <c r="L117" s="9" t="str">
        <f t="shared" si="44"/>
        <v>Yes</v>
      </c>
    </row>
    <row r="118" spans="1:12" x14ac:dyDescent="0.25">
      <c r="A118" s="3" t="s">
        <v>978</v>
      </c>
      <c r="B118" s="41" t="s">
        <v>291</v>
      </c>
      <c r="C118" s="8">
        <v>89.546592763000007</v>
      </c>
      <c r="D118" s="11" t="str">
        <f>IF($B118="N/A","N/A",IF(C118&gt;=80,"Yes","No"))</f>
        <v>Yes</v>
      </c>
      <c r="E118" s="8">
        <v>89.809268470000006</v>
      </c>
      <c r="F118" s="11" t="str">
        <f>IF($B118="N/A","N/A",IF(E118&gt;=80,"Yes","No"))</f>
        <v>Yes</v>
      </c>
      <c r="G118" s="8">
        <v>90.302159195000002</v>
      </c>
      <c r="H118" s="11" t="str">
        <f>IF($B118="N/A","N/A",IF(G118&gt;=80,"Yes","No"))</f>
        <v>Yes</v>
      </c>
      <c r="I118" s="12">
        <v>0.29330000000000001</v>
      </c>
      <c r="J118" s="12">
        <v>0.54879999999999995</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98.594584271000002</v>
      </c>
      <c r="D121" s="34" t="s">
        <v>735</v>
      </c>
      <c r="E121" s="13">
        <v>98.697623734000004</v>
      </c>
      <c r="F121" s="34" t="s">
        <v>735</v>
      </c>
      <c r="G121" s="13">
        <v>7.5003482332000004</v>
      </c>
      <c r="H121" s="11" t="str">
        <f>IF($B121="N/A","N/A",IF(G121&lt;100,"No",IF(G121=100,"No","Yes")))</f>
        <v>N/A</v>
      </c>
      <c r="I121" s="12">
        <v>0.1045</v>
      </c>
      <c r="J121" s="12">
        <v>-92.4</v>
      </c>
      <c r="K121" s="41" t="s">
        <v>732</v>
      </c>
      <c r="L121" s="9" t="str">
        <f t="shared" si="44"/>
        <v>No</v>
      </c>
    </row>
    <row r="122" spans="1:12" ht="25" x14ac:dyDescent="0.25">
      <c r="A122" s="2" t="s">
        <v>982</v>
      </c>
      <c r="B122" s="33" t="s">
        <v>217</v>
      </c>
      <c r="C122" s="13">
        <v>98.217572602000004</v>
      </c>
      <c r="D122" s="11" t="str">
        <f>IF($B122="N/A","N/A",IF(C122&gt;10,"No",IF(C122&lt;-10,"No","Yes")))</f>
        <v>N/A</v>
      </c>
      <c r="E122" s="13">
        <v>98.185037058999995</v>
      </c>
      <c r="F122" s="11" t="str">
        <f>IF($B122="N/A","N/A",IF(E122&gt;10,"No",IF(E122&lt;-10,"No","Yes")))</f>
        <v>N/A</v>
      </c>
      <c r="G122" s="13">
        <v>100</v>
      </c>
      <c r="H122" s="11" t="str">
        <f>IF($B122="N/A","N/A",IF(G122&gt;10,"No",IF(G122&lt;-10,"No","Yes")))</f>
        <v>N/A</v>
      </c>
      <c r="I122" s="12">
        <v>-3.3000000000000002E-2</v>
      </c>
      <c r="J122" s="12">
        <v>1.849</v>
      </c>
      <c r="K122" s="41" t="s">
        <v>732</v>
      </c>
      <c r="L122" s="9" t="str">
        <f>IF(J122="Div by 0", "N/A", IF(OR(J122="N/A",K122="N/A"),"N/A", IF(J122&gt;VALUE(MID(K122,1,2)), "No", IF(J122&lt;-1*VALUE(MID(K122,1,2)), "No", "Yes"))))</f>
        <v>Yes</v>
      </c>
    </row>
    <row r="123" spans="1:12" x14ac:dyDescent="0.25">
      <c r="A123" s="7" t="s">
        <v>100</v>
      </c>
      <c r="B123" s="33" t="s">
        <v>217</v>
      </c>
      <c r="C123" s="34">
        <v>799835</v>
      </c>
      <c r="D123" s="11" t="str">
        <f t="shared" ref="D123:D149" si="47">IF($B123="N/A","N/A",IF(C123&gt;10,"No",IF(C123&lt;-10,"No","Yes")))</f>
        <v>N/A</v>
      </c>
      <c r="E123" s="34">
        <v>819735</v>
      </c>
      <c r="F123" s="11" t="str">
        <f t="shared" ref="F123:F149" si="48">IF($B123="N/A","N/A",IF(E123&gt;10,"No",IF(E123&lt;-10,"No","Yes")))</f>
        <v>N/A</v>
      </c>
      <c r="G123" s="34">
        <v>832091</v>
      </c>
      <c r="H123" s="11" t="str">
        <f t="shared" ref="H123:H149" si="49">IF($B123="N/A","N/A",IF(G123&gt;10,"No",IF(G123&lt;-10,"No","Yes")))</f>
        <v>N/A</v>
      </c>
      <c r="I123" s="12">
        <v>2.488</v>
      </c>
      <c r="J123" s="12">
        <v>1.5069999999999999</v>
      </c>
      <c r="K123" s="41" t="s">
        <v>733</v>
      </c>
      <c r="L123" s="9" t="str">
        <f t="shared" si="44"/>
        <v>Yes</v>
      </c>
    </row>
    <row r="124" spans="1:12" x14ac:dyDescent="0.25">
      <c r="A124" s="2" t="s">
        <v>983</v>
      </c>
      <c r="B124" s="33" t="s">
        <v>217</v>
      </c>
      <c r="C124" s="34">
        <v>407862</v>
      </c>
      <c r="D124" s="11" t="str">
        <f t="shared" si="47"/>
        <v>N/A</v>
      </c>
      <c r="E124" s="34">
        <v>397513</v>
      </c>
      <c r="F124" s="11" t="str">
        <f t="shared" si="48"/>
        <v>N/A</v>
      </c>
      <c r="G124" s="34">
        <v>399400</v>
      </c>
      <c r="H124" s="11" t="str">
        <f t="shared" si="49"/>
        <v>N/A</v>
      </c>
      <c r="I124" s="12">
        <v>-2.54</v>
      </c>
      <c r="J124" s="12">
        <v>0.47470000000000001</v>
      </c>
      <c r="K124" s="41" t="s">
        <v>733</v>
      </c>
      <c r="L124" s="9" t="str">
        <f t="shared" si="44"/>
        <v>Yes</v>
      </c>
    </row>
    <row r="125" spans="1:12" x14ac:dyDescent="0.25">
      <c r="A125" s="2" t="s">
        <v>984</v>
      </c>
      <c r="B125" s="33" t="s">
        <v>217</v>
      </c>
      <c r="C125" s="34">
        <v>204253</v>
      </c>
      <c r="D125" s="11" t="str">
        <f t="shared" si="47"/>
        <v>N/A</v>
      </c>
      <c r="E125" s="34">
        <v>204688</v>
      </c>
      <c r="F125" s="11" t="str">
        <f t="shared" si="48"/>
        <v>N/A</v>
      </c>
      <c r="G125" s="34">
        <v>213074</v>
      </c>
      <c r="H125" s="11" t="str">
        <f t="shared" si="49"/>
        <v>N/A</v>
      </c>
      <c r="I125" s="12">
        <v>0.21299999999999999</v>
      </c>
      <c r="J125" s="12">
        <v>4.0970000000000004</v>
      </c>
      <c r="K125" s="41" t="s">
        <v>733</v>
      </c>
      <c r="L125" s="9" t="str">
        <f t="shared" si="44"/>
        <v>Yes</v>
      </c>
    </row>
    <row r="126" spans="1:12" x14ac:dyDescent="0.25">
      <c r="A126" s="2" t="s">
        <v>985</v>
      </c>
      <c r="B126" s="33" t="s">
        <v>217</v>
      </c>
      <c r="C126" s="34">
        <v>147251</v>
      </c>
      <c r="D126" s="11" t="str">
        <f t="shared" si="47"/>
        <v>N/A</v>
      </c>
      <c r="E126" s="34">
        <v>167595</v>
      </c>
      <c r="F126" s="11" t="str">
        <f t="shared" si="48"/>
        <v>N/A</v>
      </c>
      <c r="G126" s="34">
        <v>176496</v>
      </c>
      <c r="H126" s="11" t="str">
        <f t="shared" si="49"/>
        <v>N/A</v>
      </c>
      <c r="I126" s="12">
        <v>13.82</v>
      </c>
      <c r="J126" s="12">
        <v>5.3109999999999999</v>
      </c>
      <c r="K126" s="41" t="s">
        <v>733</v>
      </c>
      <c r="L126" s="9" t="str">
        <f t="shared" si="44"/>
        <v>Yes</v>
      </c>
    </row>
    <row r="127" spans="1:12" x14ac:dyDescent="0.25">
      <c r="A127" s="2" t="s">
        <v>986</v>
      </c>
      <c r="B127" s="33" t="s">
        <v>217</v>
      </c>
      <c r="C127" s="34">
        <v>40469</v>
      </c>
      <c r="D127" s="11" t="str">
        <f t="shared" si="47"/>
        <v>N/A</v>
      </c>
      <c r="E127" s="34">
        <v>49939</v>
      </c>
      <c r="F127" s="11" t="str">
        <f t="shared" si="48"/>
        <v>N/A</v>
      </c>
      <c r="G127" s="34">
        <v>43121</v>
      </c>
      <c r="H127" s="11" t="str">
        <f t="shared" si="49"/>
        <v>N/A</v>
      </c>
      <c r="I127" s="12">
        <v>23.4</v>
      </c>
      <c r="J127" s="12">
        <v>-13.7</v>
      </c>
      <c r="K127" s="41" t="s">
        <v>733</v>
      </c>
      <c r="L127" s="9" t="str">
        <f t="shared" si="44"/>
        <v>No</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1177987</v>
      </c>
      <c r="D129" s="11" t="str">
        <f t="shared" si="47"/>
        <v>N/A</v>
      </c>
      <c r="E129" s="34">
        <v>1216575</v>
      </c>
      <c r="F129" s="11" t="str">
        <f t="shared" si="48"/>
        <v>N/A</v>
      </c>
      <c r="G129" s="34">
        <v>1210521</v>
      </c>
      <c r="H129" s="11" t="str">
        <f t="shared" si="49"/>
        <v>N/A</v>
      </c>
      <c r="I129" s="12">
        <v>3.2759999999999998</v>
      </c>
      <c r="J129" s="12">
        <v>-0.498</v>
      </c>
      <c r="K129" s="41" t="s">
        <v>733</v>
      </c>
      <c r="L129" s="9" t="str">
        <f t="shared" si="44"/>
        <v>Yes</v>
      </c>
    </row>
    <row r="130" spans="1:12" x14ac:dyDescent="0.25">
      <c r="A130" s="2" t="s">
        <v>988</v>
      </c>
      <c r="B130" s="33" t="s">
        <v>217</v>
      </c>
      <c r="C130" s="34">
        <v>953427</v>
      </c>
      <c r="D130" s="11" t="str">
        <f t="shared" si="47"/>
        <v>N/A</v>
      </c>
      <c r="E130" s="34">
        <v>953395</v>
      </c>
      <c r="F130" s="11" t="str">
        <f t="shared" si="48"/>
        <v>N/A</v>
      </c>
      <c r="G130" s="34">
        <v>944738</v>
      </c>
      <c r="H130" s="11" t="str">
        <f t="shared" si="49"/>
        <v>N/A</v>
      </c>
      <c r="I130" s="12">
        <v>-3.0000000000000001E-3</v>
      </c>
      <c r="J130" s="12">
        <v>-0.90800000000000003</v>
      </c>
      <c r="K130" s="41" t="s">
        <v>733</v>
      </c>
      <c r="L130" s="9" t="str">
        <f t="shared" si="44"/>
        <v>Yes</v>
      </c>
    </row>
    <row r="131" spans="1:12" x14ac:dyDescent="0.25">
      <c r="A131" s="2" t="s">
        <v>989</v>
      </c>
      <c r="B131" s="33" t="s">
        <v>217</v>
      </c>
      <c r="C131" s="34">
        <v>78972</v>
      </c>
      <c r="D131" s="11" t="str">
        <f t="shared" si="47"/>
        <v>N/A</v>
      </c>
      <c r="E131" s="34">
        <v>83763</v>
      </c>
      <c r="F131" s="11" t="str">
        <f t="shared" si="48"/>
        <v>N/A</v>
      </c>
      <c r="G131" s="34">
        <v>84411</v>
      </c>
      <c r="H131" s="11" t="str">
        <f t="shared" si="49"/>
        <v>N/A</v>
      </c>
      <c r="I131" s="12">
        <v>6.0670000000000002</v>
      </c>
      <c r="J131" s="12">
        <v>0.77359999999999995</v>
      </c>
      <c r="K131" s="41" t="s">
        <v>733</v>
      </c>
      <c r="L131" s="9" t="str">
        <f t="shared" si="44"/>
        <v>Yes</v>
      </c>
    </row>
    <row r="132" spans="1:12" x14ac:dyDescent="0.25">
      <c r="A132" s="2" t="s">
        <v>990</v>
      </c>
      <c r="B132" s="33" t="s">
        <v>217</v>
      </c>
      <c r="C132" s="34">
        <v>101891</v>
      </c>
      <c r="D132" s="11" t="str">
        <f t="shared" si="47"/>
        <v>N/A</v>
      </c>
      <c r="E132" s="34">
        <v>113971</v>
      </c>
      <c r="F132" s="11" t="str">
        <f t="shared" si="48"/>
        <v>N/A</v>
      </c>
      <c r="G132" s="34">
        <v>121203</v>
      </c>
      <c r="H132" s="11" t="str">
        <f t="shared" si="49"/>
        <v>N/A</v>
      </c>
      <c r="I132" s="12">
        <v>11.86</v>
      </c>
      <c r="J132" s="12">
        <v>6.3449999999999998</v>
      </c>
      <c r="K132" s="41" t="s">
        <v>733</v>
      </c>
      <c r="L132" s="9" t="str">
        <f t="shared" si="44"/>
        <v>Yes</v>
      </c>
    </row>
    <row r="133" spans="1:12" x14ac:dyDescent="0.25">
      <c r="A133" s="2" t="s">
        <v>991</v>
      </c>
      <c r="B133" s="33" t="s">
        <v>217</v>
      </c>
      <c r="C133" s="34">
        <v>43697</v>
      </c>
      <c r="D133" s="11" t="str">
        <f t="shared" si="47"/>
        <v>N/A</v>
      </c>
      <c r="E133" s="34">
        <v>65446</v>
      </c>
      <c r="F133" s="11" t="str">
        <f t="shared" si="48"/>
        <v>N/A</v>
      </c>
      <c r="G133" s="34">
        <v>60169</v>
      </c>
      <c r="H133" s="11" t="str">
        <f t="shared" si="49"/>
        <v>N/A</v>
      </c>
      <c r="I133" s="12">
        <v>49.77</v>
      </c>
      <c r="J133" s="12">
        <v>-8.06</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4342515</v>
      </c>
      <c r="D135" s="11" t="str">
        <f t="shared" si="47"/>
        <v>N/A</v>
      </c>
      <c r="E135" s="34">
        <v>4489207</v>
      </c>
      <c r="F135" s="11" t="str">
        <f t="shared" si="48"/>
        <v>N/A</v>
      </c>
      <c r="G135" s="34">
        <v>4593349</v>
      </c>
      <c r="H135" s="11" t="str">
        <f t="shared" si="49"/>
        <v>N/A</v>
      </c>
      <c r="I135" s="12">
        <v>3.3780000000000001</v>
      </c>
      <c r="J135" s="12">
        <v>2.3199999999999998</v>
      </c>
      <c r="K135" s="41" t="s">
        <v>733</v>
      </c>
      <c r="L135" s="9" t="str">
        <f t="shared" si="44"/>
        <v>Yes</v>
      </c>
    </row>
    <row r="136" spans="1:12" x14ac:dyDescent="0.25">
      <c r="A136" s="2" t="s">
        <v>993</v>
      </c>
      <c r="B136" s="33" t="s">
        <v>217</v>
      </c>
      <c r="C136" s="34">
        <v>2421007</v>
      </c>
      <c r="D136" s="11" t="str">
        <f t="shared" si="47"/>
        <v>N/A</v>
      </c>
      <c r="E136" s="34">
        <v>2590849</v>
      </c>
      <c r="F136" s="11" t="str">
        <f t="shared" si="48"/>
        <v>N/A</v>
      </c>
      <c r="G136" s="34">
        <v>2665652</v>
      </c>
      <c r="H136" s="11" t="str">
        <f t="shared" si="49"/>
        <v>N/A</v>
      </c>
      <c r="I136" s="12">
        <v>7.0149999999999997</v>
      </c>
      <c r="J136" s="12">
        <v>2.887</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313148</v>
      </c>
      <c r="D138" s="11" t="str">
        <f t="shared" si="47"/>
        <v>N/A</v>
      </c>
      <c r="E138" s="34">
        <v>332450</v>
      </c>
      <c r="F138" s="11" t="str">
        <f t="shared" si="48"/>
        <v>N/A</v>
      </c>
      <c r="G138" s="34">
        <v>361156</v>
      </c>
      <c r="H138" s="11" t="str">
        <f t="shared" si="49"/>
        <v>N/A</v>
      </c>
      <c r="I138" s="12">
        <v>6.1639999999999997</v>
      </c>
      <c r="J138" s="12">
        <v>8.6349999999999998</v>
      </c>
      <c r="K138" s="41" t="s">
        <v>733</v>
      </c>
      <c r="L138" s="9" t="str">
        <f t="shared" si="44"/>
        <v>Yes</v>
      </c>
    </row>
    <row r="139" spans="1:12" x14ac:dyDescent="0.25">
      <c r="A139" s="2" t="s">
        <v>996</v>
      </c>
      <c r="B139" s="33" t="s">
        <v>217</v>
      </c>
      <c r="C139" s="34">
        <v>394575</v>
      </c>
      <c r="D139" s="11" t="str">
        <f t="shared" si="47"/>
        <v>N/A</v>
      </c>
      <c r="E139" s="34">
        <v>421837</v>
      </c>
      <c r="F139" s="11" t="str">
        <f t="shared" si="48"/>
        <v>N/A</v>
      </c>
      <c r="G139" s="34">
        <v>551371</v>
      </c>
      <c r="H139" s="11" t="str">
        <f t="shared" si="49"/>
        <v>N/A</v>
      </c>
      <c r="I139" s="12">
        <v>6.9089999999999998</v>
      </c>
      <c r="J139" s="12">
        <v>30.71</v>
      </c>
      <c r="K139" s="41" t="s">
        <v>733</v>
      </c>
      <c r="L139" s="9" t="str">
        <f t="shared" si="44"/>
        <v>No</v>
      </c>
    </row>
    <row r="140" spans="1:12" x14ac:dyDescent="0.25">
      <c r="A140" s="2" t="s">
        <v>997</v>
      </c>
      <c r="B140" s="33" t="s">
        <v>217</v>
      </c>
      <c r="C140" s="34">
        <v>919091</v>
      </c>
      <c r="D140" s="11" t="str">
        <f t="shared" si="47"/>
        <v>N/A</v>
      </c>
      <c r="E140" s="34">
        <v>855564</v>
      </c>
      <c r="F140" s="11" t="str">
        <f t="shared" si="48"/>
        <v>N/A</v>
      </c>
      <c r="G140" s="34">
        <v>845389</v>
      </c>
      <c r="H140" s="11" t="str">
        <f t="shared" si="49"/>
        <v>N/A</v>
      </c>
      <c r="I140" s="12">
        <v>-6.91</v>
      </c>
      <c r="J140" s="12">
        <v>-1.19</v>
      </c>
      <c r="K140" s="41" t="s">
        <v>733</v>
      </c>
      <c r="L140" s="9" t="str">
        <f t="shared" si="44"/>
        <v>Yes</v>
      </c>
    </row>
    <row r="141" spans="1:12" x14ac:dyDescent="0.25">
      <c r="A141" s="2" t="s">
        <v>998</v>
      </c>
      <c r="B141" s="33" t="s">
        <v>217</v>
      </c>
      <c r="C141" s="34">
        <v>155260</v>
      </c>
      <c r="D141" s="11" t="str">
        <f t="shared" si="47"/>
        <v>N/A</v>
      </c>
      <c r="E141" s="34">
        <v>152644</v>
      </c>
      <c r="F141" s="11" t="str">
        <f t="shared" si="48"/>
        <v>N/A</v>
      </c>
      <c r="G141" s="34">
        <v>148499</v>
      </c>
      <c r="H141" s="11" t="str">
        <f t="shared" si="49"/>
        <v>N/A</v>
      </c>
      <c r="I141" s="12">
        <v>-1.68</v>
      </c>
      <c r="J141" s="12">
        <v>-2.72</v>
      </c>
      <c r="K141" s="41" t="s">
        <v>733</v>
      </c>
      <c r="L141" s="9" t="str">
        <f t="shared" si="44"/>
        <v>Yes</v>
      </c>
    </row>
    <row r="142" spans="1:12" x14ac:dyDescent="0.25">
      <c r="A142" s="2" t="s">
        <v>999</v>
      </c>
      <c r="B142" s="33" t="s">
        <v>217</v>
      </c>
      <c r="C142" s="34">
        <v>139434</v>
      </c>
      <c r="D142" s="11" t="str">
        <f t="shared" si="47"/>
        <v>N/A</v>
      </c>
      <c r="E142" s="34">
        <v>135863</v>
      </c>
      <c r="F142" s="11" t="str">
        <f t="shared" si="48"/>
        <v>N/A</v>
      </c>
      <c r="G142" s="34">
        <v>21282</v>
      </c>
      <c r="H142" s="11" t="str">
        <f t="shared" si="49"/>
        <v>N/A</v>
      </c>
      <c r="I142" s="12">
        <v>-2.56</v>
      </c>
      <c r="J142" s="12">
        <v>-84.3</v>
      </c>
      <c r="K142" s="41" t="s">
        <v>733</v>
      </c>
      <c r="L142" s="9" t="str">
        <f t="shared" si="44"/>
        <v>No</v>
      </c>
    </row>
    <row r="143" spans="1:12" x14ac:dyDescent="0.25">
      <c r="A143" s="7" t="s">
        <v>105</v>
      </c>
      <c r="B143" s="33" t="s">
        <v>217</v>
      </c>
      <c r="C143" s="34">
        <v>4544987</v>
      </c>
      <c r="D143" s="11" t="str">
        <f t="shared" si="47"/>
        <v>N/A</v>
      </c>
      <c r="E143" s="34">
        <v>4776085</v>
      </c>
      <c r="F143" s="11" t="str">
        <f t="shared" si="48"/>
        <v>N/A</v>
      </c>
      <c r="G143" s="34">
        <v>4966157</v>
      </c>
      <c r="H143" s="11" t="str">
        <f t="shared" si="49"/>
        <v>N/A</v>
      </c>
      <c r="I143" s="12">
        <v>5.085</v>
      </c>
      <c r="J143" s="12">
        <v>3.98</v>
      </c>
      <c r="K143" s="41" t="s">
        <v>733</v>
      </c>
      <c r="L143" s="9" t="str">
        <f t="shared" si="44"/>
        <v>Yes</v>
      </c>
    </row>
    <row r="144" spans="1:12" x14ac:dyDescent="0.25">
      <c r="A144" s="2" t="s">
        <v>1000</v>
      </c>
      <c r="B144" s="33" t="s">
        <v>217</v>
      </c>
      <c r="C144" s="34">
        <v>1120653</v>
      </c>
      <c r="D144" s="11" t="str">
        <f t="shared" si="47"/>
        <v>N/A</v>
      </c>
      <c r="E144" s="34">
        <v>1235692</v>
      </c>
      <c r="F144" s="11" t="str">
        <f t="shared" si="48"/>
        <v>N/A</v>
      </c>
      <c r="G144" s="34">
        <v>1311632</v>
      </c>
      <c r="H144" s="11" t="str">
        <f t="shared" si="49"/>
        <v>N/A</v>
      </c>
      <c r="I144" s="12">
        <v>10.27</v>
      </c>
      <c r="J144" s="12">
        <v>6.1459999999999999</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107007</v>
      </c>
      <c r="D146" s="11" t="str">
        <f t="shared" si="47"/>
        <v>N/A</v>
      </c>
      <c r="E146" s="34">
        <v>113380</v>
      </c>
      <c r="F146" s="11" t="str">
        <f t="shared" si="48"/>
        <v>N/A</v>
      </c>
      <c r="G146" s="34">
        <v>121991</v>
      </c>
      <c r="H146" s="11" t="str">
        <f t="shared" si="49"/>
        <v>N/A</v>
      </c>
      <c r="I146" s="12">
        <v>5.9560000000000004</v>
      </c>
      <c r="J146" s="12">
        <v>7.5949999999999998</v>
      </c>
      <c r="K146" s="41" t="s">
        <v>733</v>
      </c>
      <c r="L146" s="9" t="str">
        <f t="shared" si="44"/>
        <v>Yes</v>
      </c>
    </row>
    <row r="147" spans="1:12" x14ac:dyDescent="0.25">
      <c r="A147" s="2" t="s">
        <v>1003</v>
      </c>
      <c r="B147" s="33" t="s">
        <v>217</v>
      </c>
      <c r="C147" s="34">
        <v>70912</v>
      </c>
      <c r="D147" s="11" t="str">
        <f t="shared" si="47"/>
        <v>N/A</v>
      </c>
      <c r="E147" s="34">
        <v>71513</v>
      </c>
      <c r="F147" s="11" t="str">
        <f t="shared" si="48"/>
        <v>N/A</v>
      </c>
      <c r="G147" s="34">
        <v>2176698</v>
      </c>
      <c r="H147" s="11" t="str">
        <f t="shared" si="49"/>
        <v>N/A</v>
      </c>
      <c r="I147" s="12">
        <v>0.84750000000000003</v>
      </c>
      <c r="J147" s="12">
        <v>2944</v>
      </c>
      <c r="K147" s="41" t="s">
        <v>733</v>
      </c>
      <c r="L147" s="9" t="str">
        <f t="shared" si="44"/>
        <v>No</v>
      </c>
    </row>
    <row r="148" spans="1:12" x14ac:dyDescent="0.25">
      <c r="A148" s="2" t="s">
        <v>1004</v>
      </c>
      <c r="B148" s="33" t="s">
        <v>217</v>
      </c>
      <c r="C148" s="34">
        <v>866573</v>
      </c>
      <c r="D148" s="11" t="str">
        <f t="shared" si="47"/>
        <v>N/A</v>
      </c>
      <c r="E148" s="34">
        <v>879284</v>
      </c>
      <c r="F148" s="11" t="str">
        <f t="shared" si="48"/>
        <v>N/A</v>
      </c>
      <c r="G148" s="34">
        <v>886045</v>
      </c>
      <c r="H148" s="11" t="str">
        <f t="shared" si="49"/>
        <v>N/A</v>
      </c>
      <c r="I148" s="12">
        <v>1.4670000000000001</v>
      </c>
      <c r="J148" s="12">
        <v>0.76890000000000003</v>
      </c>
      <c r="K148" s="41" t="s">
        <v>733</v>
      </c>
      <c r="L148" s="9" t="str">
        <f t="shared" si="44"/>
        <v>Yes</v>
      </c>
    </row>
    <row r="149" spans="1:12" x14ac:dyDescent="0.25">
      <c r="A149" s="2" t="s">
        <v>1005</v>
      </c>
      <c r="B149" s="33" t="s">
        <v>217</v>
      </c>
      <c r="C149" s="34">
        <v>2379842</v>
      </c>
      <c r="D149" s="11" t="str">
        <f t="shared" si="47"/>
        <v>N/A</v>
      </c>
      <c r="E149" s="34">
        <v>2476216</v>
      </c>
      <c r="F149" s="11" t="str">
        <f t="shared" si="48"/>
        <v>N/A</v>
      </c>
      <c r="G149" s="34">
        <v>469791</v>
      </c>
      <c r="H149" s="11" t="str">
        <f t="shared" si="49"/>
        <v>N/A</v>
      </c>
      <c r="I149" s="12">
        <v>4.05</v>
      </c>
      <c r="J149" s="12">
        <v>-81</v>
      </c>
      <c r="K149" s="41" t="s">
        <v>733</v>
      </c>
      <c r="L149" s="9" t="str">
        <f t="shared" si="44"/>
        <v>No</v>
      </c>
    </row>
    <row r="150" spans="1:12" ht="25" x14ac:dyDescent="0.25">
      <c r="A150" s="16" t="s">
        <v>1006</v>
      </c>
      <c r="B150" s="1" t="s">
        <v>217</v>
      </c>
      <c r="C150" s="1">
        <v>126566</v>
      </c>
      <c r="D150" s="11" t="str">
        <f t="shared" ref="D150:D155" si="50">IF($B150="N/A","N/A",IF(C150&gt;10,"No",IF(C150&lt;-10,"No","Yes")))</f>
        <v>N/A</v>
      </c>
      <c r="E150" s="1">
        <v>126189</v>
      </c>
      <c r="F150" s="11" t="str">
        <f t="shared" ref="F150:F155" si="51">IF($B150="N/A","N/A",IF(E150&gt;10,"No",IF(E150&lt;-10,"No","Yes")))</f>
        <v>N/A</v>
      </c>
      <c r="G150" s="1">
        <v>123824</v>
      </c>
      <c r="H150" s="11" t="str">
        <f t="shared" ref="H150:H155" si="52">IF($B150="N/A","N/A",IF(G150&gt;10,"No",IF(G150&lt;-10,"No","Yes")))</f>
        <v>N/A</v>
      </c>
      <c r="I150" s="12">
        <v>-0.29799999999999999</v>
      </c>
      <c r="J150" s="12">
        <v>-1.87</v>
      </c>
      <c r="K150" s="41" t="s">
        <v>732</v>
      </c>
      <c r="L150" s="9" t="str">
        <f t="shared" ref="L150:L155" si="53">IF(J150="Div by 0", "N/A", IF(K150="N/A","N/A", IF(J150&gt;VALUE(MID(K150,1,2)), "No", IF(J150&lt;-1*VALUE(MID(K150,1,2)), "No", "Yes"))))</f>
        <v>Yes</v>
      </c>
    </row>
    <row r="151" spans="1:12" x14ac:dyDescent="0.25">
      <c r="A151" s="6" t="s">
        <v>330</v>
      </c>
      <c r="B151" s="41" t="s">
        <v>217</v>
      </c>
      <c r="C151" s="13">
        <v>1.1648617197</v>
      </c>
      <c r="D151" s="11" t="str">
        <f t="shared" si="50"/>
        <v>N/A</v>
      </c>
      <c r="E151" s="13">
        <v>1.1165585198000001</v>
      </c>
      <c r="F151" s="11" t="str">
        <f t="shared" si="51"/>
        <v>N/A</v>
      </c>
      <c r="G151" s="13">
        <v>1.0672534101</v>
      </c>
      <c r="H151" s="11" t="str">
        <f t="shared" si="52"/>
        <v>N/A</v>
      </c>
      <c r="I151" s="12">
        <v>-4.1500000000000004</v>
      </c>
      <c r="J151" s="12">
        <v>-4.42</v>
      </c>
      <c r="K151" s="41" t="s">
        <v>732</v>
      </c>
      <c r="L151" s="9" t="str">
        <f t="shared" si="53"/>
        <v>Yes</v>
      </c>
    </row>
    <row r="152" spans="1:12" x14ac:dyDescent="0.25">
      <c r="A152" s="2" t="s">
        <v>331</v>
      </c>
      <c r="B152" s="41" t="s">
        <v>217</v>
      </c>
      <c r="C152" s="13">
        <v>10.229359805</v>
      </c>
      <c r="D152" s="11" t="str">
        <f t="shared" si="50"/>
        <v>N/A</v>
      </c>
      <c r="E152" s="13">
        <v>9.8796562304000002</v>
      </c>
      <c r="F152" s="11" t="str">
        <f t="shared" si="51"/>
        <v>N/A</v>
      </c>
      <c r="G152" s="13">
        <v>9.5592909909999992</v>
      </c>
      <c r="H152" s="11" t="str">
        <f t="shared" si="52"/>
        <v>N/A</v>
      </c>
      <c r="I152" s="12">
        <v>-3.42</v>
      </c>
      <c r="J152" s="12">
        <v>-3.24</v>
      </c>
      <c r="K152" s="41" t="s">
        <v>732</v>
      </c>
      <c r="L152" s="9" t="str">
        <f t="shared" si="53"/>
        <v>Yes</v>
      </c>
    </row>
    <row r="153" spans="1:12" x14ac:dyDescent="0.25">
      <c r="A153" s="2" t="s">
        <v>332</v>
      </c>
      <c r="B153" s="41" t="s">
        <v>217</v>
      </c>
      <c r="C153" s="13">
        <v>3.6944380540999999</v>
      </c>
      <c r="D153" s="11" t="str">
        <f t="shared" si="50"/>
        <v>N/A</v>
      </c>
      <c r="E153" s="13">
        <v>3.6166286501</v>
      </c>
      <c r="F153" s="11" t="str">
        <f t="shared" si="51"/>
        <v>N/A</v>
      </c>
      <c r="G153" s="13">
        <v>3.5894461971</v>
      </c>
      <c r="H153" s="11" t="str">
        <f t="shared" si="52"/>
        <v>N/A</v>
      </c>
      <c r="I153" s="12">
        <v>-2.11</v>
      </c>
      <c r="J153" s="12">
        <v>-0.752</v>
      </c>
      <c r="K153" s="41" t="s">
        <v>732</v>
      </c>
      <c r="L153" s="9" t="str">
        <f t="shared" si="53"/>
        <v>Yes</v>
      </c>
    </row>
    <row r="154" spans="1:12" x14ac:dyDescent="0.25">
      <c r="A154" s="2" t="s">
        <v>333</v>
      </c>
      <c r="B154" s="41" t="s">
        <v>217</v>
      </c>
      <c r="C154" s="13">
        <v>1.7570463200000001E-2</v>
      </c>
      <c r="D154" s="11" t="str">
        <f t="shared" si="50"/>
        <v>N/A</v>
      </c>
      <c r="E154" s="13">
        <v>1.6884942E-2</v>
      </c>
      <c r="F154" s="11" t="str">
        <f t="shared" si="51"/>
        <v>N/A</v>
      </c>
      <c r="G154" s="13">
        <v>6.9012826999999997E-3</v>
      </c>
      <c r="H154" s="11" t="str">
        <f t="shared" si="52"/>
        <v>N/A</v>
      </c>
      <c r="I154" s="12">
        <v>-3.9</v>
      </c>
      <c r="J154" s="12">
        <v>-59.1</v>
      </c>
      <c r="K154" s="41" t="s">
        <v>732</v>
      </c>
      <c r="L154" s="9" t="str">
        <f t="shared" si="53"/>
        <v>No</v>
      </c>
    </row>
    <row r="155" spans="1:12" x14ac:dyDescent="0.25">
      <c r="A155" s="2" t="s">
        <v>334</v>
      </c>
      <c r="B155" s="41" t="s">
        <v>217</v>
      </c>
      <c r="C155" s="13">
        <v>1.0231052399999999E-2</v>
      </c>
      <c r="D155" s="11" t="str">
        <f t="shared" si="50"/>
        <v>N/A</v>
      </c>
      <c r="E155" s="13">
        <v>9.3172545999999998E-3</v>
      </c>
      <c r="F155" s="11" t="str">
        <f t="shared" si="51"/>
        <v>N/A</v>
      </c>
      <c r="G155" s="13">
        <v>1.0350055400000001E-2</v>
      </c>
      <c r="H155" s="11" t="str">
        <f t="shared" si="52"/>
        <v>N/A</v>
      </c>
      <c r="I155" s="12">
        <v>-8.93</v>
      </c>
      <c r="J155" s="12">
        <v>11.08</v>
      </c>
      <c r="K155" s="41" t="s">
        <v>732</v>
      </c>
      <c r="L155" s="9" t="str">
        <f t="shared" si="53"/>
        <v>Yes</v>
      </c>
    </row>
    <row r="156" spans="1:12" x14ac:dyDescent="0.25">
      <c r="A156" s="16" t="s">
        <v>1007</v>
      </c>
      <c r="B156" s="33" t="s">
        <v>217</v>
      </c>
      <c r="C156" s="34">
        <v>592943</v>
      </c>
      <c r="D156" s="11" t="str">
        <f t="shared" ref="D156:D162" si="54">IF($B156="N/A","N/A",IF(C156&gt;10,"No",IF(C156&lt;-10,"No","Yes")))</f>
        <v>N/A</v>
      </c>
      <c r="E156" s="34">
        <v>605595</v>
      </c>
      <c r="F156" s="11" t="str">
        <f t="shared" ref="F156:F162" si="55">IF($B156="N/A","N/A",IF(E156&gt;10,"No",IF(E156&lt;-10,"No","Yes")))</f>
        <v>N/A</v>
      </c>
      <c r="G156" s="34">
        <v>602769</v>
      </c>
      <c r="H156" s="11" t="str">
        <f t="shared" ref="H156:H162" si="56">IF($B156="N/A","N/A",IF(G156&gt;10,"No",IF(G156&lt;-10,"No","Yes")))</f>
        <v>N/A</v>
      </c>
      <c r="I156" s="12">
        <v>2.1339999999999999</v>
      </c>
      <c r="J156" s="12">
        <v>-0.46700000000000003</v>
      </c>
      <c r="K156" s="41" t="s">
        <v>732</v>
      </c>
      <c r="L156" s="9" t="str">
        <f t="shared" ref="L156:L163" si="57">IF(J156="Div by 0", "N/A", IF(K156="N/A","N/A", IF(J156&gt;VALUE(MID(K156,1,2)), "No", IF(J156&lt;-1*VALUE(MID(K156,1,2)), "No", "Yes"))))</f>
        <v>Yes</v>
      </c>
    </row>
    <row r="157" spans="1:12" x14ac:dyDescent="0.25">
      <c r="A157" s="6" t="s">
        <v>1008</v>
      </c>
      <c r="B157" s="33" t="s">
        <v>217</v>
      </c>
      <c r="C157" s="8">
        <v>5.4572049577000001</v>
      </c>
      <c r="D157" s="11" t="str">
        <f t="shared" si="54"/>
        <v>N/A</v>
      </c>
      <c r="E157" s="8">
        <v>5.3584881152000001</v>
      </c>
      <c r="F157" s="11" t="str">
        <f t="shared" si="55"/>
        <v>N/A</v>
      </c>
      <c r="G157" s="8">
        <v>5.1953358860999996</v>
      </c>
      <c r="H157" s="11" t="str">
        <f t="shared" si="56"/>
        <v>N/A</v>
      </c>
      <c r="I157" s="12">
        <v>-1.81</v>
      </c>
      <c r="J157" s="12">
        <v>-3.04</v>
      </c>
      <c r="K157" s="41" t="s">
        <v>732</v>
      </c>
      <c r="L157" s="9" t="str">
        <f t="shared" si="57"/>
        <v>Yes</v>
      </c>
    </row>
    <row r="158" spans="1:12" x14ac:dyDescent="0.25">
      <c r="A158" s="16" t="s">
        <v>1009</v>
      </c>
      <c r="B158" s="33" t="s">
        <v>217</v>
      </c>
      <c r="C158" s="8">
        <v>26.38181625</v>
      </c>
      <c r="D158" s="11" t="str">
        <f t="shared" si="54"/>
        <v>N/A</v>
      </c>
      <c r="E158" s="8">
        <v>26.382550458000001</v>
      </c>
      <c r="F158" s="11" t="str">
        <f t="shared" si="55"/>
        <v>N/A</v>
      </c>
      <c r="G158" s="8">
        <v>25.755836802000001</v>
      </c>
      <c r="H158" s="11" t="str">
        <f t="shared" si="56"/>
        <v>N/A</v>
      </c>
      <c r="I158" s="12">
        <v>2.8E-3</v>
      </c>
      <c r="J158" s="12">
        <v>-2.38</v>
      </c>
      <c r="K158" s="41" t="s">
        <v>732</v>
      </c>
      <c r="L158" s="9" t="str">
        <f t="shared" si="57"/>
        <v>Yes</v>
      </c>
    </row>
    <row r="159" spans="1:12" x14ac:dyDescent="0.25">
      <c r="A159" s="16" t="s">
        <v>1010</v>
      </c>
      <c r="B159" s="33" t="s">
        <v>217</v>
      </c>
      <c r="C159" s="8">
        <v>28.802779656999999</v>
      </c>
      <c r="D159" s="11" t="str">
        <f t="shared" si="54"/>
        <v>N/A</v>
      </c>
      <c r="E159" s="8">
        <v>28.628485707999999</v>
      </c>
      <c r="F159" s="11" t="str">
        <f t="shared" si="55"/>
        <v>N/A</v>
      </c>
      <c r="G159" s="8">
        <v>28.619743068999998</v>
      </c>
      <c r="H159" s="11" t="str">
        <f t="shared" si="56"/>
        <v>N/A</v>
      </c>
      <c r="I159" s="12">
        <v>-0.60499999999999998</v>
      </c>
      <c r="J159" s="12">
        <v>-3.1E-2</v>
      </c>
      <c r="K159" s="41" t="s">
        <v>732</v>
      </c>
      <c r="L159" s="9" t="str">
        <f t="shared" si="57"/>
        <v>Yes</v>
      </c>
    </row>
    <row r="160" spans="1:12" x14ac:dyDescent="0.25">
      <c r="A160" s="16" t="s">
        <v>1011</v>
      </c>
      <c r="B160" s="33" t="s">
        <v>217</v>
      </c>
      <c r="C160" s="8">
        <v>0.39861693050000002</v>
      </c>
      <c r="D160" s="11" t="str">
        <f t="shared" si="54"/>
        <v>N/A</v>
      </c>
      <c r="E160" s="8">
        <v>0.38231696599999998</v>
      </c>
      <c r="F160" s="11" t="str">
        <f t="shared" si="55"/>
        <v>N/A</v>
      </c>
      <c r="G160" s="8">
        <v>0.38834410359999999</v>
      </c>
      <c r="H160" s="11" t="str">
        <f t="shared" si="56"/>
        <v>N/A</v>
      </c>
      <c r="I160" s="12">
        <v>-4.09</v>
      </c>
      <c r="J160" s="12">
        <v>1.5760000000000001</v>
      </c>
      <c r="K160" s="41" t="s">
        <v>732</v>
      </c>
      <c r="L160" s="9" t="str">
        <f t="shared" si="57"/>
        <v>Yes</v>
      </c>
    </row>
    <row r="161" spans="1:12" x14ac:dyDescent="0.25">
      <c r="A161" s="16" t="s">
        <v>1012</v>
      </c>
      <c r="B161" s="33" t="s">
        <v>217</v>
      </c>
      <c r="C161" s="8">
        <v>0.55729532339999999</v>
      </c>
      <c r="D161" s="11" t="str">
        <f t="shared" si="54"/>
        <v>N/A</v>
      </c>
      <c r="E161" s="8">
        <v>0.49994922619999999</v>
      </c>
      <c r="F161" s="11" t="str">
        <f t="shared" si="55"/>
        <v>N/A</v>
      </c>
      <c r="G161" s="8">
        <v>0.48671437490000002</v>
      </c>
      <c r="H161" s="11" t="str">
        <f t="shared" si="56"/>
        <v>N/A</v>
      </c>
      <c r="I161" s="12">
        <v>-10.3</v>
      </c>
      <c r="J161" s="12">
        <v>-2.65</v>
      </c>
      <c r="K161" s="41" t="s">
        <v>732</v>
      </c>
      <c r="L161" s="9" t="str">
        <f t="shared" si="57"/>
        <v>Yes</v>
      </c>
    </row>
    <row r="162" spans="1:12" x14ac:dyDescent="0.25">
      <c r="A162" s="2" t="s">
        <v>1013</v>
      </c>
      <c r="B162" s="33" t="s">
        <v>217</v>
      </c>
      <c r="C162" s="34">
        <v>24743</v>
      </c>
      <c r="D162" s="11" t="str">
        <f t="shared" si="54"/>
        <v>N/A</v>
      </c>
      <c r="E162" s="34">
        <v>25059</v>
      </c>
      <c r="F162" s="11" t="str">
        <f t="shared" si="55"/>
        <v>N/A</v>
      </c>
      <c r="G162" s="34">
        <v>25063</v>
      </c>
      <c r="H162" s="11" t="str">
        <f t="shared" si="56"/>
        <v>N/A</v>
      </c>
      <c r="I162" s="12">
        <v>1.2769999999999999</v>
      </c>
      <c r="J162" s="12">
        <v>1.6E-2</v>
      </c>
      <c r="K162" s="41" t="s">
        <v>732</v>
      </c>
      <c r="L162" s="9" t="str">
        <f t="shared" si="57"/>
        <v>Yes</v>
      </c>
    </row>
    <row r="163" spans="1:12" ht="25" x14ac:dyDescent="0.25">
      <c r="A163" s="16" t="s">
        <v>1014</v>
      </c>
      <c r="B163" s="33" t="s">
        <v>217</v>
      </c>
      <c r="C163" s="34">
        <v>596255</v>
      </c>
      <c r="D163" s="11" t="str">
        <f>IF($B163="N/A","N/A",IF(C163&gt;10,"No",IF(C163&lt;-10,"No","Yes")))</f>
        <v>N/A</v>
      </c>
      <c r="E163" s="34">
        <v>609379</v>
      </c>
      <c r="F163" s="11" t="str">
        <f>IF($B163="N/A","N/A",IF(E163&gt;10,"No",IF(E163&lt;-10,"No","Yes")))</f>
        <v>N/A</v>
      </c>
      <c r="G163" s="34">
        <v>607123</v>
      </c>
      <c r="H163" s="11" t="str">
        <f>IF($B163="N/A","N/A",IF(G163&gt;10,"No",IF(G163&lt;-10,"No","Yes")))</f>
        <v>N/A</v>
      </c>
      <c r="I163" s="12">
        <v>2.2010000000000001</v>
      </c>
      <c r="J163" s="12">
        <v>-0.37</v>
      </c>
      <c r="K163" s="41" t="s">
        <v>732</v>
      </c>
      <c r="L163" s="9" t="str">
        <f t="shared" si="57"/>
        <v>Yes</v>
      </c>
    </row>
    <row r="164" spans="1:12" x14ac:dyDescent="0.25">
      <c r="A164" s="4" t="s">
        <v>1015</v>
      </c>
      <c r="B164" s="33" t="s">
        <v>217</v>
      </c>
      <c r="C164" s="34">
        <v>95815</v>
      </c>
      <c r="D164" s="11" t="str">
        <f t="shared" ref="D164:D238" si="58">IF($B164="N/A","N/A",IF(C164&gt;10,"No",IF(C164&lt;-10,"No","Yes")))</f>
        <v>N/A</v>
      </c>
      <c r="E164" s="34">
        <v>102135</v>
      </c>
      <c r="F164" s="11" t="str">
        <f t="shared" ref="F164:F238" si="59">IF($B164="N/A","N/A",IF(E164&gt;10,"No",IF(E164&lt;-10,"No","Yes")))</f>
        <v>N/A</v>
      </c>
      <c r="G164" s="34">
        <v>107063</v>
      </c>
      <c r="H164" s="11" t="str">
        <f t="shared" ref="H164:H227" si="60">IF($B164="N/A","N/A",IF(G164&gt;10,"No",IF(G164&lt;-10,"No","Yes")))</f>
        <v>N/A</v>
      </c>
      <c r="I164" s="12">
        <v>6.5960000000000001</v>
      </c>
      <c r="J164" s="12">
        <v>4.8250000000000002</v>
      </c>
      <c r="K164" s="41" t="s">
        <v>732</v>
      </c>
      <c r="L164" s="9" t="str">
        <f t="shared" ref="L164:L227" si="61">IF(J164="Div by 0", "N/A", IF(K164="N/A","N/A", IF(J164&gt;VALUE(MID(K164,1,2)), "No", IF(J164&lt;-1*VALUE(MID(K164,1,2)), "No", "Yes"))))</f>
        <v>Yes</v>
      </c>
    </row>
    <row r="165" spans="1:12" x14ac:dyDescent="0.25">
      <c r="A165" s="50" t="s">
        <v>71</v>
      </c>
      <c r="B165" s="33" t="s">
        <v>217</v>
      </c>
      <c r="C165" s="8">
        <v>0.88184208770000005</v>
      </c>
      <c r="D165" s="11" t="str">
        <f t="shared" si="58"/>
        <v>N/A</v>
      </c>
      <c r="E165" s="8">
        <v>0.90372143699999996</v>
      </c>
      <c r="F165" s="11" t="str">
        <f t="shared" si="59"/>
        <v>N/A</v>
      </c>
      <c r="G165" s="8">
        <v>0.92278840809999996</v>
      </c>
      <c r="H165" s="11" t="str">
        <f t="shared" si="60"/>
        <v>N/A</v>
      </c>
      <c r="I165" s="12">
        <v>2.4809999999999999</v>
      </c>
      <c r="J165" s="12">
        <v>2.11</v>
      </c>
      <c r="K165" s="41" t="s">
        <v>732</v>
      </c>
      <c r="L165" s="9" t="str">
        <f t="shared" si="61"/>
        <v>Yes</v>
      </c>
    </row>
    <row r="166" spans="1:12" x14ac:dyDescent="0.25">
      <c r="A166" s="4" t="s">
        <v>111</v>
      </c>
      <c r="B166" s="33" t="s">
        <v>217</v>
      </c>
      <c r="C166" s="8">
        <v>1.3005182318999999</v>
      </c>
      <c r="D166" s="11" t="str">
        <f t="shared" si="58"/>
        <v>N/A</v>
      </c>
      <c r="E166" s="8">
        <v>1.2835855490000001</v>
      </c>
      <c r="F166" s="11" t="str">
        <f t="shared" si="59"/>
        <v>N/A</v>
      </c>
      <c r="G166" s="8">
        <v>1.3031026655</v>
      </c>
      <c r="H166" s="11" t="str">
        <f t="shared" si="60"/>
        <v>N/A</v>
      </c>
      <c r="I166" s="12">
        <v>-1.3</v>
      </c>
      <c r="J166" s="12">
        <v>1.5209999999999999</v>
      </c>
      <c r="K166" s="41" t="s">
        <v>732</v>
      </c>
      <c r="L166" s="9" t="str">
        <f t="shared" si="61"/>
        <v>Yes</v>
      </c>
    </row>
    <row r="167" spans="1:12" x14ac:dyDescent="0.25">
      <c r="A167" s="4" t="s">
        <v>112</v>
      </c>
      <c r="B167" s="33" t="s">
        <v>217</v>
      </c>
      <c r="C167" s="8">
        <v>7.0541525501000004</v>
      </c>
      <c r="D167" s="11" t="str">
        <f t="shared" si="58"/>
        <v>N/A</v>
      </c>
      <c r="E167" s="8">
        <v>7.3062491009999997</v>
      </c>
      <c r="F167" s="11" t="str">
        <f t="shared" si="59"/>
        <v>N/A</v>
      </c>
      <c r="G167" s="8">
        <v>7.6787598066999996</v>
      </c>
      <c r="H167" s="11" t="str">
        <f t="shared" si="60"/>
        <v>N/A</v>
      </c>
      <c r="I167" s="12">
        <v>3.5739999999999998</v>
      </c>
      <c r="J167" s="12">
        <v>5.0990000000000002</v>
      </c>
      <c r="K167" s="41" t="s">
        <v>732</v>
      </c>
      <c r="L167" s="9" t="str">
        <f t="shared" si="61"/>
        <v>Yes</v>
      </c>
    </row>
    <row r="168" spans="1:12" x14ac:dyDescent="0.25">
      <c r="A168" s="4" t="s">
        <v>113</v>
      </c>
      <c r="B168" s="33" t="s">
        <v>217</v>
      </c>
      <c r="C168" s="8">
        <v>4.9003860699999999E-2</v>
      </c>
      <c r="D168" s="11" t="str">
        <f t="shared" si="58"/>
        <v>N/A</v>
      </c>
      <c r="E168" s="8">
        <v>5.56222959E-2</v>
      </c>
      <c r="F168" s="11" t="str">
        <f t="shared" si="59"/>
        <v>N/A</v>
      </c>
      <c r="G168" s="8">
        <v>6.5507759200000001E-2</v>
      </c>
      <c r="H168" s="11" t="str">
        <f t="shared" si="60"/>
        <v>N/A</v>
      </c>
      <c r="I168" s="12">
        <v>13.51</v>
      </c>
      <c r="J168" s="12">
        <v>17.77</v>
      </c>
      <c r="K168" s="41" t="s">
        <v>732</v>
      </c>
      <c r="L168" s="9" t="str">
        <f t="shared" si="61"/>
        <v>Yes</v>
      </c>
    </row>
    <row r="169" spans="1:12" x14ac:dyDescent="0.25">
      <c r="A169" s="4" t="s">
        <v>114</v>
      </c>
      <c r="B169" s="33" t="s">
        <v>217</v>
      </c>
      <c r="C169" s="8">
        <v>4.1364254999999997E-3</v>
      </c>
      <c r="D169" s="11" t="str">
        <f t="shared" si="58"/>
        <v>N/A</v>
      </c>
      <c r="E169" s="8">
        <v>4.8156596999999997E-3</v>
      </c>
      <c r="F169" s="11" t="str">
        <f t="shared" si="59"/>
        <v>N/A</v>
      </c>
      <c r="G169" s="8">
        <v>5.1951640000000004E-3</v>
      </c>
      <c r="H169" s="11" t="str">
        <f t="shared" si="60"/>
        <v>N/A</v>
      </c>
      <c r="I169" s="12">
        <v>16.420000000000002</v>
      </c>
      <c r="J169" s="12">
        <v>7.8810000000000002</v>
      </c>
      <c r="K169" s="41" t="s">
        <v>732</v>
      </c>
      <c r="L169" s="9" t="str">
        <f t="shared" si="61"/>
        <v>Yes</v>
      </c>
    </row>
    <row r="170" spans="1:12" x14ac:dyDescent="0.25">
      <c r="A170" s="4" t="s">
        <v>428</v>
      </c>
      <c r="B170" s="33" t="s">
        <v>217</v>
      </c>
      <c r="C170" s="34">
        <v>10122</v>
      </c>
      <c r="D170" s="11" t="str">
        <f>IF($B170="N/A","N/A",IF(C170&gt;10,"No",IF(C170&lt;-10,"No","Yes")))</f>
        <v>N/A</v>
      </c>
      <c r="E170" s="34">
        <v>10267</v>
      </c>
      <c r="F170" s="11" t="str">
        <f>IF($B170="N/A","N/A",IF(E170&gt;10,"No",IF(E170&lt;-10,"No","Yes")))</f>
        <v>N/A</v>
      </c>
      <c r="G170" s="34">
        <v>10568</v>
      </c>
      <c r="H170" s="11" t="str">
        <f>IF($B170="N/A","N/A",IF(G170&gt;10,"No",IF(G170&lt;-10,"No","Yes")))</f>
        <v>N/A</v>
      </c>
      <c r="I170" s="12">
        <v>1.4330000000000001</v>
      </c>
      <c r="J170" s="12">
        <v>2.9319999999999999</v>
      </c>
      <c r="K170" s="41" t="s">
        <v>732</v>
      </c>
      <c r="L170" s="9" t="str">
        <f t="shared" si="61"/>
        <v>Yes</v>
      </c>
    </row>
    <row r="171" spans="1:12" x14ac:dyDescent="0.25">
      <c r="A171" s="4" t="s">
        <v>429</v>
      </c>
      <c r="B171" s="33" t="s">
        <v>217</v>
      </c>
      <c r="C171" s="34">
        <v>280</v>
      </c>
      <c r="D171" s="11" t="str">
        <f>IF($B171="N/A","N/A",IF(C171&gt;10,"No",IF(C171&lt;-10,"No","Yes")))</f>
        <v>N/A</v>
      </c>
      <c r="E171" s="34">
        <v>255</v>
      </c>
      <c r="F171" s="11" t="str">
        <f>IF($B171="N/A","N/A",IF(E171&gt;10,"No",IF(E171&lt;-10,"No","Yes")))</f>
        <v>N/A</v>
      </c>
      <c r="G171" s="34">
        <v>275</v>
      </c>
      <c r="H171" s="11" t="str">
        <f>IF($B171="N/A","N/A",IF(G171&gt;10,"No",IF(G171&lt;-10,"No","Yes")))</f>
        <v>N/A</v>
      </c>
      <c r="I171" s="12">
        <v>-8.93</v>
      </c>
      <c r="J171" s="12">
        <v>7.843</v>
      </c>
      <c r="K171" s="41" t="s">
        <v>732</v>
      </c>
      <c r="L171" s="9" t="str">
        <f t="shared" si="61"/>
        <v>Yes</v>
      </c>
    </row>
    <row r="172" spans="1:12" x14ac:dyDescent="0.25">
      <c r="A172" s="4" t="s">
        <v>430</v>
      </c>
      <c r="B172" s="33" t="s">
        <v>217</v>
      </c>
      <c r="C172" s="34">
        <v>32010</v>
      </c>
      <c r="D172" s="11" t="str">
        <f>IF($B172="N/A","N/A",IF(C172&gt;10,"No",IF(C172&lt;-10,"No","Yes")))</f>
        <v>N/A</v>
      </c>
      <c r="E172" s="34">
        <v>33098</v>
      </c>
      <c r="F172" s="11" t="str">
        <f>IF($B172="N/A","N/A",IF(E172&gt;10,"No",IF(E172&lt;-10,"No","Yes")))</f>
        <v>N/A</v>
      </c>
      <c r="G172" s="34">
        <v>33729</v>
      </c>
      <c r="H172" s="11" t="str">
        <f>IF($B172="N/A","N/A",IF(G172&gt;10,"No",IF(G172&lt;-10,"No","Yes")))</f>
        <v>N/A</v>
      </c>
      <c r="I172" s="12">
        <v>3.399</v>
      </c>
      <c r="J172" s="12">
        <v>1.9059999999999999</v>
      </c>
      <c r="K172" s="41" t="s">
        <v>732</v>
      </c>
      <c r="L172" s="9" t="str">
        <f t="shared" si="61"/>
        <v>Yes</v>
      </c>
    </row>
    <row r="173" spans="1:12" x14ac:dyDescent="0.25">
      <c r="A173" s="4" t="s">
        <v>431</v>
      </c>
      <c r="B173" s="33" t="s">
        <v>217</v>
      </c>
      <c r="C173" s="34">
        <v>51087</v>
      </c>
      <c r="D173" s="11" t="str">
        <f>IF($B173="N/A","N/A",IF(C173&gt;10,"No",IF(C173&lt;-10,"No","Yes")))</f>
        <v>N/A</v>
      </c>
      <c r="E173" s="34">
        <v>55788</v>
      </c>
      <c r="F173" s="11" t="str">
        <f>IF($B173="N/A","N/A",IF(E173&gt;10,"No",IF(E173&lt;-10,"No","Yes")))</f>
        <v>N/A</v>
      </c>
      <c r="G173" s="34">
        <v>59224</v>
      </c>
      <c r="H173" s="11" t="str">
        <f>IF($B173="N/A","N/A",IF(G173&gt;10,"No",IF(G173&lt;-10,"No","Yes")))</f>
        <v>N/A</v>
      </c>
      <c r="I173" s="12">
        <v>9.202</v>
      </c>
      <c r="J173" s="12">
        <v>6.1589999999999998</v>
      </c>
      <c r="K173" s="41" t="s">
        <v>732</v>
      </c>
      <c r="L173" s="9" t="str">
        <f t="shared" si="61"/>
        <v>Yes</v>
      </c>
    </row>
    <row r="174" spans="1:12" x14ac:dyDescent="0.25">
      <c r="A174" s="4" t="s">
        <v>432</v>
      </c>
      <c r="B174" s="33" t="s">
        <v>217</v>
      </c>
      <c r="C174" s="34">
        <v>2316</v>
      </c>
      <c r="D174" s="11" t="str">
        <f>IF($B174="N/A","N/A",IF(C174&gt;10,"No",IF(C174&lt;-10,"No","Yes")))</f>
        <v>N/A</v>
      </c>
      <c r="E174" s="34">
        <v>2727</v>
      </c>
      <c r="F174" s="11" t="str">
        <f>IF($B174="N/A","N/A",IF(E174&gt;10,"No",IF(E174&lt;-10,"No","Yes")))</f>
        <v>N/A</v>
      </c>
      <c r="G174" s="34">
        <v>3267</v>
      </c>
      <c r="H174" s="11" t="str">
        <f>IF($B174="N/A","N/A",IF(G174&gt;10,"No",IF(G174&lt;-10,"No","Yes")))</f>
        <v>N/A</v>
      </c>
      <c r="I174" s="12">
        <v>17.75</v>
      </c>
      <c r="J174" s="12">
        <v>19.8</v>
      </c>
      <c r="K174" s="41" t="s">
        <v>732</v>
      </c>
      <c r="L174" s="9" t="str">
        <f t="shared" si="61"/>
        <v>Yes</v>
      </c>
    </row>
    <row r="175" spans="1:12" x14ac:dyDescent="0.25">
      <c r="A175" s="6" t="s">
        <v>1016</v>
      </c>
      <c r="B175" s="33" t="s">
        <v>217</v>
      </c>
      <c r="C175" s="34">
        <v>778</v>
      </c>
      <c r="D175" s="11" t="str">
        <f t="shared" si="58"/>
        <v>N/A</v>
      </c>
      <c r="E175" s="34">
        <v>1139</v>
      </c>
      <c r="F175" s="11" t="str">
        <f t="shared" si="59"/>
        <v>N/A</v>
      </c>
      <c r="G175" s="34">
        <v>1306</v>
      </c>
      <c r="H175" s="11" t="str">
        <f t="shared" si="60"/>
        <v>N/A</v>
      </c>
      <c r="I175" s="12">
        <v>46.4</v>
      </c>
      <c r="J175" s="12">
        <v>14.66</v>
      </c>
      <c r="K175" s="41" t="s">
        <v>732</v>
      </c>
      <c r="L175" s="9" t="str">
        <f t="shared" si="61"/>
        <v>Yes</v>
      </c>
    </row>
    <row r="176" spans="1:12" x14ac:dyDescent="0.25">
      <c r="A176" s="4" t="s">
        <v>1017</v>
      </c>
      <c r="B176" s="33" t="s">
        <v>217</v>
      </c>
      <c r="C176" s="34">
        <v>530</v>
      </c>
      <c r="D176" s="11" t="str">
        <f>IF($B176="N/A","N/A",IF(C176&gt;10,"No",IF(C176&lt;-10,"No","Yes")))</f>
        <v>N/A</v>
      </c>
      <c r="E176" s="34">
        <v>752</v>
      </c>
      <c r="F176" s="11" t="str">
        <f>IF($B176="N/A","N/A",IF(E176&gt;10,"No",IF(E176&lt;-10,"No","Yes")))</f>
        <v>N/A</v>
      </c>
      <c r="G176" s="34">
        <v>845</v>
      </c>
      <c r="H176" s="11" t="str">
        <f>IF($B176="N/A","N/A",IF(G176&gt;10,"No",IF(G176&lt;-10,"No","Yes")))</f>
        <v>N/A</v>
      </c>
      <c r="I176" s="12">
        <v>41.89</v>
      </c>
      <c r="J176" s="12">
        <v>12.37</v>
      </c>
      <c r="K176" s="41" t="s">
        <v>732</v>
      </c>
      <c r="L176" s="9" t="str">
        <f t="shared" si="61"/>
        <v>Yes</v>
      </c>
    </row>
    <row r="177" spans="1:12" x14ac:dyDescent="0.25">
      <c r="A177" s="4" t="s">
        <v>1018</v>
      </c>
      <c r="B177" s="33" t="s">
        <v>217</v>
      </c>
      <c r="C177" s="34">
        <v>12</v>
      </c>
      <c r="D177" s="11" t="str">
        <f>IF($B177="N/A","N/A",IF(C177&gt;10,"No",IF(C177&lt;-10,"No","Yes")))</f>
        <v>N/A</v>
      </c>
      <c r="E177" s="34">
        <v>15</v>
      </c>
      <c r="F177" s="11" t="str">
        <f>IF($B177="N/A","N/A",IF(E177&gt;10,"No",IF(E177&lt;-10,"No","Yes")))</f>
        <v>N/A</v>
      </c>
      <c r="G177" s="34">
        <v>21</v>
      </c>
      <c r="H177" s="11" t="str">
        <f>IF($B177="N/A","N/A",IF(G177&gt;10,"No",IF(G177&lt;-10,"No","Yes")))</f>
        <v>N/A</v>
      </c>
      <c r="I177" s="12">
        <v>25</v>
      </c>
      <c r="J177" s="12">
        <v>40</v>
      </c>
      <c r="K177" s="41" t="s">
        <v>732</v>
      </c>
      <c r="L177" s="9" t="str">
        <f t="shared" si="61"/>
        <v>No</v>
      </c>
    </row>
    <row r="178" spans="1:12" ht="25" x14ac:dyDescent="0.25">
      <c r="A178" s="4" t="s">
        <v>1019</v>
      </c>
      <c r="B178" s="33" t="s">
        <v>217</v>
      </c>
      <c r="C178" s="34">
        <v>189</v>
      </c>
      <c r="D178" s="11" t="str">
        <f>IF($B178="N/A","N/A",IF(C178&gt;10,"No",IF(C178&lt;-10,"No","Yes")))</f>
        <v>N/A</v>
      </c>
      <c r="E178" s="34">
        <v>286</v>
      </c>
      <c r="F178" s="11" t="str">
        <f>IF($B178="N/A","N/A",IF(E178&gt;10,"No",IF(E178&lt;-10,"No","Yes")))</f>
        <v>N/A</v>
      </c>
      <c r="G178" s="34">
        <v>339</v>
      </c>
      <c r="H178" s="11" t="str">
        <f>IF($B178="N/A","N/A",IF(G178&gt;10,"No",IF(G178&lt;-10,"No","Yes")))</f>
        <v>N/A</v>
      </c>
      <c r="I178" s="12">
        <v>51.32</v>
      </c>
      <c r="J178" s="12">
        <v>18.53</v>
      </c>
      <c r="K178" s="41" t="s">
        <v>732</v>
      </c>
      <c r="L178" s="9" t="str">
        <f t="shared" si="61"/>
        <v>Yes</v>
      </c>
    </row>
    <row r="179" spans="1:12" x14ac:dyDescent="0.25">
      <c r="A179" s="4" t="s">
        <v>1020</v>
      </c>
      <c r="B179" s="33" t="s">
        <v>217</v>
      </c>
      <c r="C179" s="34">
        <v>43</v>
      </c>
      <c r="D179" s="11" t="str">
        <f>IF($B179="N/A","N/A",IF(C179&gt;10,"No",IF(C179&lt;-10,"No","Yes")))</f>
        <v>N/A</v>
      </c>
      <c r="E179" s="34">
        <v>80</v>
      </c>
      <c r="F179" s="11" t="str">
        <f>IF($B179="N/A","N/A",IF(E179&gt;10,"No",IF(E179&lt;-10,"No","Yes")))</f>
        <v>N/A</v>
      </c>
      <c r="G179" s="34">
        <v>94</v>
      </c>
      <c r="H179" s="11" t="str">
        <f>IF($B179="N/A","N/A",IF(G179&gt;10,"No",IF(G179&lt;-10,"No","Yes")))</f>
        <v>N/A</v>
      </c>
      <c r="I179" s="12">
        <v>86.05</v>
      </c>
      <c r="J179" s="12">
        <v>17.5</v>
      </c>
      <c r="K179" s="41" t="s">
        <v>732</v>
      </c>
      <c r="L179" s="9" t="str">
        <f t="shared" si="61"/>
        <v>Yes</v>
      </c>
    </row>
    <row r="180" spans="1:12" ht="25" x14ac:dyDescent="0.25">
      <c r="A180" s="4" t="s">
        <v>1021</v>
      </c>
      <c r="B180" s="33" t="s">
        <v>217</v>
      </c>
      <c r="C180" s="34">
        <v>11</v>
      </c>
      <c r="D180" s="11" t="str">
        <f>IF($B180="N/A","N/A",IF(C180&gt;10,"No",IF(C180&lt;-10,"No","Yes")))</f>
        <v>N/A</v>
      </c>
      <c r="E180" s="34">
        <v>11</v>
      </c>
      <c r="F180" s="11" t="str">
        <f>IF($B180="N/A","N/A",IF(E180&gt;10,"No",IF(E180&lt;-10,"No","Yes")))</f>
        <v>N/A</v>
      </c>
      <c r="G180" s="34">
        <v>11</v>
      </c>
      <c r="H180" s="11" t="str">
        <f>IF($B180="N/A","N/A",IF(G180&gt;10,"No",IF(G180&lt;-10,"No","Yes")))</f>
        <v>N/A</v>
      </c>
      <c r="I180" s="12">
        <v>50</v>
      </c>
      <c r="J180" s="12">
        <v>16.670000000000002</v>
      </c>
      <c r="K180" s="41" t="s">
        <v>732</v>
      </c>
      <c r="L180" s="9" t="str">
        <f t="shared" si="61"/>
        <v>Yes</v>
      </c>
    </row>
    <row r="181" spans="1:12" x14ac:dyDescent="0.25">
      <c r="A181" s="6" t="s">
        <v>1022</v>
      </c>
      <c r="B181" s="33" t="s">
        <v>217</v>
      </c>
      <c r="C181" s="34">
        <v>12653</v>
      </c>
      <c r="D181" s="11" t="str">
        <f t="shared" si="58"/>
        <v>N/A</v>
      </c>
      <c r="E181" s="34">
        <v>12002</v>
      </c>
      <c r="F181" s="11" t="str">
        <f t="shared" si="59"/>
        <v>N/A</v>
      </c>
      <c r="G181" s="34">
        <v>12136</v>
      </c>
      <c r="H181" s="11" t="str">
        <f t="shared" si="60"/>
        <v>N/A</v>
      </c>
      <c r="I181" s="12">
        <v>-5.15</v>
      </c>
      <c r="J181" s="12">
        <v>1.1160000000000001</v>
      </c>
      <c r="K181" s="41" t="s">
        <v>732</v>
      </c>
      <c r="L181" s="9" t="str">
        <f t="shared" si="61"/>
        <v>Yes</v>
      </c>
    </row>
    <row r="182" spans="1:12" x14ac:dyDescent="0.25">
      <c r="A182" s="4" t="s">
        <v>1023</v>
      </c>
      <c r="B182" s="33" t="s">
        <v>217</v>
      </c>
      <c r="C182" s="34">
        <v>8858</v>
      </c>
      <c r="D182" s="11" t="str">
        <f t="shared" si="58"/>
        <v>N/A</v>
      </c>
      <c r="E182" s="34">
        <v>8605</v>
      </c>
      <c r="F182" s="11" t="str">
        <f t="shared" si="59"/>
        <v>N/A</v>
      </c>
      <c r="G182" s="34">
        <v>8747</v>
      </c>
      <c r="H182" s="11" t="str">
        <f t="shared" si="60"/>
        <v>N/A</v>
      </c>
      <c r="I182" s="12">
        <v>-2.86</v>
      </c>
      <c r="J182" s="12">
        <v>1.65</v>
      </c>
      <c r="K182" s="41" t="s">
        <v>732</v>
      </c>
      <c r="L182" s="9" t="str">
        <f t="shared" si="61"/>
        <v>Yes</v>
      </c>
    </row>
    <row r="183" spans="1:12" x14ac:dyDescent="0.25">
      <c r="A183" s="4" t="s">
        <v>1024</v>
      </c>
      <c r="B183" s="33" t="s">
        <v>217</v>
      </c>
      <c r="C183" s="34">
        <v>234</v>
      </c>
      <c r="D183" s="11" t="str">
        <f t="shared" si="58"/>
        <v>N/A</v>
      </c>
      <c r="E183" s="34">
        <v>208</v>
      </c>
      <c r="F183" s="11" t="str">
        <f t="shared" si="59"/>
        <v>N/A</v>
      </c>
      <c r="G183" s="34">
        <v>228</v>
      </c>
      <c r="H183" s="11" t="str">
        <f t="shared" si="60"/>
        <v>N/A</v>
      </c>
      <c r="I183" s="12">
        <v>-11.1</v>
      </c>
      <c r="J183" s="12">
        <v>9.6150000000000002</v>
      </c>
      <c r="K183" s="41" t="s">
        <v>732</v>
      </c>
      <c r="L183" s="9" t="str">
        <f t="shared" si="61"/>
        <v>Yes</v>
      </c>
    </row>
    <row r="184" spans="1:12" x14ac:dyDescent="0.25">
      <c r="A184" s="4" t="s">
        <v>1025</v>
      </c>
      <c r="B184" s="33" t="s">
        <v>217</v>
      </c>
      <c r="C184" s="34">
        <v>3463</v>
      </c>
      <c r="D184" s="11" t="str">
        <f t="shared" si="58"/>
        <v>N/A</v>
      </c>
      <c r="E184" s="34">
        <v>3101</v>
      </c>
      <c r="F184" s="11" t="str">
        <f t="shared" si="59"/>
        <v>N/A</v>
      </c>
      <c r="G184" s="34">
        <v>3082</v>
      </c>
      <c r="H184" s="11" t="str">
        <f t="shared" si="60"/>
        <v>N/A</v>
      </c>
      <c r="I184" s="12">
        <v>-10.5</v>
      </c>
      <c r="J184" s="12">
        <v>-0.61299999999999999</v>
      </c>
      <c r="K184" s="41" t="s">
        <v>732</v>
      </c>
      <c r="L184" s="9" t="str">
        <f t="shared" si="61"/>
        <v>Yes</v>
      </c>
    </row>
    <row r="185" spans="1:12" x14ac:dyDescent="0.25">
      <c r="A185" s="4" t="s">
        <v>1026</v>
      </c>
      <c r="B185" s="33" t="s">
        <v>217</v>
      </c>
      <c r="C185" s="34">
        <v>94</v>
      </c>
      <c r="D185" s="11" t="str">
        <f t="shared" si="58"/>
        <v>N/A</v>
      </c>
      <c r="E185" s="34">
        <v>81</v>
      </c>
      <c r="F185" s="11" t="str">
        <f t="shared" si="59"/>
        <v>N/A</v>
      </c>
      <c r="G185" s="34">
        <v>69</v>
      </c>
      <c r="H185" s="11" t="str">
        <f t="shared" si="60"/>
        <v>N/A</v>
      </c>
      <c r="I185" s="12">
        <v>-13.8</v>
      </c>
      <c r="J185" s="12">
        <v>-14.8</v>
      </c>
      <c r="K185" s="41" t="s">
        <v>732</v>
      </c>
      <c r="L185" s="9" t="str">
        <f t="shared" si="61"/>
        <v>Yes</v>
      </c>
    </row>
    <row r="186" spans="1:12" x14ac:dyDescent="0.25">
      <c r="A186" s="4" t="s">
        <v>1027</v>
      </c>
      <c r="B186" s="33" t="s">
        <v>217</v>
      </c>
      <c r="C186" s="34">
        <v>11</v>
      </c>
      <c r="D186" s="11" t="str">
        <f t="shared" si="58"/>
        <v>N/A</v>
      </c>
      <c r="E186" s="34">
        <v>11</v>
      </c>
      <c r="F186" s="11" t="str">
        <f t="shared" si="59"/>
        <v>N/A</v>
      </c>
      <c r="G186" s="34">
        <v>11</v>
      </c>
      <c r="H186" s="11" t="str">
        <f t="shared" si="60"/>
        <v>N/A</v>
      </c>
      <c r="I186" s="12">
        <v>75</v>
      </c>
      <c r="J186" s="12">
        <v>42.86</v>
      </c>
      <c r="K186" s="41" t="s">
        <v>732</v>
      </c>
      <c r="L186" s="9" t="str">
        <f t="shared" si="61"/>
        <v>No</v>
      </c>
    </row>
    <row r="187" spans="1:12" x14ac:dyDescent="0.25">
      <c r="A187" s="6" t="s">
        <v>1028</v>
      </c>
      <c r="B187" s="41" t="s">
        <v>217</v>
      </c>
      <c r="C187" s="1">
        <v>1651</v>
      </c>
      <c r="D187" s="11" t="str">
        <f t="shared" si="58"/>
        <v>N/A</v>
      </c>
      <c r="E187" s="1">
        <v>1824</v>
      </c>
      <c r="F187" s="11" t="str">
        <f t="shared" si="59"/>
        <v>N/A</v>
      </c>
      <c r="G187" s="1">
        <v>2035</v>
      </c>
      <c r="H187" s="11" t="str">
        <f t="shared" si="60"/>
        <v>N/A</v>
      </c>
      <c r="I187" s="12">
        <v>10.48</v>
      </c>
      <c r="J187" s="12">
        <v>11.57</v>
      </c>
      <c r="K187" s="41" t="s">
        <v>732</v>
      </c>
      <c r="L187" s="11" t="str">
        <f t="shared" si="61"/>
        <v>Yes</v>
      </c>
    </row>
    <row r="188" spans="1:12" x14ac:dyDescent="0.25">
      <c r="A188" s="4" t="s">
        <v>1029</v>
      </c>
      <c r="B188" s="33" t="s">
        <v>217</v>
      </c>
      <c r="C188" s="34">
        <v>143</v>
      </c>
      <c r="D188" s="11" t="str">
        <f t="shared" si="58"/>
        <v>N/A</v>
      </c>
      <c r="E188" s="34">
        <v>186</v>
      </c>
      <c r="F188" s="11" t="str">
        <f t="shared" si="59"/>
        <v>N/A</v>
      </c>
      <c r="G188" s="34">
        <v>198</v>
      </c>
      <c r="H188" s="11" t="str">
        <f t="shared" si="60"/>
        <v>N/A</v>
      </c>
      <c r="I188" s="12">
        <v>30.07</v>
      </c>
      <c r="J188" s="12">
        <v>6.452</v>
      </c>
      <c r="K188" s="41" t="s">
        <v>732</v>
      </c>
      <c r="L188" s="9" t="str">
        <f t="shared" si="61"/>
        <v>Yes</v>
      </c>
    </row>
    <row r="189" spans="1:12" x14ac:dyDescent="0.25">
      <c r="A189" s="4" t="s">
        <v>1030</v>
      </c>
      <c r="B189" s="33" t="s">
        <v>217</v>
      </c>
      <c r="C189" s="34">
        <v>11</v>
      </c>
      <c r="D189" s="11" t="str">
        <f t="shared" si="58"/>
        <v>N/A</v>
      </c>
      <c r="E189" s="34">
        <v>11</v>
      </c>
      <c r="F189" s="11" t="str">
        <f t="shared" si="59"/>
        <v>N/A</v>
      </c>
      <c r="G189" s="34">
        <v>11</v>
      </c>
      <c r="H189" s="11" t="str">
        <f t="shared" si="60"/>
        <v>N/A</v>
      </c>
      <c r="I189" s="12">
        <v>0</v>
      </c>
      <c r="J189" s="12">
        <v>-20</v>
      </c>
      <c r="K189" s="41" t="s">
        <v>732</v>
      </c>
      <c r="L189" s="9" t="str">
        <f t="shared" si="61"/>
        <v>Yes</v>
      </c>
    </row>
    <row r="190" spans="1:12" x14ac:dyDescent="0.25">
      <c r="A190" s="4" t="s">
        <v>1031</v>
      </c>
      <c r="B190" s="33" t="s">
        <v>217</v>
      </c>
      <c r="C190" s="34">
        <v>582</v>
      </c>
      <c r="D190" s="11" t="str">
        <f t="shared" si="58"/>
        <v>N/A</v>
      </c>
      <c r="E190" s="34">
        <v>670</v>
      </c>
      <c r="F190" s="11" t="str">
        <f t="shared" si="59"/>
        <v>N/A</v>
      </c>
      <c r="G190" s="34">
        <v>738</v>
      </c>
      <c r="H190" s="11" t="str">
        <f t="shared" si="60"/>
        <v>N/A</v>
      </c>
      <c r="I190" s="12">
        <v>15.12</v>
      </c>
      <c r="J190" s="12">
        <v>10.15</v>
      </c>
      <c r="K190" s="41" t="s">
        <v>732</v>
      </c>
      <c r="L190" s="9" t="str">
        <f t="shared" si="61"/>
        <v>Yes</v>
      </c>
    </row>
    <row r="191" spans="1:12" x14ac:dyDescent="0.25">
      <c r="A191" s="4" t="s">
        <v>1032</v>
      </c>
      <c r="B191" s="33" t="s">
        <v>217</v>
      </c>
      <c r="C191" s="34">
        <v>888</v>
      </c>
      <c r="D191" s="11" t="str">
        <f t="shared" si="58"/>
        <v>N/A</v>
      </c>
      <c r="E191" s="34">
        <v>927</v>
      </c>
      <c r="F191" s="11" t="str">
        <f t="shared" si="59"/>
        <v>N/A</v>
      </c>
      <c r="G191" s="34">
        <v>1056</v>
      </c>
      <c r="H191" s="11" t="str">
        <f t="shared" si="60"/>
        <v>N/A</v>
      </c>
      <c r="I191" s="12">
        <v>4.3920000000000003</v>
      </c>
      <c r="J191" s="12">
        <v>13.92</v>
      </c>
      <c r="K191" s="41" t="s">
        <v>732</v>
      </c>
      <c r="L191" s="9" t="str">
        <f t="shared" si="61"/>
        <v>Yes</v>
      </c>
    </row>
    <row r="192" spans="1:12" ht="25" x14ac:dyDescent="0.25">
      <c r="A192" s="4" t="s">
        <v>1033</v>
      </c>
      <c r="B192" s="33" t="s">
        <v>217</v>
      </c>
      <c r="C192" s="34">
        <v>28</v>
      </c>
      <c r="D192" s="11" t="str">
        <f t="shared" si="58"/>
        <v>N/A</v>
      </c>
      <c r="E192" s="34">
        <v>31</v>
      </c>
      <c r="F192" s="11" t="str">
        <f t="shared" si="59"/>
        <v>N/A</v>
      </c>
      <c r="G192" s="34">
        <v>35</v>
      </c>
      <c r="H192" s="11" t="str">
        <f t="shared" si="60"/>
        <v>N/A</v>
      </c>
      <c r="I192" s="12">
        <v>10.71</v>
      </c>
      <c r="J192" s="12">
        <v>12.9</v>
      </c>
      <c r="K192" s="41" t="s">
        <v>732</v>
      </c>
      <c r="L192" s="9" t="str">
        <f t="shared" si="61"/>
        <v>Yes</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2314</v>
      </c>
      <c r="D199" s="11" t="str">
        <f t="shared" si="58"/>
        <v>N/A</v>
      </c>
      <c r="E199" s="1">
        <v>2524</v>
      </c>
      <c r="F199" s="11" t="str">
        <f t="shared" si="59"/>
        <v>N/A</v>
      </c>
      <c r="G199" s="1">
        <v>2299</v>
      </c>
      <c r="H199" s="11" t="str">
        <f t="shared" si="60"/>
        <v>N/A</v>
      </c>
      <c r="I199" s="12">
        <v>9.0749999999999993</v>
      </c>
      <c r="J199" s="12">
        <v>-8.91</v>
      </c>
      <c r="K199" s="41" t="s">
        <v>732</v>
      </c>
      <c r="L199" s="11" t="str">
        <f t="shared" si="61"/>
        <v>Yes</v>
      </c>
    </row>
    <row r="200" spans="1:12" x14ac:dyDescent="0.25">
      <c r="A200" s="4" t="s">
        <v>1041</v>
      </c>
      <c r="B200" s="33" t="s">
        <v>217</v>
      </c>
      <c r="C200" s="34">
        <v>61</v>
      </c>
      <c r="D200" s="11" t="str">
        <f t="shared" si="58"/>
        <v>N/A</v>
      </c>
      <c r="E200" s="34">
        <v>78</v>
      </c>
      <c r="F200" s="11" t="str">
        <f t="shared" si="59"/>
        <v>N/A</v>
      </c>
      <c r="G200" s="34">
        <v>69</v>
      </c>
      <c r="H200" s="11" t="str">
        <f t="shared" si="60"/>
        <v>N/A</v>
      </c>
      <c r="I200" s="12">
        <v>27.87</v>
      </c>
      <c r="J200" s="12">
        <v>-11.5</v>
      </c>
      <c r="K200" s="41" t="s">
        <v>732</v>
      </c>
      <c r="L200" s="9" t="str">
        <f t="shared" si="61"/>
        <v>Yes</v>
      </c>
    </row>
    <row r="201" spans="1:12" x14ac:dyDescent="0.25">
      <c r="A201" s="4" t="s">
        <v>1042</v>
      </c>
      <c r="B201" s="33" t="s">
        <v>217</v>
      </c>
      <c r="C201" s="34">
        <v>11</v>
      </c>
      <c r="D201" s="11" t="str">
        <f t="shared" si="58"/>
        <v>N/A</v>
      </c>
      <c r="E201" s="34">
        <v>11</v>
      </c>
      <c r="F201" s="11" t="str">
        <f t="shared" si="59"/>
        <v>N/A</v>
      </c>
      <c r="G201" s="34">
        <v>11</v>
      </c>
      <c r="H201" s="11" t="str">
        <f t="shared" si="60"/>
        <v>N/A</v>
      </c>
      <c r="I201" s="12">
        <v>100</v>
      </c>
      <c r="J201" s="12">
        <v>0</v>
      </c>
      <c r="K201" s="41" t="s">
        <v>732</v>
      </c>
      <c r="L201" s="9" t="str">
        <f t="shared" si="61"/>
        <v>Yes</v>
      </c>
    </row>
    <row r="202" spans="1:12" ht="25" x14ac:dyDescent="0.25">
      <c r="A202" s="4" t="s">
        <v>1043</v>
      </c>
      <c r="B202" s="33" t="s">
        <v>217</v>
      </c>
      <c r="C202" s="34">
        <v>1209</v>
      </c>
      <c r="D202" s="11" t="str">
        <f t="shared" si="58"/>
        <v>N/A</v>
      </c>
      <c r="E202" s="34">
        <v>1335</v>
      </c>
      <c r="F202" s="11" t="str">
        <f t="shared" si="59"/>
        <v>N/A</v>
      </c>
      <c r="G202" s="34">
        <v>1169</v>
      </c>
      <c r="H202" s="11" t="str">
        <f t="shared" si="60"/>
        <v>N/A</v>
      </c>
      <c r="I202" s="12">
        <v>10.42</v>
      </c>
      <c r="J202" s="12">
        <v>-12.4</v>
      </c>
      <c r="K202" s="41" t="s">
        <v>732</v>
      </c>
      <c r="L202" s="9" t="str">
        <f t="shared" si="61"/>
        <v>Yes</v>
      </c>
    </row>
    <row r="203" spans="1:12" ht="25" x14ac:dyDescent="0.25">
      <c r="A203" s="4" t="s">
        <v>1044</v>
      </c>
      <c r="B203" s="33" t="s">
        <v>217</v>
      </c>
      <c r="C203" s="34">
        <v>955</v>
      </c>
      <c r="D203" s="11" t="str">
        <f t="shared" si="58"/>
        <v>N/A</v>
      </c>
      <c r="E203" s="34">
        <v>1007</v>
      </c>
      <c r="F203" s="11" t="str">
        <f t="shared" si="59"/>
        <v>N/A</v>
      </c>
      <c r="G203" s="34">
        <v>966</v>
      </c>
      <c r="H203" s="11" t="str">
        <f t="shared" si="60"/>
        <v>N/A</v>
      </c>
      <c r="I203" s="12">
        <v>5.4450000000000003</v>
      </c>
      <c r="J203" s="12">
        <v>-4.07</v>
      </c>
      <c r="K203" s="41" t="s">
        <v>732</v>
      </c>
      <c r="L203" s="9" t="str">
        <f t="shared" si="61"/>
        <v>Yes</v>
      </c>
    </row>
    <row r="204" spans="1:12" ht="25" x14ac:dyDescent="0.25">
      <c r="A204" s="4" t="s">
        <v>1045</v>
      </c>
      <c r="B204" s="33" t="s">
        <v>217</v>
      </c>
      <c r="C204" s="34">
        <v>88</v>
      </c>
      <c r="D204" s="11" t="str">
        <f t="shared" si="58"/>
        <v>N/A</v>
      </c>
      <c r="E204" s="34">
        <v>102</v>
      </c>
      <c r="F204" s="11" t="str">
        <f t="shared" si="59"/>
        <v>N/A</v>
      </c>
      <c r="G204" s="34">
        <v>93</v>
      </c>
      <c r="H204" s="11" t="str">
        <f t="shared" si="60"/>
        <v>N/A</v>
      </c>
      <c r="I204" s="12">
        <v>15.91</v>
      </c>
      <c r="J204" s="12">
        <v>-8.82</v>
      </c>
      <c r="K204" s="41" t="s">
        <v>732</v>
      </c>
      <c r="L204" s="9" t="str">
        <f t="shared" si="61"/>
        <v>Yes</v>
      </c>
    </row>
    <row r="205" spans="1:12" x14ac:dyDescent="0.25">
      <c r="A205" s="6" t="s">
        <v>1046</v>
      </c>
      <c r="B205" s="41" t="s">
        <v>217</v>
      </c>
      <c r="C205" s="1">
        <v>78419</v>
      </c>
      <c r="D205" s="11" t="str">
        <f t="shared" si="58"/>
        <v>N/A</v>
      </c>
      <c r="E205" s="1">
        <v>84646</v>
      </c>
      <c r="F205" s="11" t="str">
        <f t="shared" si="59"/>
        <v>N/A</v>
      </c>
      <c r="G205" s="1">
        <v>89250</v>
      </c>
      <c r="H205" s="11" t="str">
        <f t="shared" si="60"/>
        <v>N/A</v>
      </c>
      <c r="I205" s="12">
        <v>7.9409999999999998</v>
      </c>
      <c r="J205" s="12">
        <v>5.4390000000000001</v>
      </c>
      <c r="K205" s="41" t="s">
        <v>732</v>
      </c>
      <c r="L205" s="11" t="str">
        <f t="shared" si="61"/>
        <v>Yes</v>
      </c>
    </row>
    <row r="206" spans="1:12" x14ac:dyDescent="0.25">
      <c r="A206" s="4" t="s">
        <v>1047</v>
      </c>
      <c r="B206" s="33" t="s">
        <v>217</v>
      </c>
      <c r="C206" s="34">
        <v>530</v>
      </c>
      <c r="D206" s="11" t="str">
        <f t="shared" si="58"/>
        <v>N/A</v>
      </c>
      <c r="E206" s="34">
        <v>646</v>
      </c>
      <c r="F206" s="11" t="str">
        <f t="shared" si="59"/>
        <v>N/A</v>
      </c>
      <c r="G206" s="34">
        <v>709</v>
      </c>
      <c r="H206" s="11" t="str">
        <f t="shared" si="60"/>
        <v>N/A</v>
      </c>
      <c r="I206" s="12">
        <v>21.89</v>
      </c>
      <c r="J206" s="12">
        <v>9.7520000000000007</v>
      </c>
      <c r="K206" s="41" t="s">
        <v>732</v>
      </c>
      <c r="L206" s="9" t="str">
        <f t="shared" si="61"/>
        <v>Yes</v>
      </c>
    </row>
    <row r="207" spans="1:12" x14ac:dyDescent="0.25">
      <c r="A207" s="4" t="s">
        <v>1048</v>
      </c>
      <c r="B207" s="33" t="s">
        <v>217</v>
      </c>
      <c r="C207" s="34">
        <v>23</v>
      </c>
      <c r="D207" s="11" t="str">
        <f t="shared" si="58"/>
        <v>N/A</v>
      </c>
      <c r="E207" s="34">
        <v>20</v>
      </c>
      <c r="F207" s="11" t="str">
        <f t="shared" si="59"/>
        <v>N/A</v>
      </c>
      <c r="G207" s="34">
        <v>16</v>
      </c>
      <c r="H207" s="11" t="str">
        <f t="shared" si="60"/>
        <v>N/A</v>
      </c>
      <c r="I207" s="12">
        <v>-13</v>
      </c>
      <c r="J207" s="12">
        <v>-20</v>
      </c>
      <c r="K207" s="41" t="s">
        <v>732</v>
      </c>
      <c r="L207" s="9" t="str">
        <f t="shared" si="61"/>
        <v>Yes</v>
      </c>
    </row>
    <row r="208" spans="1:12" x14ac:dyDescent="0.25">
      <c r="A208" s="4" t="s">
        <v>1049</v>
      </c>
      <c r="B208" s="33" t="s">
        <v>217</v>
      </c>
      <c r="C208" s="34">
        <v>26567</v>
      </c>
      <c r="D208" s="11" t="str">
        <f t="shared" si="58"/>
        <v>N/A</v>
      </c>
      <c r="E208" s="34">
        <v>27706</v>
      </c>
      <c r="F208" s="11" t="str">
        <f t="shared" si="59"/>
        <v>N/A</v>
      </c>
      <c r="G208" s="34">
        <v>28401</v>
      </c>
      <c r="H208" s="11" t="str">
        <f t="shared" si="60"/>
        <v>N/A</v>
      </c>
      <c r="I208" s="12">
        <v>4.2869999999999999</v>
      </c>
      <c r="J208" s="12">
        <v>2.508</v>
      </c>
      <c r="K208" s="41" t="s">
        <v>732</v>
      </c>
      <c r="L208" s="9" t="str">
        <f t="shared" si="61"/>
        <v>Yes</v>
      </c>
    </row>
    <row r="209" spans="1:12" x14ac:dyDescent="0.25">
      <c r="A209" s="4" t="s">
        <v>1050</v>
      </c>
      <c r="B209" s="33" t="s">
        <v>217</v>
      </c>
      <c r="C209" s="34">
        <v>49107</v>
      </c>
      <c r="D209" s="11" t="str">
        <f t="shared" si="58"/>
        <v>N/A</v>
      </c>
      <c r="E209" s="34">
        <v>53693</v>
      </c>
      <c r="F209" s="11" t="str">
        <f t="shared" si="59"/>
        <v>N/A</v>
      </c>
      <c r="G209" s="34">
        <v>57018</v>
      </c>
      <c r="H209" s="11" t="str">
        <f t="shared" si="60"/>
        <v>N/A</v>
      </c>
      <c r="I209" s="12">
        <v>9.3390000000000004</v>
      </c>
      <c r="J209" s="12">
        <v>6.1929999999999996</v>
      </c>
      <c r="K209" s="41" t="s">
        <v>732</v>
      </c>
      <c r="L209" s="9" t="str">
        <f t="shared" si="61"/>
        <v>Yes</v>
      </c>
    </row>
    <row r="210" spans="1:12" ht="25" x14ac:dyDescent="0.25">
      <c r="A210" s="4" t="s">
        <v>1051</v>
      </c>
      <c r="B210" s="33" t="s">
        <v>217</v>
      </c>
      <c r="C210" s="34">
        <v>2192</v>
      </c>
      <c r="D210" s="11" t="str">
        <f t="shared" si="58"/>
        <v>N/A</v>
      </c>
      <c r="E210" s="34">
        <v>2581</v>
      </c>
      <c r="F210" s="11" t="str">
        <f t="shared" si="59"/>
        <v>N/A</v>
      </c>
      <c r="G210" s="34">
        <v>3106</v>
      </c>
      <c r="H210" s="11" t="str">
        <f t="shared" si="60"/>
        <v>N/A</v>
      </c>
      <c r="I210" s="12">
        <v>17.75</v>
      </c>
      <c r="J210" s="12">
        <v>20.34</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37</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21</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16</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5.9667066743000001</v>
      </c>
      <c r="D235" s="11" t="str">
        <f>IF($B235="N/A","N/A",IF(C235&lt;15,"Yes","No"))</f>
        <v>Yes</v>
      </c>
      <c r="E235" s="8">
        <v>6.4395163263999997</v>
      </c>
      <c r="F235" s="11" t="str">
        <f>IF($B235="N/A","N/A",IF(E235&lt;15,"Yes","No"))</f>
        <v>Yes</v>
      </c>
      <c r="G235" s="8">
        <v>7.1145026759999999</v>
      </c>
      <c r="H235" s="11" t="str">
        <f>IF($B235="N/A","N/A",IF(G235&lt;15,"Yes","No"))</f>
        <v>Yes</v>
      </c>
      <c r="I235" s="12">
        <v>7.9240000000000004</v>
      </c>
      <c r="J235" s="12">
        <v>10.48</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2460</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1.5290118801999999</v>
      </c>
      <c r="D237" s="11" t="str">
        <f>IF($B237="N/A","N/A",IF(C237&lt;10,"Yes","No"))</f>
        <v>Yes</v>
      </c>
      <c r="E237" s="8">
        <v>2.1513634175999998</v>
      </c>
      <c r="F237" s="11" t="str">
        <f>IF($B237="N/A","N/A",IF(E237&lt;10,"Yes","No"))</f>
        <v>Yes</v>
      </c>
      <c r="G237" s="8">
        <v>2.4139893627000002</v>
      </c>
      <c r="H237" s="11" t="str">
        <f>IF($B237="N/A","N/A",IF(G237&lt;10,"Yes","No"))</f>
        <v>Yes</v>
      </c>
      <c r="I237" s="12">
        <v>40.700000000000003</v>
      </c>
      <c r="J237" s="12">
        <v>12.21</v>
      </c>
      <c r="K237" s="41" t="s">
        <v>732</v>
      </c>
      <c r="L237" s="9" t="str">
        <f t="shared" si="63"/>
        <v>Yes</v>
      </c>
    </row>
    <row r="238" spans="1:12" x14ac:dyDescent="0.25">
      <c r="A238" s="2" t="s">
        <v>72</v>
      </c>
      <c r="B238" s="33" t="s">
        <v>217</v>
      </c>
      <c r="C238" s="8">
        <v>22.448468403</v>
      </c>
      <c r="D238" s="11" t="str">
        <f t="shared" si="58"/>
        <v>N/A</v>
      </c>
      <c r="E238" s="8">
        <v>23.884074998999999</v>
      </c>
      <c r="F238" s="11" t="str">
        <f t="shared" si="59"/>
        <v>N/A</v>
      </c>
      <c r="G238" s="8">
        <v>28.058246079</v>
      </c>
      <c r="H238" s="11" t="str">
        <f>IF($B238="N/A","N/A",IF(G238&gt;10,"No",IF(G238&lt;-10,"No","Yes")))</f>
        <v>N/A</v>
      </c>
      <c r="I238" s="12">
        <v>6.3949999999999996</v>
      </c>
      <c r="J238" s="12">
        <v>17.48</v>
      </c>
      <c r="K238" s="41" t="s">
        <v>732</v>
      </c>
      <c r="L238" s="9" t="str">
        <f t="shared" si="63"/>
        <v>Yes</v>
      </c>
    </row>
    <row r="239" spans="1:12" ht="25" x14ac:dyDescent="0.25">
      <c r="A239" s="16" t="s">
        <v>1079</v>
      </c>
      <c r="B239" s="33" t="s">
        <v>293</v>
      </c>
      <c r="C239" s="9">
        <v>4.4429369097000002</v>
      </c>
      <c r="D239" s="11" t="str">
        <f>IF($B239="N/A","N/A",IF(C239&lt;15,"Yes","No"))</f>
        <v>Yes</v>
      </c>
      <c r="E239" s="9">
        <v>4.7750526263999999</v>
      </c>
      <c r="F239" s="11" t="str">
        <f>IF($B239="N/A","N/A",IF(E239&lt;15,"Yes","No"))</f>
        <v>Yes</v>
      </c>
      <c r="G239" s="9">
        <v>4.8560193530999998</v>
      </c>
      <c r="H239" s="11" t="str">
        <f>IF($B239="N/A","N/A",IF(G239&lt;15,"Yes","No"))</f>
        <v>Yes</v>
      </c>
      <c r="I239" s="12">
        <v>7.4749999999999996</v>
      </c>
      <c r="J239" s="12">
        <v>1.696</v>
      </c>
      <c r="K239" s="41" t="s">
        <v>732</v>
      </c>
      <c r="L239" s="9" t="str">
        <f t="shared" si="63"/>
        <v>Yes</v>
      </c>
    </row>
    <row r="240" spans="1:12" ht="25" x14ac:dyDescent="0.25">
      <c r="A240" s="16" t="s">
        <v>156</v>
      </c>
      <c r="B240" s="33" t="s">
        <v>217</v>
      </c>
      <c r="C240" s="34">
        <v>217</v>
      </c>
      <c r="D240" s="11" t="str">
        <f>IF($B240="N/A","N/A",IF(C240&gt;10,"No",IF(C240&lt;-10,"No","Yes")))</f>
        <v>N/A</v>
      </c>
      <c r="E240" s="34">
        <v>229</v>
      </c>
      <c r="F240" s="11" t="str">
        <f>IF($B240="N/A","N/A",IF(E240&gt;10,"No",IF(E240&lt;-10,"No","Yes")))</f>
        <v>N/A</v>
      </c>
      <c r="G240" s="34">
        <v>248</v>
      </c>
      <c r="H240" s="11" t="str">
        <f>IF($B240="N/A","N/A",IF(G240&gt;10,"No",IF(G240&lt;-10,"No","Yes")))</f>
        <v>N/A</v>
      </c>
      <c r="I240" s="12">
        <v>5.53</v>
      </c>
      <c r="J240" s="12">
        <v>8.2970000000000006</v>
      </c>
      <c r="K240" s="41" t="s">
        <v>732</v>
      </c>
      <c r="L240" s="9" t="str">
        <f>IF(J240="Div by 0", "N/A", IF(K240="N/A","N/A", IF(J240&gt;VALUE(MID(K240,1,2)), "No", IF(J240&lt;-1*VALUE(MID(K240,1,2)), "No", "Yes"))))</f>
        <v>Yes</v>
      </c>
    </row>
    <row r="241" spans="1:12" x14ac:dyDescent="0.25">
      <c r="A241" s="16" t="s">
        <v>1080</v>
      </c>
      <c r="B241" s="33" t="s">
        <v>217</v>
      </c>
      <c r="C241" s="34">
        <v>91497</v>
      </c>
      <c r="D241" s="11" t="str">
        <f t="shared" ref="D241" si="67">IF($B241="N/A","N/A",IF(C241&gt;10,"No",IF(C241&lt;-10,"No","Yes")))</f>
        <v>N/A</v>
      </c>
      <c r="E241" s="34">
        <v>97659</v>
      </c>
      <c r="F241" s="11" t="str">
        <f t="shared" ref="F241" si="68">IF($B241="N/A","N/A",IF(E241&gt;10,"No",IF(E241&lt;-10,"No","Yes")))</f>
        <v>N/A</v>
      </c>
      <c r="G241" s="34">
        <v>101906</v>
      </c>
      <c r="H241" s="11" t="str">
        <f>IF($B241="N/A","N/A",IF(G241&gt;10,"No",IF(G241&lt;-10,"No","Yes")))</f>
        <v>N/A</v>
      </c>
      <c r="I241" s="12">
        <v>6.7350000000000003</v>
      </c>
      <c r="J241" s="12">
        <v>4.3490000000000002</v>
      </c>
      <c r="K241" s="41" t="s">
        <v>732</v>
      </c>
      <c r="L241" s="9" t="str">
        <f>IF(J241="Div by 0", "N/A", IF(OR(J241="N/A",K241="N/A"),"N/A", IF(J241&gt;VALUE(MID(K241,1,2)), "No", IF(J241&lt;-1*VALUE(MID(K241,1,2)), "No", "Yes"))))</f>
        <v>Yes</v>
      </c>
    </row>
    <row r="242" spans="1:12" x14ac:dyDescent="0.25">
      <c r="A242" s="6" t="s">
        <v>1081</v>
      </c>
      <c r="B242" s="33" t="s">
        <v>217</v>
      </c>
      <c r="C242" s="34">
        <v>2555187</v>
      </c>
      <c r="D242" s="11" t="str">
        <f>IF($B242="N/A","N/A",IF(C242&gt;10,"No",IF(C242&lt;-10,"No","Yes")))</f>
        <v>N/A</v>
      </c>
      <c r="E242" s="34">
        <v>2646547</v>
      </c>
      <c r="F242" s="11" t="str">
        <f>IF($B242="N/A","N/A",IF(E242&gt;10,"No",IF(E242&lt;-10,"No","Yes")))</f>
        <v>N/A</v>
      </c>
      <c r="G242" s="34">
        <v>6547336</v>
      </c>
      <c r="H242" s="11" t="str">
        <f>IF($B242="N/A","N/A",IF(G242&gt;10,"No",IF(G242&lt;-10,"No","Yes")))</f>
        <v>N/A</v>
      </c>
      <c r="I242" s="12">
        <v>3.5750000000000002</v>
      </c>
      <c r="J242" s="12">
        <v>147.4</v>
      </c>
      <c r="K242" s="41" t="s">
        <v>732</v>
      </c>
      <c r="L242" s="9" t="str">
        <f t="shared" ref="L242:L275" si="69">IF(J242="Div by 0", "N/A", IF(K242="N/A","N/A", IF(J242&gt;VALUE(MID(K242,1,2)), "No", IF(J242&lt;-1*VALUE(MID(K242,1,2)), "No", "Yes"))))</f>
        <v>No</v>
      </c>
    </row>
    <row r="243" spans="1:12" x14ac:dyDescent="0.25">
      <c r="A243" s="2" t="s">
        <v>1082</v>
      </c>
      <c r="B243" s="33" t="s">
        <v>217</v>
      </c>
      <c r="C243" s="8">
        <v>0.73690198600000001</v>
      </c>
      <c r="D243" s="11" t="str">
        <f>IF($B243="N/A","N/A",IF(C243&gt;10,"No",IF(C243&lt;-10,"No","Yes")))</f>
        <v>N/A</v>
      </c>
      <c r="E243" s="8">
        <v>0.69583462949999997</v>
      </c>
      <c r="F243" s="11" t="str">
        <f>IF($B243="N/A","N/A",IF(E243&gt;10,"No",IF(E243&lt;-10,"No","Yes")))</f>
        <v>N/A</v>
      </c>
      <c r="G243" s="8">
        <v>16.465987494</v>
      </c>
      <c r="H243" s="11" t="str">
        <f>IF($B243="N/A","N/A",IF(G243&gt;10,"No",IF(G243&lt;-10,"No","Yes")))</f>
        <v>N/A</v>
      </c>
      <c r="I243" s="12">
        <v>-5.57</v>
      </c>
      <c r="J243" s="12">
        <v>2266</v>
      </c>
      <c r="K243" s="41" t="s">
        <v>732</v>
      </c>
      <c r="L243" s="9" t="str">
        <f t="shared" si="69"/>
        <v>No</v>
      </c>
    </row>
    <row r="244" spans="1:12" x14ac:dyDescent="0.25">
      <c r="A244" s="2" t="s">
        <v>1083</v>
      </c>
      <c r="B244" s="33" t="s">
        <v>217</v>
      </c>
      <c r="C244" s="8">
        <v>2.4328791403999999</v>
      </c>
      <c r="D244" s="11" t="str">
        <f>IF($B244="N/A","N/A",IF(C244&gt;10,"No",IF(C244&lt;-10,"No","Yes")))</f>
        <v>N/A</v>
      </c>
      <c r="E244" s="8">
        <v>2.2549370157999999</v>
      </c>
      <c r="F244" s="11" t="str">
        <f>IF($B244="N/A","N/A",IF(E244&gt;10,"No",IF(E244&lt;-10,"No","Yes")))</f>
        <v>N/A</v>
      </c>
      <c r="G244" s="8">
        <v>26.516516442</v>
      </c>
      <c r="H244" s="11" t="str">
        <f>IF($B244="N/A","N/A",IF(G244&gt;10,"No",IF(G244&lt;-10,"No","Yes")))</f>
        <v>N/A</v>
      </c>
      <c r="I244" s="12">
        <v>-7.31</v>
      </c>
      <c r="J244" s="12">
        <v>1076</v>
      </c>
      <c r="K244" s="41" t="s">
        <v>732</v>
      </c>
      <c r="L244" s="9" t="str">
        <f t="shared" si="69"/>
        <v>No</v>
      </c>
    </row>
    <row r="245" spans="1:12" x14ac:dyDescent="0.25">
      <c r="A245" s="2" t="s">
        <v>1084</v>
      </c>
      <c r="B245" s="33" t="s">
        <v>217</v>
      </c>
      <c r="C245" s="8">
        <v>3.2245599612000002</v>
      </c>
      <c r="D245" s="11" t="str">
        <f t="shared" ref="D245:D273" si="70">IF($B245="N/A","N/A",IF(C245&gt;10,"No",IF(C245&lt;-10,"No","Yes")))</f>
        <v>N/A</v>
      </c>
      <c r="E245" s="8">
        <v>3.0398019071000002</v>
      </c>
      <c r="F245" s="11" t="str">
        <f t="shared" ref="F245:F273" si="71">IF($B245="N/A","N/A",IF(E245&gt;10,"No",IF(E245&lt;-10,"No","Yes")))</f>
        <v>N/A</v>
      </c>
      <c r="G245" s="8">
        <v>63.884760335000003</v>
      </c>
      <c r="H245" s="11" t="str">
        <f t="shared" ref="H245:H273" si="72">IF($B245="N/A","N/A",IF(G245&gt;10,"No",IF(G245&lt;-10,"No","Yes")))</f>
        <v>N/A</v>
      </c>
      <c r="I245" s="12">
        <v>-5.73</v>
      </c>
      <c r="J245" s="12">
        <v>2002</v>
      </c>
      <c r="K245" s="41" t="s">
        <v>732</v>
      </c>
      <c r="L245" s="9" t="str">
        <f t="shared" si="69"/>
        <v>No</v>
      </c>
    </row>
    <row r="246" spans="1:12" x14ac:dyDescent="0.25">
      <c r="A246" s="2" t="s">
        <v>1085</v>
      </c>
      <c r="B246" s="33" t="s">
        <v>217</v>
      </c>
      <c r="C246" s="8">
        <v>52.378741677000001</v>
      </c>
      <c r="D246" s="11" t="str">
        <f t="shared" si="70"/>
        <v>N/A</v>
      </c>
      <c r="E246" s="8">
        <v>51.861451377000002</v>
      </c>
      <c r="F246" s="11" t="str">
        <f t="shared" si="71"/>
        <v>N/A</v>
      </c>
      <c r="G246" s="8">
        <v>63.527713683000002</v>
      </c>
      <c r="H246" s="11" t="str">
        <f t="shared" si="72"/>
        <v>N/A</v>
      </c>
      <c r="I246" s="12">
        <v>-0.98799999999999999</v>
      </c>
      <c r="J246" s="12">
        <v>22.5</v>
      </c>
      <c r="K246" s="41" t="s">
        <v>732</v>
      </c>
      <c r="L246" s="9" t="str">
        <f t="shared" si="69"/>
        <v>Yes</v>
      </c>
    </row>
    <row r="247" spans="1:12" x14ac:dyDescent="0.25">
      <c r="A247" s="2" t="s">
        <v>1086</v>
      </c>
      <c r="B247" s="33" t="s">
        <v>217</v>
      </c>
      <c r="C247" s="8">
        <v>0.3764890789</v>
      </c>
      <c r="D247" s="11" t="str">
        <f t="shared" si="70"/>
        <v>N/A</v>
      </c>
      <c r="E247" s="8">
        <v>0.35997849269999999</v>
      </c>
      <c r="F247" s="11" t="str">
        <f t="shared" si="71"/>
        <v>N/A</v>
      </c>
      <c r="G247" s="8">
        <v>66.096302374000004</v>
      </c>
      <c r="H247" s="11" t="str">
        <f t="shared" si="72"/>
        <v>N/A</v>
      </c>
      <c r="I247" s="12">
        <v>-4.3899999999999997</v>
      </c>
      <c r="J247" s="12">
        <v>18261</v>
      </c>
      <c r="K247" s="41" t="s">
        <v>732</v>
      </c>
      <c r="L247" s="9" t="str">
        <f t="shared" si="69"/>
        <v>No</v>
      </c>
    </row>
    <row r="248" spans="1:12" x14ac:dyDescent="0.25">
      <c r="A248" s="6" t="s">
        <v>1087</v>
      </c>
      <c r="B248" s="33" t="s">
        <v>217</v>
      </c>
      <c r="C248" s="34">
        <v>8346048</v>
      </c>
      <c r="D248" s="11" t="str">
        <f t="shared" si="70"/>
        <v>N/A</v>
      </c>
      <c r="E248" s="34">
        <v>8689523</v>
      </c>
      <c r="F248" s="11" t="str">
        <f t="shared" si="71"/>
        <v>N/A</v>
      </c>
      <c r="G248" s="34">
        <v>8898431</v>
      </c>
      <c r="H248" s="11" t="str">
        <f t="shared" si="72"/>
        <v>N/A</v>
      </c>
      <c r="I248" s="12">
        <v>4.1150000000000002</v>
      </c>
      <c r="J248" s="12">
        <v>2.4039999999999999</v>
      </c>
      <c r="K248" s="41" t="s">
        <v>732</v>
      </c>
      <c r="L248" s="9" t="str">
        <f t="shared" si="69"/>
        <v>Yes</v>
      </c>
    </row>
    <row r="249" spans="1:12" x14ac:dyDescent="0.25">
      <c r="A249" s="2" t="s">
        <v>1088</v>
      </c>
      <c r="B249" s="33" t="s">
        <v>217</v>
      </c>
      <c r="C249" s="8">
        <v>100</v>
      </c>
      <c r="D249" s="11" t="str">
        <f t="shared" si="70"/>
        <v>N/A</v>
      </c>
      <c r="E249" s="8">
        <v>100</v>
      </c>
      <c r="F249" s="11" t="str">
        <f t="shared" si="71"/>
        <v>N/A</v>
      </c>
      <c r="G249" s="8">
        <v>100</v>
      </c>
      <c r="H249" s="11" t="str">
        <f t="shared" si="72"/>
        <v>N/A</v>
      </c>
      <c r="I249" s="12">
        <v>0</v>
      </c>
      <c r="J249" s="12">
        <v>0</v>
      </c>
      <c r="K249" s="41" t="s">
        <v>732</v>
      </c>
      <c r="L249" s="9" t="str">
        <f t="shared" si="69"/>
        <v>Yes</v>
      </c>
    </row>
    <row r="250" spans="1:12" x14ac:dyDescent="0.25">
      <c r="A250" s="2" t="s">
        <v>1089</v>
      </c>
      <c r="B250" s="33" t="s">
        <v>217</v>
      </c>
      <c r="C250" s="8">
        <v>100</v>
      </c>
      <c r="D250" s="11" t="str">
        <f t="shared" si="70"/>
        <v>N/A</v>
      </c>
      <c r="E250" s="8">
        <v>100</v>
      </c>
      <c r="F250" s="11" t="str">
        <f t="shared" si="71"/>
        <v>N/A</v>
      </c>
      <c r="G250" s="8">
        <v>100</v>
      </c>
      <c r="H250" s="11" t="str">
        <f t="shared" si="72"/>
        <v>N/A</v>
      </c>
      <c r="I250" s="12">
        <v>0</v>
      </c>
      <c r="J250" s="12">
        <v>0</v>
      </c>
      <c r="K250" s="41" t="s">
        <v>732</v>
      </c>
      <c r="L250" s="9" t="str">
        <f t="shared" si="69"/>
        <v>Yes</v>
      </c>
    </row>
    <row r="251" spans="1:12" x14ac:dyDescent="0.25">
      <c r="A251" s="2" t="s">
        <v>1090</v>
      </c>
      <c r="B251" s="33" t="s">
        <v>217</v>
      </c>
      <c r="C251" s="8">
        <v>96.789095720000006</v>
      </c>
      <c r="D251" s="11" t="str">
        <f t="shared" si="70"/>
        <v>N/A</v>
      </c>
      <c r="E251" s="8">
        <v>96.973563482000003</v>
      </c>
      <c r="F251" s="11" t="str">
        <f t="shared" si="71"/>
        <v>N/A</v>
      </c>
      <c r="G251" s="8">
        <v>97.127847242000001</v>
      </c>
      <c r="H251" s="11" t="str">
        <f t="shared" si="72"/>
        <v>N/A</v>
      </c>
      <c r="I251" s="12">
        <v>0.19059999999999999</v>
      </c>
      <c r="J251" s="12">
        <v>0.15909999999999999</v>
      </c>
      <c r="K251" s="41" t="s">
        <v>732</v>
      </c>
      <c r="L251" s="9" t="str">
        <f t="shared" si="69"/>
        <v>Yes</v>
      </c>
    </row>
    <row r="252" spans="1:12" x14ac:dyDescent="0.25">
      <c r="A252" s="2" t="s">
        <v>1091</v>
      </c>
      <c r="B252" s="33" t="s">
        <v>217</v>
      </c>
      <c r="C252" s="8">
        <v>47.638090054000003</v>
      </c>
      <c r="D252" s="11" t="str">
        <f t="shared" si="70"/>
        <v>N/A</v>
      </c>
      <c r="E252" s="8">
        <v>48.153854045999999</v>
      </c>
      <c r="F252" s="11" t="str">
        <f t="shared" si="71"/>
        <v>N/A</v>
      </c>
      <c r="G252" s="8">
        <v>48.214303334</v>
      </c>
      <c r="H252" s="11" t="str">
        <f t="shared" si="72"/>
        <v>N/A</v>
      </c>
      <c r="I252" s="12">
        <v>1.083</v>
      </c>
      <c r="J252" s="12">
        <v>0.1255</v>
      </c>
      <c r="K252" s="41" t="s">
        <v>732</v>
      </c>
      <c r="L252" s="9" t="str">
        <f t="shared" si="69"/>
        <v>Yes</v>
      </c>
    </row>
    <row r="253" spans="1:12" x14ac:dyDescent="0.25">
      <c r="A253" s="2" t="s">
        <v>1092</v>
      </c>
      <c r="B253" s="33" t="s">
        <v>217</v>
      </c>
      <c r="C253" s="8">
        <v>51.532174269999999</v>
      </c>
      <c r="D253" s="11" t="str">
        <f t="shared" si="70"/>
        <v>N/A</v>
      </c>
      <c r="E253" s="8">
        <v>52.180516697999998</v>
      </c>
      <c r="F253" s="11" t="str">
        <f t="shared" si="71"/>
        <v>N/A</v>
      </c>
      <c r="G253" s="8">
        <v>56.15619203</v>
      </c>
      <c r="H253" s="11" t="str">
        <f t="shared" si="72"/>
        <v>N/A</v>
      </c>
      <c r="I253" s="12">
        <v>1.258</v>
      </c>
      <c r="J253" s="12">
        <v>7.6189999999999998</v>
      </c>
      <c r="K253" s="41" t="s">
        <v>732</v>
      </c>
      <c r="L253" s="9" t="str">
        <f t="shared" si="69"/>
        <v>Yes</v>
      </c>
    </row>
    <row r="254" spans="1:12" x14ac:dyDescent="0.25">
      <c r="A254" s="2" t="s">
        <v>1093</v>
      </c>
      <c r="B254" s="33" t="s">
        <v>217</v>
      </c>
      <c r="C254" s="8">
        <v>86.139356015999994</v>
      </c>
      <c r="D254" s="11" t="str">
        <f t="shared" si="70"/>
        <v>N/A</v>
      </c>
      <c r="E254" s="8">
        <v>86.650981877999996</v>
      </c>
      <c r="F254" s="11" t="str">
        <f t="shared" si="71"/>
        <v>N/A</v>
      </c>
      <c r="G254" s="8">
        <v>87.381460844000003</v>
      </c>
      <c r="H254" s="11" t="str">
        <f t="shared" si="72"/>
        <v>N/A</v>
      </c>
      <c r="I254" s="12">
        <v>0.59399999999999997</v>
      </c>
      <c r="J254" s="12">
        <v>0.84299999999999997</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2519276</v>
      </c>
      <c r="D272" s="11" t="str">
        <f t="shared" si="70"/>
        <v>N/A</v>
      </c>
      <c r="E272" s="34">
        <v>2612079</v>
      </c>
      <c r="F272" s="11" t="str">
        <f t="shared" si="71"/>
        <v>N/A</v>
      </c>
      <c r="G272" s="34">
        <v>2216299</v>
      </c>
      <c r="H272" s="11" t="str">
        <f t="shared" si="72"/>
        <v>N/A</v>
      </c>
      <c r="I272" s="12">
        <v>3.6840000000000002</v>
      </c>
      <c r="J272" s="12">
        <v>-15.2</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2</v>
      </c>
      <c r="F274" s="11" t="str">
        <f t="shared" ref="F274:F275" si="74">IF($B274="N/A","N/A",IF(E274&gt;0,"No",IF(E274&lt;0,"No","Yes")))</f>
        <v>No</v>
      </c>
      <c r="G274" s="1">
        <v>4</v>
      </c>
      <c r="H274" s="11" t="str">
        <f t="shared" ref="H274:H275" si="75">IF($B274="N/A","N/A",IF(G274&gt;0,"No",IF(G274&lt;0,"No","Yes")))</f>
        <v>No</v>
      </c>
      <c r="I274" s="12" t="s">
        <v>1742</v>
      </c>
      <c r="J274" s="12">
        <v>100</v>
      </c>
      <c r="K274" s="41" t="s">
        <v>732</v>
      </c>
      <c r="L274" s="9" t="str">
        <f t="shared" si="69"/>
        <v>No</v>
      </c>
    </row>
    <row r="275" spans="1:12" x14ac:dyDescent="0.25">
      <c r="A275" s="2" t="s">
        <v>159</v>
      </c>
      <c r="B275" s="41" t="s">
        <v>221</v>
      </c>
      <c r="C275" s="1">
        <v>0</v>
      </c>
      <c r="D275" s="11" t="str">
        <f t="shared" si="73"/>
        <v>Yes</v>
      </c>
      <c r="E275" s="1">
        <v>0</v>
      </c>
      <c r="F275" s="11" t="str">
        <f t="shared" si="74"/>
        <v>Yes</v>
      </c>
      <c r="G275" s="1">
        <v>2</v>
      </c>
      <c r="H275" s="11" t="str">
        <f t="shared" si="75"/>
        <v>No</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7607734</v>
      </c>
      <c r="F276" s="11" t="str">
        <f t="shared" ref="F276:F277" si="77">IF($B276="N/A","N/A",IF(E276&gt;10,"No",IF(E276&lt;-10,"No","Yes")))</f>
        <v>N/A</v>
      </c>
      <c r="G276" s="1">
        <v>7837004</v>
      </c>
      <c r="H276" s="11" t="str">
        <f t="shared" ref="H276:H277" si="78">IF($B276="N/A","N/A",IF(G276&gt;10,"No",IF(G276&lt;-10,"No","Yes")))</f>
        <v>N/A</v>
      </c>
      <c r="I276" s="12" t="s">
        <v>217</v>
      </c>
      <c r="J276" s="12">
        <v>3.0139999999999998</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6184223.9166999999</v>
      </c>
      <c r="F277" s="11" t="str">
        <f t="shared" si="77"/>
        <v>N/A</v>
      </c>
      <c r="G277" s="1">
        <v>6476179.5</v>
      </c>
      <c r="H277" s="11" t="str">
        <f t="shared" si="78"/>
        <v>N/A</v>
      </c>
      <c r="I277" s="12" t="s">
        <v>217</v>
      </c>
      <c r="J277" s="12">
        <v>4.7210000000000001</v>
      </c>
      <c r="K277" s="1" t="s">
        <v>217</v>
      </c>
      <c r="L277" s="9" t="str">
        <f t="shared" si="79"/>
        <v>N/A</v>
      </c>
    </row>
    <row r="278" spans="1:12" x14ac:dyDescent="0.25">
      <c r="A278" s="16" t="s">
        <v>691</v>
      </c>
      <c r="B278" s="1" t="s">
        <v>217</v>
      </c>
      <c r="C278" s="1">
        <v>998183</v>
      </c>
      <c r="D278" s="11" t="str">
        <f t="shared" si="76"/>
        <v>N/A</v>
      </c>
      <c r="E278" s="1">
        <v>995763</v>
      </c>
      <c r="F278" s="11" t="str">
        <f t="shared" ref="F278:F283" si="80">IF($B278="N/A","N/A",IF(E278&gt;10,"No",IF(E278&lt;-10,"No","Yes")))</f>
        <v>N/A</v>
      </c>
      <c r="G278" s="1">
        <v>968645</v>
      </c>
      <c r="H278" s="11" t="str">
        <f t="shared" ref="H278:H283" si="81">IF($B278="N/A","N/A",IF(G278&gt;10,"No",IF(G278&lt;-10,"No","Yes")))</f>
        <v>N/A</v>
      </c>
      <c r="I278" s="12">
        <v>-0.24199999999999999</v>
      </c>
      <c r="J278" s="12">
        <v>-2.72</v>
      </c>
      <c r="K278" s="1" t="s">
        <v>217</v>
      </c>
      <c r="L278" s="9" t="str">
        <f t="shared" ref="L278:L284" si="82">IF(J278="Div by 0", "N/A", IF(K278="N/A","N/A", IF(J278&gt;VALUE(MID(K278,1,2)), "No", IF(J278&lt;-1*VALUE(MID(K278,1,2)), "No", "Yes"))))</f>
        <v>N/A</v>
      </c>
    </row>
    <row r="279" spans="1:12" x14ac:dyDescent="0.25">
      <c r="A279" s="16" t="s">
        <v>692</v>
      </c>
      <c r="B279" s="1" t="s">
        <v>217</v>
      </c>
      <c r="C279" s="1">
        <v>1046489</v>
      </c>
      <c r="D279" s="11" t="str">
        <f t="shared" si="76"/>
        <v>N/A</v>
      </c>
      <c r="E279" s="1">
        <v>1051939</v>
      </c>
      <c r="F279" s="11" t="str">
        <f t="shared" si="80"/>
        <v>N/A</v>
      </c>
      <c r="G279" s="1">
        <v>1026477</v>
      </c>
      <c r="H279" s="11" t="str">
        <f t="shared" si="81"/>
        <v>N/A</v>
      </c>
      <c r="I279" s="12">
        <v>0.52080000000000004</v>
      </c>
      <c r="J279" s="12">
        <v>-2.42</v>
      </c>
      <c r="K279" s="1" t="s">
        <v>217</v>
      </c>
      <c r="L279" s="9" t="str">
        <f t="shared" si="82"/>
        <v>N/A</v>
      </c>
    </row>
    <row r="280" spans="1:12" x14ac:dyDescent="0.25">
      <c r="A280" s="16" t="s">
        <v>693</v>
      </c>
      <c r="B280" s="1" t="s">
        <v>217</v>
      </c>
      <c r="C280" s="1" t="s">
        <v>1742</v>
      </c>
      <c r="D280" s="11" t="str">
        <f t="shared" si="76"/>
        <v>N/A</v>
      </c>
      <c r="E280" s="1">
        <v>796245.41666999995</v>
      </c>
      <c r="F280" s="11" t="str">
        <f t="shared" si="80"/>
        <v>N/A</v>
      </c>
      <c r="G280" s="1">
        <v>797473.41666999995</v>
      </c>
      <c r="H280" s="11" t="str">
        <f t="shared" si="81"/>
        <v>N/A</v>
      </c>
      <c r="I280" s="12" t="s">
        <v>1742</v>
      </c>
      <c r="J280" s="12">
        <v>0.1542</v>
      </c>
      <c r="K280" s="1" t="s">
        <v>217</v>
      </c>
      <c r="L280" s="9" t="str">
        <f t="shared" si="82"/>
        <v>N/A</v>
      </c>
    </row>
    <row r="281" spans="1:12" x14ac:dyDescent="0.25">
      <c r="A281" s="16" t="s">
        <v>694</v>
      </c>
      <c r="B281" s="1" t="s">
        <v>217</v>
      </c>
      <c r="C281" s="1">
        <v>19018</v>
      </c>
      <c r="D281" s="11" t="str">
        <f t="shared" si="76"/>
        <v>N/A</v>
      </c>
      <c r="E281" s="1">
        <v>18537</v>
      </c>
      <c r="F281" s="11" t="str">
        <f t="shared" si="80"/>
        <v>N/A</v>
      </c>
      <c r="G281" s="1">
        <v>22377</v>
      </c>
      <c r="H281" s="11" t="str">
        <f t="shared" si="81"/>
        <v>N/A</v>
      </c>
      <c r="I281" s="12">
        <v>-2.5299999999999998</v>
      </c>
      <c r="J281" s="12">
        <v>20.72</v>
      </c>
      <c r="K281" s="1" t="s">
        <v>217</v>
      </c>
      <c r="L281" s="9" t="str">
        <f t="shared" si="82"/>
        <v>N/A</v>
      </c>
    </row>
    <row r="282" spans="1:12" x14ac:dyDescent="0.25">
      <c r="A282" s="16" t="s">
        <v>695</v>
      </c>
      <c r="B282" s="1" t="s">
        <v>217</v>
      </c>
      <c r="C282" s="1">
        <v>34407</v>
      </c>
      <c r="D282" s="11" t="str">
        <f t="shared" si="76"/>
        <v>N/A</v>
      </c>
      <c r="E282" s="1">
        <v>35868</v>
      </c>
      <c r="F282" s="11" t="str">
        <f t="shared" si="80"/>
        <v>N/A</v>
      </c>
      <c r="G282" s="1">
        <v>39952</v>
      </c>
      <c r="H282" s="11" t="str">
        <f t="shared" si="81"/>
        <v>N/A</v>
      </c>
      <c r="I282" s="12">
        <v>4.2460000000000004</v>
      </c>
      <c r="J282" s="12">
        <v>11.39</v>
      </c>
      <c r="K282" s="1" t="s">
        <v>217</v>
      </c>
      <c r="L282" s="9" t="str">
        <f t="shared" si="82"/>
        <v>N/A</v>
      </c>
    </row>
    <row r="283" spans="1:12" x14ac:dyDescent="0.25">
      <c r="A283" s="16" t="s">
        <v>696</v>
      </c>
      <c r="B283" s="1" t="s">
        <v>217</v>
      </c>
      <c r="C283" s="1">
        <v>20563.916667000001</v>
      </c>
      <c r="D283" s="11" t="str">
        <f t="shared" si="76"/>
        <v>N/A</v>
      </c>
      <c r="E283" s="1">
        <v>20237.666667000001</v>
      </c>
      <c r="F283" s="11" t="str">
        <f t="shared" si="80"/>
        <v>N/A</v>
      </c>
      <c r="G283" s="1">
        <v>24214.333332999999</v>
      </c>
      <c r="H283" s="11" t="str">
        <f t="shared" si="81"/>
        <v>N/A</v>
      </c>
      <c r="I283" s="12">
        <v>-1.59</v>
      </c>
      <c r="J283" s="12">
        <v>19.649999999999999</v>
      </c>
      <c r="K283" s="1" t="s">
        <v>217</v>
      </c>
      <c r="L283" s="9" t="str">
        <f t="shared" si="82"/>
        <v>N/A</v>
      </c>
    </row>
    <row r="284" spans="1:12" x14ac:dyDescent="0.25">
      <c r="A284" s="16" t="s">
        <v>403</v>
      </c>
      <c r="B284" s="33" t="s">
        <v>294</v>
      </c>
      <c r="C284" s="8">
        <v>1.5726232245</v>
      </c>
      <c r="D284" s="11" t="str">
        <f>IF($B284="N/A","N/A",IF(C284&lt;=40,"Yes","No"))</f>
        <v>Yes</v>
      </c>
      <c r="E284" s="8">
        <v>1.4915837406000001</v>
      </c>
      <c r="F284" s="11" t="str">
        <f>IF($B284="N/A","N/A",IF(E284&lt;=40,"Yes","No"))</f>
        <v>Yes</v>
      </c>
      <c r="G284" s="8">
        <v>1.7657697751999999</v>
      </c>
      <c r="H284" s="11" t="str">
        <f>IF($B284="N/A","N/A",IF(G284&lt;=40,"Yes","No"))</f>
        <v>Yes</v>
      </c>
      <c r="I284" s="12">
        <v>-5.15</v>
      </c>
      <c r="J284" s="12">
        <v>18.38</v>
      </c>
      <c r="K284" s="41" t="s">
        <v>734</v>
      </c>
      <c r="L284" s="9" t="str">
        <f t="shared" si="82"/>
        <v>No</v>
      </c>
    </row>
    <row r="285" spans="1:12" x14ac:dyDescent="0.25">
      <c r="A285" s="16" t="s">
        <v>697</v>
      </c>
      <c r="B285" s="1" t="s">
        <v>217</v>
      </c>
      <c r="C285" s="1" t="s">
        <v>217</v>
      </c>
      <c r="D285" s="11" t="str">
        <f t="shared" ref="D285:D303" si="83">IF($B285="N/A","N/A",IF(C285&gt;10,"No",IF(C285&lt;-10,"No","Yes")))</f>
        <v>N/A</v>
      </c>
      <c r="E285" s="1">
        <v>102571</v>
      </c>
      <c r="F285" s="11" t="str">
        <f t="shared" ref="F285:F286" si="84">IF($B285="N/A","N/A",IF(E285&gt;10,"No",IF(E285&lt;-10,"No","Yes")))</f>
        <v>N/A</v>
      </c>
      <c r="G285" s="1">
        <v>104632</v>
      </c>
      <c r="H285" s="11" t="str">
        <f t="shared" ref="H285:H286" si="85">IF($B285="N/A","N/A",IF(G285&gt;10,"No",IF(G285&lt;-10,"No","Yes")))</f>
        <v>N/A</v>
      </c>
      <c r="I285" s="12" t="s">
        <v>217</v>
      </c>
      <c r="J285" s="12">
        <v>2.0089999999999999</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40277.416666999998</v>
      </c>
      <c r="F286" s="11" t="str">
        <f t="shared" si="84"/>
        <v>N/A</v>
      </c>
      <c r="G286" s="1">
        <v>42629.583333000002</v>
      </c>
      <c r="H286" s="11" t="str">
        <f t="shared" si="85"/>
        <v>N/A</v>
      </c>
      <c r="I286" s="12" t="s">
        <v>217</v>
      </c>
      <c r="J286" s="12">
        <v>5.84</v>
      </c>
      <c r="K286" s="1" t="s">
        <v>217</v>
      </c>
      <c r="L286" s="9" t="str">
        <f t="shared" si="86"/>
        <v>N/A</v>
      </c>
    </row>
    <row r="287" spans="1:12" x14ac:dyDescent="0.25">
      <c r="A287" s="16" t="s">
        <v>699</v>
      </c>
      <c r="B287" s="1" t="s">
        <v>217</v>
      </c>
      <c r="C287" s="1" t="s">
        <v>217</v>
      </c>
      <c r="D287" s="11" t="str">
        <f t="shared" si="83"/>
        <v>N/A</v>
      </c>
      <c r="E287" s="1">
        <v>9901</v>
      </c>
      <c r="F287" s="11" t="str">
        <f t="shared" ref="F287:F288" si="87">IF($B287="N/A","N/A",IF(E287&gt;10,"No",IF(E287&lt;-10,"No","Yes")))</f>
        <v>N/A</v>
      </c>
      <c r="G287" s="1">
        <v>9703</v>
      </c>
      <c r="H287" s="11" t="str">
        <f t="shared" ref="H287:H288" si="88">IF($B287="N/A","N/A",IF(G287&gt;10,"No",IF(G287&lt;-10,"No","Yes")))</f>
        <v>N/A</v>
      </c>
      <c r="I287" s="12" t="s">
        <v>217</v>
      </c>
      <c r="J287" s="12">
        <v>-2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3149.6666667</v>
      </c>
      <c r="F288" s="11" t="str">
        <f t="shared" si="87"/>
        <v>N/A</v>
      </c>
      <c r="G288" s="1">
        <v>3399.1666667</v>
      </c>
      <c r="H288" s="11" t="str">
        <f t="shared" si="88"/>
        <v>N/A</v>
      </c>
      <c r="I288" s="12" t="s">
        <v>217</v>
      </c>
      <c r="J288" s="12">
        <v>7.9210000000000003</v>
      </c>
      <c r="K288" s="1" t="s">
        <v>217</v>
      </c>
      <c r="L288" s="9" t="str">
        <f t="shared" si="89"/>
        <v>N/A</v>
      </c>
    </row>
    <row r="289" spans="1:12" x14ac:dyDescent="0.25">
      <c r="A289" s="16" t="s">
        <v>700</v>
      </c>
      <c r="B289" s="1" t="s">
        <v>217</v>
      </c>
      <c r="C289" s="1">
        <v>2519276</v>
      </c>
      <c r="D289" s="11" t="str">
        <f t="shared" si="83"/>
        <v>N/A</v>
      </c>
      <c r="E289" s="1">
        <v>2612079</v>
      </c>
      <c r="F289" s="11" t="str">
        <f t="shared" ref="F289:F303" si="90">IF($B289="N/A","N/A",IF(E289&gt;10,"No",IF(E289&lt;-10,"No","Yes")))</f>
        <v>N/A</v>
      </c>
      <c r="G289" s="1">
        <v>2703687</v>
      </c>
      <c r="H289" s="11" t="str">
        <f t="shared" ref="H289:H303" si="91">IF($B289="N/A","N/A",IF(G289&gt;10,"No",IF(G289&lt;-10,"No","Yes")))</f>
        <v>N/A</v>
      </c>
      <c r="I289" s="12">
        <v>3.6840000000000002</v>
      </c>
      <c r="J289" s="12">
        <v>3.5070000000000001</v>
      </c>
      <c r="K289" s="1" t="s">
        <v>217</v>
      </c>
      <c r="L289" s="9" t="str">
        <f t="shared" ref="L289:L300" si="92">IF(J289="Div by 0", "N/A", IF(K289="N/A","N/A", IF(J289&gt;VALUE(MID(K289,1,2)), "No", IF(J289&lt;-1*VALUE(MID(K289,1,2)), "No", "Yes"))))</f>
        <v>N/A</v>
      </c>
    </row>
    <row r="290" spans="1:12" x14ac:dyDescent="0.25">
      <c r="A290" s="16" t="s">
        <v>701</v>
      </c>
      <c r="B290" s="1" t="s">
        <v>217</v>
      </c>
      <c r="C290" s="1">
        <v>2519276</v>
      </c>
      <c r="D290" s="11" t="str">
        <f t="shared" si="83"/>
        <v>N/A</v>
      </c>
      <c r="E290" s="1">
        <v>2612079</v>
      </c>
      <c r="F290" s="11" t="str">
        <f t="shared" si="90"/>
        <v>N/A</v>
      </c>
      <c r="G290" s="1">
        <v>2703687</v>
      </c>
      <c r="H290" s="11" t="str">
        <f t="shared" si="91"/>
        <v>N/A</v>
      </c>
      <c r="I290" s="12">
        <v>3.6840000000000002</v>
      </c>
      <c r="J290" s="12">
        <v>3.5070000000000001</v>
      </c>
      <c r="K290" s="1" t="s">
        <v>217</v>
      </c>
      <c r="L290" s="9" t="str">
        <f t="shared" si="92"/>
        <v>N/A</v>
      </c>
    </row>
    <row r="291" spans="1:12" x14ac:dyDescent="0.25">
      <c r="A291" s="16" t="s">
        <v>719</v>
      </c>
      <c r="B291" s="33" t="s">
        <v>217</v>
      </c>
      <c r="C291" s="13">
        <v>15.296299413</v>
      </c>
      <c r="D291" s="11" t="str">
        <f t="shared" si="83"/>
        <v>N/A</v>
      </c>
      <c r="E291" s="13">
        <v>16.288098483999999</v>
      </c>
      <c r="F291" s="11" t="str">
        <f t="shared" si="90"/>
        <v>N/A</v>
      </c>
      <c r="G291" s="13">
        <v>17.475728514</v>
      </c>
      <c r="H291" s="11" t="str">
        <f t="shared" si="91"/>
        <v>N/A</v>
      </c>
      <c r="I291" s="12">
        <v>6.484</v>
      </c>
      <c r="J291" s="12">
        <v>7.2910000000000004</v>
      </c>
      <c r="K291" s="33" t="s">
        <v>217</v>
      </c>
      <c r="L291" s="9" t="str">
        <f t="shared" si="92"/>
        <v>N/A</v>
      </c>
    </row>
    <row r="292" spans="1:12" x14ac:dyDescent="0.25">
      <c r="A292" s="16" t="s">
        <v>712</v>
      </c>
      <c r="B292" s="1" t="s">
        <v>217</v>
      </c>
      <c r="C292" s="1">
        <v>1599226.75</v>
      </c>
      <c r="D292" s="11" t="str">
        <f t="shared" si="83"/>
        <v>N/A</v>
      </c>
      <c r="E292" s="1">
        <v>1681562</v>
      </c>
      <c r="F292" s="11" t="str">
        <f t="shared" si="90"/>
        <v>N/A</v>
      </c>
      <c r="G292" s="1">
        <v>1727779.5</v>
      </c>
      <c r="H292" s="11" t="str">
        <f t="shared" si="91"/>
        <v>N/A</v>
      </c>
      <c r="I292" s="12">
        <v>5.1479999999999997</v>
      </c>
      <c r="J292" s="12">
        <v>2.7480000000000002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22</v>
      </c>
      <c r="D295" s="11" t="str">
        <f t="shared" si="83"/>
        <v>N/A</v>
      </c>
      <c r="E295" s="1">
        <v>232</v>
      </c>
      <c r="F295" s="11" t="str">
        <f t="shared" si="90"/>
        <v>N/A</v>
      </c>
      <c r="G295" s="1">
        <v>779</v>
      </c>
      <c r="H295" s="11" t="str">
        <f t="shared" si="91"/>
        <v>N/A</v>
      </c>
      <c r="I295" s="12">
        <v>954.5</v>
      </c>
      <c r="J295" s="12">
        <v>235.8</v>
      </c>
      <c r="K295" s="1" t="s">
        <v>217</v>
      </c>
      <c r="L295" s="9" t="str">
        <f t="shared" si="92"/>
        <v>N/A</v>
      </c>
    </row>
    <row r="296" spans="1:12" x14ac:dyDescent="0.25">
      <c r="A296" s="16" t="s">
        <v>714</v>
      </c>
      <c r="B296" s="1" t="s">
        <v>217</v>
      </c>
      <c r="C296" s="1">
        <v>3.5</v>
      </c>
      <c r="D296" s="11" t="str">
        <f t="shared" si="83"/>
        <v>N/A</v>
      </c>
      <c r="E296" s="1">
        <v>83</v>
      </c>
      <c r="F296" s="11" t="str">
        <f t="shared" si="90"/>
        <v>N/A</v>
      </c>
      <c r="G296" s="1">
        <v>229</v>
      </c>
      <c r="H296" s="11" t="str">
        <f t="shared" si="91"/>
        <v>N/A</v>
      </c>
      <c r="I296" s="12">
        <v>2271</v>
      </c>
      <c r="J296" s="12">
        <v>175.9</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3626624</v>
      </c>
      <c r="F308" s="1" t="s">
        <v>217</v>
      </c>
      <c r="G308" s="1">
        <v>3694980</v>
      </c>
      <c r="H308" s="1" t="s">
        <v>217</v>
      </c>
      <c r="I308" s="12" t="s">
        <v>217</v>
      </c>
      <c r="J308" s="12">
        <v>1.885</v>
      </c>
      <c r="K308" s="1" t="s">
        <v>217</v>
      </c>
      <c r="L308" s="9" t="str">
        <f>IF(J308="Div by 0", "N/A", IF(K308="N/A","N/A", IF(J308&gt;VALUE(MID(K308,1,2)), "No", IF(J308&lt;-1*VALUE(MID(K308,1,2)), "No", "Yes"))))</f>
        <v>N/A</v>
      </c>
    </row>
    <row r="309" spans="1:12" x14ac:dyDescent="0.25">
      <c r="A309" s="61" t="s">
        <v>73</v>
      </c>
      <c r="B309" s="33" t="s">
        <v>217</v>
      </c>
      <c r="C309" s="34">
        <v>8268683</v>
      </c>
      <c r="D309" s="11" t="str">
        <f>IF($B309="N/A","N/A",IF(C309&gt;10,"No",IF(C309&lt;-10,"No","Yes")))</f>
        <v>N/A</v>
      </c>
      <c r="E309" s="34">
        <v>8716220</v>
      </c>
      <c r="F309" s="11" t="str">
        <f>IF($B309="N/A","N/A",IF(E309&gt;10,"No",IF(E309&lt;-10,"No","Yes")))</f>
        <v>N/A</v>
      </c>
      <c r="G309" s="34">
        <v>9061679</v>
      </c>
      <c r="H309" s="11" t="str">
        <f>IF($B309="N/A","N/A",IF(G309&gt;10,"No",IF(G309&lt;-10,"No","Yes")))</f>
        <v>N/A</v>
      </c>
      <c r="I309" s="12">
        <v>5.4119999999999999</v>
      </c>
      <c r="J309" s="12">
        <v>3.9630000000000001</v>
      </c>
      <c r="K309" s="41" t="s">
        <v>734</v>
      </c>
      <c r="L309" s="9" t="str">
        <f t="shared" ref="L309:L338" si="94">IF(J309="Div by 0", "N/A", IF(K309="N/A","N/A", IF(J309&gt;VALUE(MID(K309,1,2)), "No", IF(J309&lt;-1*VALUE(MID(K309,1,2)), "No", "Yes"))))</f>
        <v>Yes</v>
      </c>
    </row>
    <row r="310" spans="1:12" x14ac:dyDescent="0.25">
      <c r="A310" s="48" t="s">
        <v>186</v>
      </c>
      <c r="B310" s="33" t="s">
        <v>217</v>
      </c>
      <c r="C310" s="34">
        <v>702076</v>
      </c>
      <c r="D310" s="11" t="str">
        <f t="shared" ref="D310:D313" si="95">IF($B310="N/A","N/A",IF(C310&gt;10,"No",IF(C310&lt;-10,"No","Yes")))</f>
        <v>N/A</v>
      </c>
      <c r="E310" s="34">
        <v>721122</v>
      </c>
      <c r="F310" s="11" t="str">
        <f t="shared" ref="F310:F313" si="96">IF($B310="N/A","N/A",IF(E310&gt;10,"No",IF(E310&lt;-10,"No","Yes")))</f>
        <v>N/A</v>
      </c>
      <c r="G310" s="34">
        <v>739459</v>
      </c>
      <c r="H310" s="11" t="str">
        <f t="shared" ref="H310:H313" si="97">IF($B310="N/A","N/A",IF(G310&gt;10,"No",IF(G310&lt;-10,"No","Yes")))</f>
        <v>N/A</v>
      </c>
      <c r="I310" s="12">
        <v>2.7130000000000001</v>
      </c>
      <c r="J310" s="12">
        <v>2.5430000000000001</v>
      </c>
      <c r="K310" s="41" t="s">
        <v>734</v>
      </c>
      <c r="L310" s="9" t="str">
        <f>IF(J310="Div by 0", "N/A", IF(OR(J310="N/A",K310="N/A"),"N/A", IF(J310&gt;VALUE(MID(K310,1,2)), "No", IF(J310&lt;-1*VALUE(MID(K310,1,2)), "No", "Yes"))))</f>
        <v>Yes</v>
      </c>
    </row>
    <row r="311" spans="1:12" x14ac:dyDescent="0.25">
      <c r="A311" s="48" t="s">
        <v>187</v>
      </c>
      <c r="B311" s="33" t="s">
        <v>217</v>
      </c>
      <c r="C311" s="34">
        <v>1083870</v>
      </c>
      <c r="D311" s="11" t="str">
        <f t="shared" si="95"/>
        <v>N/A</v>
      </c>
      <c r="E311" s="34">
        <v>1116296</v>
      </c>
      <c r="F311" s="11" t="str">
        <f t="shared" si="96"/>
        <v>N/A</v>
      </c>
      <c r="G311" s="34">
        <v>1135463</v>
      </c>
      <c r="H311" s="11" t="str">
        <f t="shared" si="97"/>
        <v>N/A</v>
      </c>
      <c r="I311" s="12">
        <v>2.992</v>
      </c>
      <c r="J311" s="12">
        <v>1.7170000000000001</v>
      </c>
      <c r="K311" s="41" t="s">
        <v>734</v>
      </c>
      <c r="L311" s="9" t="str">
        <f t="shared" ref="L311:L313" si="98">IF(J311="Div by 0", "N/A", IF(OR(J311="N/A",K311="N/A"),"N/A", IF(J311&gt;VALUE(MID(K311,1,2)), "No", IF(J311&lt;-1*VALUE(MID(K311,1,2)), "No", "Yes"))))</f>
        <v>Yes</v>
      </c>
    </row>
    <row r="312" spans="1:12" x14ac:dyDescent="0.25">
      <c r="A312" s="48" t="s">
        <v>188</v>
      </c>
      <c r="B312" s="33" t="s">
        <v>217</v>
      </c>
      <c r="C312" s="34">
        <v>3365305</v>
      </c>
      <c r="D312" s="11" t="str">
        <f t="shared" si="95"/>
        <v>N/A</v>
      </c>
      <c r="E312" s="34">
        <v>3544818</v>
      </c>
      <c r="F312" s="11" t="str">
        <f t="shared" si="96"/>
        <v>N/A</v>
      </c>
      <c r="G312" s="34">
        <v>3695477</v>
      </c>
      <c r="H312" s="11" t="str">
        <f t="shared" si="97"/>
        <v>N/A</v>
      </c>
      <c r="I312" s="12">
        <v>5.3339999999999996</v>
      </c>
      <c r="J312" s="12">
        <v>4.25</v>
      </c>
      <c r="K312" s="41" t="s">
        <v>734</v>
      </c>
      <c r="L312" s="9" t="str">
        <f t="shared" si="98"/>
        <v>Yes</v>
      </c>
    </row>
    <row r="313" spans="1:12" x14ac:dyDescent="0.25">
      <c r="A313" s="7" t="s">
        <v>189</v>
      </c>
      <c r="B313" s="33" t="s">
        <v>217</v>
      </c>
      <c r="C313" s="34">
        <v>3117432</v>
      </c>
      <c r="D313" s="11" t="str">
        <f t="shared" si="95"/>
        <v>N/A</v>
      </c>
      <c r="E313" s="34">
        <v>3333984</v>
      </c>
      <c r="F313" s="11" t="str">
        <f t="shared" si="96"/>
        <v>N/A</v>
      </c>
      <c r="G313" s="34">
        <v>3491280</v>
      </c>
      <c r="H313" s="11" t="str">
        <f t="shared" si="97"/>
        <v>N/A</v>
      </c>
      <c r="I313" s="12">
        <v>6.9459999999999997</v>
      </c>
      <c r="J313" s="12">
        <v>4.718</v>
      </c>
      <c r="K313" s="41" t="s">
        <v>734</v>
      </c>
      <c r="L313" s="9" t="str">
        <f t="shared" si="98"/>
        <v>Yes</v>
      </c>
    </row>
    <row r="314" spans="1:12" x14ac:dyDescent="0.25">
      <c r="A314" s="48" t="s">
        <v>1112</v>
      </c>
      <c r="B314" s="13" t="s">
        <v>217</v>
      </c>
      <c r="C314" s="34" t="s">
        <v>217</v>
      </c>
      <c r="D314" s="9" t="str">
        <f t="shared" ref="D314:F317" si="99">IF($B314="N/A","N/A",IF(C314&lt;0,"No","Yes"))</f>
        <v>N/A</v>
      </c>
      <c r="E314" s="34">
        <v>3551432</v>
      </c>
      <c r="F314" s="9" t="str">
        <f t="shared" si="99"/>
        <v>N/A</v>
      </c>
      <c r="G314" s="34">
        <v>3687296</v>
      </c>
      <c r="H314" s="9" t="str">
        <f t="shared" ref="H314:H317" si="100">IF($B314="N/A","N/A",IF(G314&lt;0,"No","Yes"))</f>
        <v>N/A</v>
      </c>
      <c r="I314" s="12" t="s">
        <v>217</v>
      </c>
      <c r="J314" s="12">
        <v>3.8260000000000001</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410567</v>
      </c>
      <c r="F315" s="9" t="str">
        <f t="shared" si="99"/>
        <v>N/A</v>
      </c>
      <c r="G315" s="34">
        <v>428742</v>
      </c>
      <c r="H315" s="9" t="str">
        <f t="shared" si="100"/>
        <v>N/A</v>
      </c>
      <c r="I315" s="12" t="s">
        <v>217</v>
      </c>
      <c r="J315" s="12">
        <v>4.4269999999999996</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3807183</v>
      </c>
      <c r="F316" s="9" t="str">
        <f t="shared" si="99"/>
        <v>N/A</v>
      </c>
      <c r="G316" s="34">
        <v>3981040</v>
      </c>
      <c r="H316" s="9" t="str">
        <f t="shared" si="100"/>
        <v>N/A</v>
      </c>
      <c r="I316" s="12" t="s">
        <v>217</v>
      </c>
      <c r="J316" s="12">
        <v>4.5670000000000002</v>
      </c>
      <c r="K316" s="1" t="s">
        <v>733</v>
      </c>
      <c r="L316" s="9" t="str">
        <f t="shared" si="101"/>
        <v>Yes</v>
      </c>
    </row>
    <row r="317" spans="1:12" x14ac:dyDescent="0.25">
      <c r="A317" s="48" t="s">
        <v>1113</v>
      </c>
      <c r="B317" s="13" t="s">
        <v>217</v>
      </c>
      <c r="C317" s="34" t="s">
        <v>217</v>
      </c>
      <c r="D317" s="9" t="str">
        <f t="shared" si="99"/>
        <v>N/A</v>
      </c>
      <c r="E317" s="34">
        <v>824233</v>
      </c>
      <c r="F317" s="9" t="str">
        <f t="shared" si="99"/>
        <v>N/A</v>
      </c>
      <c r="G317" s="34">
        <v>840396</v>
      </c>
      <c r="H317" s="9" t="str">
        <f t="shared" si="100"/>
        <v>N/A</v>
      </c>
      <c r="I317" s="12" t="s">
        <v>217</v>
      </c>
      <c r="J317" s="12">
        <v>1.9610000000000001</v>
      </c>
      <c r="K317" s="1" t="s">
        <v>733</v>
      </c>
      <c r="L317" s="9" t="str">
        <f t="shared" si="101"/>
        <v>Yes</v>
      </c>
    </row>
    <row r="318" spans="1:12" x14ac:dyDescent="0.25">
      <c r="A318" s="48" t="s">
        <v>98</v>
      </c>
      <c r="B318" s="33" t="s">
        <v>295</v>
      </c>
      <c r="C318" s="8">
        <v>70.551174836000001</v>
      </c>
      <c r="D318" s="11" t="str">
        <f>IF($B318="N/A","N/A",IF(C318&gt;80,"Yes","No"))</f>
        <v>No</v>
      </c>
      <c r="E318" s="8">
        <v>70.782346016999995</v>
      </c>
      <c r="F318" s="11" t="str">
        <f>IF($B318="N/A","N/A",IF(E318&gt;80,"Yes","No"))</f>
        <v>No</v>
      </c>
      <c r="G318" s="8">
        <v>71.292119263999993</v>
      </c>
      <c r="H318" s="11" t="str">
        <f>IF($B318="N/A","N/A",IF(G318&gt;80,"Yes","No"))</f>
        <v>No</v>
      </c>
      <c r="I318" s="12">
        <v>0.32769999999999999</v>
      </c>
      <c r="J318" s="12">
        <v>0.72019999999999995</v>
      </c>
      <c r="K318" s="41" t="s">
        <v>734</v>
      </c>
      <c r="L318" s="9" t="str">
        <f t="shared" si="94"/>
        <v>Yes</v>
      </c>
    </row>
    <row r="319" spans="1:12" x14ac:dyDescent="0.25">
      <c r="A319" s="48" t="s">
        <v>336</v>
      </c>
      <c r="B319" s="33" t="s">
        <v>282</v>
      </c>
      <c r="C319" s="8">
        <v>9.4239554231000007</v>
      </c>
      <c r="D319" s="11" t="str">
        <f>IF($B319="N/A","N/A",IF(C319&gt;=5,"No",IF(C319&lt;0,"No","Yes")))</f>
        <v>No</v>
      </c>
      <c r="E319" s="8">
        <v>9.1816406652999998</v>
      </c>
      <c r="F319" s="11" t="str">
        <f>IF($B319="N/A","N/A",IF(E319&gt;=5,"No",IF(E319&lt;0,"No","Yes")))</f>
        <v>No</v>
      </c>
      <c r="G319" s="8">
        <v>8.8555663912</v>
      </c>
      <c r="H319" s="11" t="str">
        <f>IF($B319="N/A","N/A",IF(G319&gt;=5,"No",IF(G319&lt;0,"No","Yes")))</f>
        <v>No</v>
      </c>
      <c r="I319" s="12">
        <v>-2.57</v>
      </c>
      <c r="J319" s="12">
        <v>-3.55</v>
      </c>
      <c r="K319" s="41" t="s">
        <v>734</v>
      </c>
      <c r="L319" s="9" t="str">
        <f t="shared" si="94"/>
        <v>Yes</v>
      </c>
    </row>
    <row r="320" spans="1:12" x14ac:dyDescent="0.25">
      <c r="A320" s="48" t="s">
        <v>344</v>
      </c>
      <c r="B320" s="41" t="s">
        <v>282</v>
      </c>
      <c r="C320" s="8">
        <v>0.25347446499999998</v>
      </c>
      <c r="D320" s="11" t="str">
        <f>IF($B320="N/A","N/A",IF(C320&gt;=5,"No",IF(C320&lt;0,"No","Yes")))</f>
        <v>Yes</v>
      </c>
      <c r="E320" s="8">
        <v>0.23177478309999999</v>
      </c>
      <c r="F320" s="11" t="str">
        <f>IF($B320="N/A","N/A",IF(E320&gt;=5,"No",IF(E320&lt;0,"No","Yes")))</f>
        <v>Yes</v>
      </c>
      <c r="G320" s="8">
        <v>0.26529299919999999</v>
      </c>
      <c r="H320" s="11" t="str">
        <f>IF($B320="N/A","N/A",IF(G320&gt;=5,"No",IF(G320&lt;0,"No","Yes")))</f>
        <v>Yes</v>
      </c>
      <c r="I320" s="12">
        <v>-8.56</v>
      </c>
      <c r="J320" s="12">
        <v>14.46</v>
      </c>
      <c r="K320" s="41" t="s">
        <v>734</v>
      </c>
      <c r="L320" s="9" t="str">
        <f t="shared" si="94"/>
        <v>Yes</v>
      </c>
    </row>
    <row r="321" spans="1:12" x14ac:dyDescent="0.25">
      <c r="A321" s="48" t="s">
        <v>337</v>
      </c>
      <c r="B321" s="41" t="s">
        <v>282</v>
      </c>
      <c r="C321" s="8">
        <v>0.47497285839999998</v>
      </c>
      <c r="D321" s="11" t="str">
        <f>IF($B321="N/A","N/A",IF(C321&gt;=5,"No",IF(C321&lt;0,"No","Yes")))</f>
        <v>Yes</v>
      </c>
      <c r="E321" s="8">
        <v>0.45939638970000002</v>
      </c>
      <c r="F321" s="11" t="str">
        <f>IF($B321="N/A","N/A",IF(E321&gt;=5,"No",IF(E321&lt;0,"No","Yes")))</f>
        <v>Yes</v>
      </c>
      <c r="G321" s="8">
        <v>0.47687630520000002</v>
      </c>
      <c r="H321" s="11" t="str">
        <f>IF($B321="N/A","N/A",IF(G321&gt;=5,"No",IF(G321&lt;0,"No","Yes")))</f>
        <v>Yes</v>
      </c>
      <c r="I321" s="12">
        <v>-3.28</v>
      </c>
      <c r="J321" s="12">
        <v>3.8050000000000002</v>
      </c>
      <c r="K321" s="41" t="s">
        <v>734</v>
      </c>
      <c r="L321" s="9" t="str">
        <f t="shared" si="94"/>
        <v>Yes</v>
      </c>
    </row>
    <row r="322" spans="1:12" x14ac:dyDescent="0.25">
      <c r="A322" s="48" t="s">
        <v>338</v>
      </c>
      <c r="B322" s="41" t="s">
        <v>296</v>
      </c>
      <c r="C322" s="8">
        <v>3.9861245099999998E-2</v>
      </c>
      <c r="D322" s="11" t="str">
        <f>IF($B322="N/A","N/A",IF(C322&gt;0,"No",IF(C322&lt;0,"No","Yes")))</f>
        <v>No</v>
      </c>
      <c r="E322" s="8">
        <v>3.9053626500000001E-2</v>
      </c>
      <c r="F322" s="11" t="str">
        <f>IF($B322="N/A","N/A",IF(E322&gt;0,"No",IF(E322&lt;0,"No","Yes")))</f>
        <v>No</v>
      </c>
      <c r="G322" s="8">
        <v>3.8392443599999999E-2</v>
      </c>
      <c r="H322" s="11" t="str">
        <f>IF($B322="N/A","N/A",IF(G322&gt;0,"No",IF(G322&lt;0,"No","Yes")))</f>
        <v>No</v>
      </c>
      <c r="I322" s="12">
        <v>-2.0299999999999998</v>
      </c>
      <c r="J322" s="12">
        <v>-1.69</v>
      </c>
      <c r="K322" s="41" t="s">
        <v>734</v>
      </c>
      <c r="L322" s="9" t="str">
        <f t="shared" si="94"/>
        <v>Yes</v>
      </c>
    </row>
    <row r="323" spans="1:12" x14ac:dyDescent="0.25">
      <c r="A323" s="48" t="s">
        <v>339</v>
      </c>
      <c r="B323" s="41" t="s">
        <v>282</v>
      </c>
      <c r="C323" s="8">
        <v>19.256561172000001</v>
      </c>
      <c r="D323" s="11" t="str">
        <f>IF($B323="N/A","N/A",IF(C323&gt;=5,"No",IF(C323&lt;0,"No","Yes")))</f>
        <v>No</v>
      </c>
      <c r="E323" s="8">
        <v>19.304813325000001</v>
      </c>
      <c r="F323" s="11" t="str">
        <f>IF($B323="N/A","N/A",IF(E323&gt;=5,"No",IF(E323&lt;0,"No","Yes")))</f>
        <v>No</v>
      </c>
      <c r="G323" s="8">
        <v>19.069600678</v>
      </c>
      <c r="H323" s="11" t="str">
        <f>IF($B323="N/A","N/A",IF(G323&gt;=5,"No",IF(G323&lt;0,"No","Yes")))</f>
        <v>No</v>
      </c>
      <c r="I323" s="12">
        <v>0.25059999999999999</v>
      </c>
      <c r="J323" s="12">
        <v>-1.22</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9.7519339999999999E-4</v>
      </c>
      <c r="F325" s="11" t="str">
        <f t="shared" si="103"/>
        <v>No</v>
      </c>
      <c r="G325" s="8">
        <v>2.1519191E-3</v>
      </c>
      <c r="H325" s="11" t="str">
        <f t="shared" si="104"/>
        <v>No</v>
      </c>
      <c r="I325" s="12" t="s">
        <v>1742</v>
      </c>
      <c r="J325" s="12">
        <v>120.7</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4.1556799310999999</v>
      </c>
      <c r="D333" s="11" t="str">
        <f>IF($B333="N/A","N/A",IF(C333&gt;15,"No",IF(C333&lt;2,"No","Yes")))</f>
        <v>Yes</v>
      </c>
      <c r="E333" s="8">
        <v>4.5949620363000001</v>
      </c>
      <c r="F333" s="11" t="str">
        <f>IF($B333="N/A","N/A",IF(E333&gt;15,"No",IF(E333&lt;2,"No","Yes")))</f>
        <v>Yes</v>
      </c>
      <c r="G333" s="8">
        <v>5.9677130474000002</v>
      </c>
      <c r="H333" s="11" t="str">
        <f>IF($B333="N/A","N/A",IF(G333&gt;15,"No",IF(G333&lt;2,"No","Yes")))</f>
        <v>Yes</v>
      </c>
      <c r="I333" s="12">
        <v>10.57</v>
      </c>
      <c r="J333" s="12">
        <v>29.88</v>
      </c>
      <c r="K333" s="41" t="s">
        <v>734</v>
      </c>
      <c r="L333" s="9" t="str">
        <f t="shared" si="94"/>
        <v>No</v>
      </c>
    </row>
    <row r="334" spans="1:12" x14ac:dyDescent="0.25">
      <c r="A334" s="48" t="s">
        <v>1119</v>
      </c>
      <c r="B334" s="33" t="s">
        <v>217</v>
      </c>
      <c r="C334" s="34">
        <v>732983</v>
      </c>
      <c r="D334" s="11" t="str">
        <f>IF($B334="N/A","N/A",IF(C334&gt;10,"No",IF(C334&lt;-10,"No","Yes")))</f>
        <v>N/A</v>
      </c>
      <c r="E334" s="34">
        <v>806879</v>
      </c>
      <c r="F334" s="11" t="str">
        <f>IF($B334="N/A","N/A",IF(E334&gt;10,"No",IF(E334&lt;-10,"No","Yes")))</f>
        <v>N/A</v>
      </c>
      <c r="G334" s="34">
        <v>849336</v>
      </c>
      <c r="H334" s="11" t="str">
        <f>IF($B334="N/A","N/A",IF(G334&gt;10,"No",IF(G334&lt;-10,"No","Yes")))</f>
        <v>N/A</v>
      </c>
      <c r="I334" s="12">
        <v>10.08</v>
      </c>
      <c r="J334" s="12">
        <v>5.2619999999999996</v>
      </c>
      <c r="K334" s="41" t="s">
        <v>734</v>
      </c>
      <c r="L334" s="9" t="str">
        <f t="shared" si="94"/>
        <v>Yes</v>
      </c>
    </row>
    <row r="335" spans="1:12" x14ac:dyDescent="0.25">
      <c r="A335" s="48" t="s">
        <v>145</v>
      </c>
      <c r="B335" s="33" t="s">
        <v>217</v>
      </c>
      <c r="C335" s="34">
        <v>146259</v>
      </c>
      <c r="D335" s="11" t="str">
        <f>IF($B335="N/A","N/A",IF(C335&gt;10,"No",IF(C335&lt;-10,"No","Yes")))</f>
        <v>N/A</v>
      </c>
      <c r="E335" s="34">
        <v>170637</v>
      </c>
      <c r="F335" s="11" t="str">
        <f>IF($B335="N/A","N/A",IF(E335&gt;10,"No",IF(E335&lt;-10,"No","Yes")))</f>
        <v>N/A</v>
      </c>
      <c r="G335" s="34">
        <v>191648</v>
      </c>
      <c r="H335" s="11" t="str">
        <f>IF($B335="N/A","N/A",IF(G335&gt;10,"No",IF(G335&lt;-10,"No","Yes")))</f>
        <v>N/A</v>
      </c>
      <c r="I335" s="12">
        <v>16.670000000000002</v>
      </c>
      <c r="J335" s="12">
        <v>12.31</v>
      </c>
      <c r="K335" s="41" t="s">
        <v>734</v>
      </c>
      <c r="L335" s="9" t="str">
        <f t="shared" si="94"/>
        <v>Yes</v>
      </c>
    </row>
    <row r="336" spans="1:12" x14ac:dyDescent="0.25">
      <c r="A336" s="48" t="s">
        <v>146</v>
      </c>
      <c r="B336" s="33" t="s">
        <v>217</v>
      </c>
      <c r="C336" s="34">
        <v>3243</v>
      </c>
      <c r="D336" s="11" t="str">
        <f>IF($B336="N/A","N/A",IF(C336&gt;10,"No",IF(C336&lt;-10,"No","Yes")))</f>
        <v>N/A</v>
      </c>
      <c r="E336" s="34">
        <v>3788</v>
      </c>
      <c r="F336" s="11" t="str">
        <f>IF($B336="N/A","N/A",IF(E336&gt;10,"No",IF(E336&lt;-10,"No","Yes")))</f>
        <v>N/A</v>
      </c>
      <c r="G336" s="34">
        <v>4702</v>
      </c>
      <c r="H336" s="11" t="str">
        <f>IF($B336="N/A","N/A",IF(G336&gt;10,"No",IF(G336&lt;-10,"No","Yes")))</f>
        <v>N/A</v>
      </c>
      <c r="I336" s="12">
        <v>16.809999999999999</v>
      </c>
      <c r="J336" s="12">
        <v>24.13</v>
      </c>
      <c r="K336" s="41" t="s">
        <v>734</v>
      </c>
      <c r="L336" s="9" t="str">
        <f t="shared" si="94"/>
        <v>No</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32722539127</v>
      </c>
      <c r="D6" s="11" t="str">
        <f t="shared" ref="D6:D12" si="0">IF($B6="N/A","N/A",IF(C6&gt;10,"No",IF(C6&lt;-10,"No","Yes")))</f>
        <v>N/A</v>
      </c>
      <c r="E6" s="14">
        <v>33980653187</v>
      </c>
      <c r="F6" s="11" t="str">
        <f t="shared" ref="F6:F12" si="1">IF($B6="N/A","N/A",IF(E6&gt;10,"No",IF(E6&lt;-10,"No","Yes")))</f>
        <v>N/A</v>
      </c>
      <c r="G6" s="14">
        <v>34960320643</v>
      </c>
      <c r="H6" s="11" t="str">
        <f t="shared" ref="H6:H12" si="2">IF($B6="N/A","N/A",IF(G6&gt;10,"No",IF(G6&lt;-10,"No","Yes")))</f>
        <v>N/A</v>
      </c>
      <c r="I6" s="12">
        <v>3.8450000000000002</v>
      </c>
      <c r="J6" s="12">
        <v>2.883</v>
      </c>
      <c r="K6" s="41" t="s">
        <v>732</v>
      </c>
      <c r="L6" s="9" t="str">
        <f t="shared" ref="L6:L13" si="3">IF(J6="Div by 0", "N/A", IF(K6="N/A","N/A", IF(J6&gt;VALUE(MID(K6,1,2)), "No", IF(J6&lt;-1*VALUE(MID(K6,1,2)), "No", "Yes"))))</f>
        <v>Yes</v>
      </c>
    </row>
    <row r="7" spans="1:12" x14ac:dyDescent="0.25">
      <c r="A7" s="4" t="s">
        <v>1120</v>
      </c>
      <c r="B7" s="41" t="s">
        <v>217</v>
      </c>
      <c r="C7" s="14">
        <v>3011.6487209000002</v>
      </c>
      <c r="D7" s="11" t="str">
        <f t="shared" si="0"/>
        <v>N/A</v>
      </c>
      <c r="E7" s="14">
        <v>3006.7111890000001</v>
      </c>
      <c r="F7" s="11" t="str">
        <f t="shared" si="1"/>
        <v>N/A</v>
      </c>
      <c r="G7" s="14">
        <v>3013.2705633999999</v>
      </c>
      <c r="H7" s="11" t="str">
        <f t="shared" si="2"/>
        <v>N/A</v>
      </c>
      <c r="I7" s="12">
        <v>-0.16400000000000001</v>
      </c>
      <c r="J7" s="12">
        <v>0.21820000000000001</v>
      </c>
      <c r="K7" s="41" t="s">
        <v>732</v>
      </c>
      <c r="L7" s="9" t="str">
        <f t="shared" si="3"/>
        <v>Yes</v>
      </c>
    </row>
    <row r="8" spans="1:12" x14ac:dyDescent="0.25">
      <c r="A8" s="4" t="s">
        <v>720</v>
      </c>
      <c r="B8" s="41" t="s">
        <v>217</v>
      </c>
      <c r="C8" s="14">
        <v>102</v>
      </c>
      <c r="D8" s="11" t="str">
        <f t="shared" si="0"/>
        <v>N/A</v>
      </c>
      <c r="E8" s="14">
        <v>102</v>
      </c>
      <c r="F8" s="11" t="str">
        <f t="shared" si="1"/>
        <v>N/A</v>
      </c>
      <c r="G8" s="14">
        <v>109</v>
      </c>
      <c r="H8" s="11" t="str">
        <f t="shared" si="2"/>
        <v>N/A</v>
      </c>
      <c r="I8" s="12">
        <v>0</v>
      </c>
      <c r="J8" s="12">
        <v>6.8630000000000004</v>
      </c>
      <c r="K8" s="41" t="s">
        <v>732</v>
      </c>
      <c r="L8" s="9" t="str">
        <f t="shared" si="3"/>
        <v>Yes</v>
      </c>
    </row>
    <row r="9" spans="1:12" x14ac:dyDescent="0.25">
      <c r="A9" s="4" t="s">
        <v>721</v>
      </c>
      <c r="B9" s="41" t="s">
        <v>217</v>
      </c>
      <c r="C9" s="14">
        <v>645</v>
      </c>
      <c r="D9" s="11" t="str">
        <f t="shared" si="0"/>
        <v>N/A</v>
      </c>
      <c r="E9" s="14">
        <v>660</v>
      </c>
      <c r="F9" s="11" t="str">
        <f t="shared" si="1"/>
        <v>N/A</v>
      </c>
      <c r="G9" s="14">
        <v>690</v>
      </c>
      <c r="H9" s="11" t="str">
        <f t="shared" si="2"/>
        <v>N/A</v>
      </c>
      <c r="I9" s="12">
        <v>2.3260000000000001</v>
      </c>
      <c r="J9" s="12">
        <v>4.5449999999999999</v>
      </c>
      <c r="K9" s="41" t="s">
        <v>732</v>
      </c>
      <c r="L9" s="9" t="str">
        <f t="shared" si="3"/>
        <v>Yes</v>
      </c>
    </row>
    <row r="10" spans="1:12" x14ac:dyDescent="0.25">
      <c r="A10" s="4" t="s">
        <v>722</v>
      </c>
      <c r="B10" s="41" t="s">
        <v>217</v>
      </c>
      <c r="C10" s="14">
        <v>1401</v>
      </c>
      <c r="D10" s="11" t="str">
        <f t="shared" si="0"/>
        <v>N/A</v>
      </c>
      <c r="E10" s="14">
        <v>1406</v>
      </c>
      <c r="F10" s="11" t="str">
        <f t="shared" si="1"/>
        <v>N/A</v>
      </c>
      <c r="G10" s="14">
        <v>1379</v>
      </c>
      <c r="H10" s="11" t="str">
        <f t="shared" si="2"/>
        <v>N/A</v>
      </c>
      <c r="I10" s="12">
        <v>0.3569</v>
      </c>
      <c r="J10" s="12">
        <v>-1.92</v>
      </c>
      <c r="K10" s="41" t="s">
        <v>732</v>
      </c>
      <c r="L10" s="9" t="str">
        <f t="shared" si="3"/>
        <v>Yes</v>
      </c>
    </row>
    <row r="11" spans="1:12" x14ac:dyDescent="0.25">
      <c r="A11" s="4" t="s">
        <v>723</v>
      </c>
      <c r="B11" s="41" t="s">
        <v>217</v>
      </c>
      <c r="C11" s="14">
        <v>12696</v>
      </c>
      <c r="D11" s="11" t="str">
        <f t="shared" si="0"/>
        <v>N/A</v>
      </c>
      <c r="E11" s="14">
        <v>12684</v>
      </c>
      <c r="F11" s="11" t="str">
        <f t="shared" si="1"/>
        <v>N/A</v>
      </c>
      <c r="G11" s="14">
        <v>12504</v>
      </c>
      <c r="H11" s="11" t="str">
        <f t="shared" si="2"/>
        <v>N/A</v>
      </c>
      <c r="I11" s="12">
        <v>-9.5000000000000001E-2</v>
      </c>
      <c r="J11" s="12">
        <v>-1.42</v>
      </c>
      <c r="K11" s="41" t="s">
        <v>732</v>
      </c>
      <c r="L11" s="9" t="str">
        <f t="shared" si="3"/>
        <v>Yes</v>
      </c>
    </row>
    <row r="12" spans="1:12" x14ac:dyDescent="0.25">
      <c r="A12" s="4" t="s">
        <v>724</v>
      </c>
      <c r="B12" s="41" t="s">
        <v>217</v>
      </c>
      <c r="C12" s="14">
        <v>49495</v>
      </c>
      <c r="D12" s="11" t="str">
        <f t="shared" si="0"/>
        <v>N/A</v>
      </c>
      <c r="E12" s="14">
        <v>49295</v>
      </c>
      <c r="F12" s="11" t="str">
        <f t="shared" si="1"/>
        <v>N/A</v>
      </c>
      <c r="G12" s="14">
        <v>50522</v>
      </c>
      <c r="H12" s="11" t="str">
        <f t="shared" si="2"/>
        <v>N/A</v>
      </c>
      <c r="I12" s="12">
        <v>-0.40400000000000003</v>
      </c>
      <c r="J12" s="12">
        <v>2.4889999999999999</v>
      </c>
      <c r="K12" s="41" t="s">
        <v>732</v>
      </c>
      <c r="L12" s="9" t="str">
        <f t="shared" si="3"/>
        <v>Yes</v>
      </c>
    </row>
    <row r="13" spans="1:12" x14ac:dyDescent="0.25">
      <c r="A13" s="4" t="s">
        <v>74</v>
      </c>
      <c r="B13" s="41" t="s">
        <v>217</v>
      </c>
      <c r="C13" s="14">
        <v>20486679</v>
      </c>
      <c r="D13" s="11" t="str">
        <f>IF($B13="N/A","N/A",IF(C13&gt;10,"No",IF(C13&lt;-10,"No","Yes")))</f>
        <v>N/A</v>
      </c>
      <c r="E13" s="14">
        <v>14326999</v>
      </c>
      <c r="F13" s="11" t="str">
        <f>IF($B13="N/A","N/A",IF(E13&gt;10,"No",IF(E13&lt;-10,"No","Yes")))</f>
        <v>N/A</v>
      </c>
      <c r="G13" s="14">
        <v>16432733</v>
      </c>
      <c r="H13" s="11" t="str">
        <f>IF($B13="N/A","N/A",IF(G13&gt;10,"No",IF(G13&lt;-10,"No","Yes")))</f>
        <v>N/A</v>
      </c>
      <c r="I13" s="12">
        <v>-30.1</v>
      </c>
      <c r="J13" s="12">
        <v>14.7</v>
      </c>
      <c r="K13" s="41" t="s">
        <v>732</v>
      </c>
      <c r="L13" s="9" t="str">
        <f t="shared" si="3"/>
        <v>Yes</v>
      </c>
    </row>
    <row r="14" spans="1:12" x14ac:dyDescent="0.25">
      <c r="A14" s="50" t="s">
        <v>161</v>
      </c>
      <c r="B14" s="33" t="s">
        <v>217</v>
      </c>
      <c r="C14" s="8">
        <v>15.597684892</v>
      </c>
      <c r="D14" s="11" t="str">
        <f t="shared" ref="D14:D18" si="4">IF($B14="N/A","N/A",IF(C14&gt;10,"No",IF(C14&lt;-10,"No","Yes")))</f>
        <v>N/A</v>
      </c>
      <c r="E14" s="8">
        <v>15.211436396</v>
      </c>
      <c r="F14" s="11" t="str">
        <f t="shared" ref="F14:F18" si="5">IF($B14="N/A","N/A",IF(E14&gt;10,"No",IF(E14&lt;-10,"No","Yes")))</f>
        <v>N/A</v>
      </c>
      <c r="G14" s="8">
        <v>15.251275672</v>
      </c>
      <c r="H14" s="11" t="str">
        <f t="shared" ref="H14:H18" si="6">IF($B14="N/A","N/A",IF(G14&gt;10,"No",IF(G14&lt;-10,"No","Yes")))</f>
        <v>N/A</v>
      </c>
      <c r="I14" s="12">
        <v>-2.48</v>
      </c>
      <c r="J14" s="12">
        <v>0.26190000000000002</v>
      </c>
      <c r="K14" s="41" t="s">
        <v>732</v>
      </c>
      <c r="L14" s="9" t="str">
        <f t="shared" ref="L14:L18" si="7">IF(J14="Div by 0", "N/A", IF(K14="N/A","N/A", IF(J14&gt;VALUE(MID(K14,1,2)), "No", IF(J14&lt;-1*VALUE(MID(K14,1,2)), "No", "Yes"))))</f>
        <v>Yes</v>
      </c>
    </row>
    <row r="15" spans="1:12" x14ac:dyDescent="0.25">
      <c r="A15" s="4" t="s">
        <v>418</v>
      </c>
      <c r="B15" s="33" t="s">
        <v>217</v>
      </c>
      <c r="C15" s="8">
        <v>5.0350384766999996</v>
      </c>
      <c r="D15" s="11" t="str">
        <f t="shared" si="4"/>
        <v>N/A</v>
      </c>
      <c r="E15" s="8">
        <v>4.8823095269000003</v>
      </c>
      <c r="F15" s="11" t="str">
        <f t="shared" si="5"/>
        <v>N/A</v>
      </c>
      <c r="G15" s="8">
        <v>5.3066311257000001</v>
      </c>
      <c r="H15" s="11" t="str">
        <f t="shared" si="6"/>
        <v>N/A</v>
      </c>
      <c r="I15" s="12">
        <v>-3.03</v>
      </c>
      <c r="J15" s="12">
        <v>8.6910000000000007</v>
      </c>
      <c r="K15" s="41" t="s">
        <v>732</v>
      </c>
      <c r="L15" s="9" t="str">
        <f t="shared" si="7"/>
        <v>Yes</v>
      </c>
    </row>
    <row r="16" spans="1:12" x14ac:dyDescent="0.25">
      <c r="A16" s="4" t="s">
        <v>419</v>
      </c>
      <c r="B16" s="33" t="s">
        <v>217</v>
      </c>
      <c r="C16" s="8">
        <v>1.123951283</v>
      </c>
      <c r="D16" s="11" t="str">
        <f t="shared" si="4"/>
        <v>N/A</v>
      </c>
      <c r="E16" s="8">
        <v>1.4739740665000001</v>
      </c>
      <c r="F16" s="11" t="str">
        <f t="shared" si="5"/>
        <v>N/A</v>
      </c>
      <c r="G16" s="8">
        <v>1.4416932873999999</v>
      </c>
      <c r="H16" s="11" t="str">
        <f t="shared" si="6"/>
        <v>N/A</v>
      </c>
      <c r="I16" s="12">
        <v>31.14</v>
      </c>
      <c r="J16" s="12">
        <v>-2.19</v>
      </c>
      <c r="K16" s="41" t="s">
        <v>732</v>
      </c>
      <c r="L16" s="9" t="str">
        <f t="shared" si="7"/>
        <v>Yes</v>
      </c>
    </row>
    <row r="17" spans="1:12" x14ac:dyDescent="0.25">
      <c r="A17" s="4" t="s">
        <v>420</v>
      </c>
      <c r="B17" s="33" t="s">
        <v>217</v>
      </c>
      <c r="C17" s="8">
        <v>8.1007664912999999</v>
      </c>
      <c r="D17" s="11" t="str">
        <f t="shared" si="4"/>
        <v>N/A</v>
      </c>
      <c r="E17" s="8">
        <v>7.7549331095999996</v>
      </c>
      <c r="F17" s="11" t="str">
        <f t="shared" si="5"/>
        <v>N/A</v>
      </c>
      <c r="G17" s="8">
        <v>7.0523924918000001</v>
      </c>
      <c r="H17" s="11" t="str">
        <f t="shared" si="6"/>
        <v>N/A</v>
      </c>
      <c r="I17" s="12">
        <v>-4.2699999999999996</v>
      </c>
      <c r="J17" s="12">
        <v>-9.06</v>
      </c>
      <c r="K17" s="41" t="s">
        <v>732</v>
      </c>
      <c r="L17" s="9" t="str">
        <f t="shared" si="7"/>
        <v>Yes</v>
      </c>
    </row>
    <row r="18" spans="1:12" x14ac:dyDescent="0.25">
      <c r="A18" s="4" t="s">
        <v>421</v>
      </c>
      <c r="B18" s="33" t="s">
        <v>217</v>
      </c>
      <c r="C18" s="8">
        <v>28.370818222</v>
      </c>
      <c r="D18" s="11" t="str">
        <f t="shared" si="4"/>
        <v>N/A</v>
      </c>
      <c r="E18" s="8">
        <v>27.492119592000002</v>
      </c>
      <c r="F18" s="11" t="str">
        <f t="shared" si="5"/>
        <v>N/A</v>
      </c>
      <c r="G18" s="8">
        <v>27.867060988999999</v>
      </c>
      <c r="H18" s="11" t="str">
        <f t="shared" si="6"/>
        <v>N/A</v>
      </c>
      <c r="I18" s="12">
        <v>-3.1</v>
      </c>
      <c r="J18" s="12">
        <v>1.3640000000000001</v>
      </c>
      <c r="K18" s="41" t="s">
        <v>732</v>
      </c>
      <c r="L18" s="9" t="str">
        <f t="shared" si="7"/>
        <v>Yes</v>
      </c>
    </row>
    <row r="19" spans="1:12" x14ac:dyDescent="0.25">
      <c r="A19" s="4" t="s">
        <v>75</v>
      </c>
      <c r="B19" s="41" t="s">
        <v>217</v>
      </c>
      <c r="C19" s="34">
        <v>24</v>
      </c>
      <c r="D19" s="11" t="str">
        <f t="shared" ref="D19:D50" si="8">IF($B19="N/A","N/A",IF(C19&gt;10,"No",IF(C19&lt;-10,"No","Yes")))</f>
        <v>N/A</v>
      </c>
      <c r="E19" s="34">
        <v>29</v>
      </c>
      <c r="F19" s="11" t="str">
        <f t="shared" ref="F19:F50" si="9">IF($B19="N/A","N/A",IF(E19&gt;10,"No",IF(E19&lt;-10,"No","Yes")))</f>
        <v>N/A</v>
      </c>
      <c r="G19" s="34">
        <v>31</v>
      </c>
      <c r="H19" s="11" t="str">
        <f t="shared" ref="H19:H50" si="10">IF($B19="N/A","N/A",IF(G19&gt;10,"No",IF(G19&lt;-10,"No","Yes")))</f>
        <v>N/A</v>
      </c>
      <c r="I19" s="12">
        <v>20.83</v>
      </c>
      <c r="J19" s="12">
        <v>6.8970000000000002</v>
      </c>
      <c r="K19" s="41" t="s">
        <v>217</v>
      </c>
      <c r="L19" s="9" t="str">
        <f t="shared" ref="L19:L25" si="11">IF(J19="Div by 0", "N/A", IF(K19="N/A","N/A", IF(J19&gt;VALUE(MID(K19,1,2)), "No", IF(J19&lt;-1*VALUE(MID(K19,1,2)), "No", "Yes"))))</f>
        <v>N/A</v>
      </c>
    </row>
    <row r="20" spans="1:12" x14ac:dyDescent="0.25">
      <c r="A20" s="4" t="s">
        <v>76</v>
      </c>
      <c r="B20" s="41" t="s">
        <v>217</v>
      </c>
      <c r="C20" s="34">
        <v>182</v>
      </c>
      <c r="D20" s="11" t="str">
        <f t="shared" si="8"/>
        <v>N/A</v>
      </c>
      <c r="E20" s="34">
        <v>219</v>
      </c>
      <c r="F20" s="11" t="str">
        <f t="shared" si="9"/>
        <v>N/A</v>
      </c>
      <c r="G20" s="34">
        <v>245</v>
      </c>
      <c r="H20" s="11" t="str">
        <f t="shared" si="10"/>
        <v>N/A</v>
      </c>
      <c r="I20" s="12">
        <v>20.329999999999998</v>
      </c>
      <c r="J20" s="12">
        <v>11.87</v>
      </c>
      <c r="K20" s="41" t="s">
        <v>217</v>
      </c>
      <c r="L20" s="9" t="str">
        <f t="shared" si="11"/>
        <v>N/A</v>
      </c>
    </row>
    <row r="21" spans="1:12" x14ac:dyDescent="0.25">
      <c r="A21" s="50" t="s">
        <v>1120</v>
      </c>
      <c r="B21" s="41" t="s">
        <v>217</v>
      </c>
      <c r="C21" s="14">
        <v>3011.6487209000002</v>
      </c>
      <c r="D21" s="11" t="str">
        <f t="shared" si="8"/>
        <v>N/A</v>
      </c>
      <c r="E21" s="14">
        <v>3006.7111890000001</v>
      </c>
      <c r="F21" s="11" t="str">
        <f t="shared" si="9"/>
        <v>N/A</v>
      </c>
      <c r="G21" s="14">
        <v>3013.2705633999999</v>
      </c>
      <c r="H21" s="11" t="str">
        <f t="shared" si="10"/>
        <v>N/A</v>
      </c>
      <c r="I21" s="12">
        <v>-0.16400000000000001</v>
      </c>
      <c r="J21" s="12">
        <v>0.21820000000000001</v>
      </c>
      <c r="K21" s="41" t="s">
        <v>732</v>
      </c>
      <c r="L21" s="9" t="str">
        <f t="shared" si="11"/>
        <v>Yes</v>
      </c>
    </row>
    <row r="22" spans="1:12" x14ac:dyDescent="0.25">
      <c r="A22" s="4" t="s">
        <v>1725</v>
      </c>
      <c r="B22" s="41" t="s">
        <v>217</v>
      </c>
      <c r="C22" s="14">
        <v>8485.6468284000002</v>
      </c>
      <c r="D22" s="11" t="str">
        <f t="shared" si="8"/>
        <v>N/A</v>
      </c>
      <c r="E22" s="14">
        <v>8336.329221</v>
      </c>
      <c r="F22" s="11" t="str">
        <f t="shared" si="9"/>
        <v>N/A</v>
      </c>
      <c r="G22" s="14">
        <v>8572.2353961000008</v>
      </c>
      <c r="H22" s="11" t="str">
        <f t="shared" si="10"/>
        <v>N/A</v>
      </c>
      <c r="I22" s="12">
        <v>-1.76</v>
      </c>
      <c r="J22" s="12">
        <v>2.83</v>
      </c>
      <c r="K22" s="41" t="s">
        <v>732</v>
      </c>
      <c r="L22" s="9" t="str">
        <f t="shared" si="11"/>
        <v>Yes</v>
      </c>
    </row>
    <row r="23" spans="1:12" x14ac:dyDescent="0.25">
      <c r="A23" s="4" t="s">
        <v>1121</v>
      </c>
      <c r="B23" s="41" t="s">
        <v>217</v>
      </c>
      <c r="C23" s="14">
        <v>13337.665395</v>
      </c>
      <c r="D23" s="11" t="str">
        <f t="shared" si="8"/>
        <v>N/A</v>
      </c>
      <c r="E23" s="14">
        <v>13448.907394</v>
      </c>
      <c r="F23" s="11" t="str">
        <f t="shared" si="9"/>
        <v>N/A</v>
      </c>
      <c r="G23" s="14">
        <v>13813.757498999999</v>
      </c>
      <c r="H23" s="11" t="str">
        <f t="shared" si="10"/>
        <v>N/A</v>
      </c>
      <c r="I23" s="12">
        <v>0.83399999999999996</v>
      </c>
      <c r="J23" s="12">
        <v>2.7130000000000001</v>
      </c>
      <c r="K23" s="41" t="s">
        <v>732</v>
      </c>
      <c r="L23" s="9" t="str">
        <f t="shared" si="11"/>
        <v>Yes</v>
      </c>
    </row>
    <row r="24" spans="1:12" x14ac:dyDescent="0.25">
      <c r="A24" s="4" t="s">
        <v>1122</v>
      </c>
      <c r="B24" s="41" t="s">
        <v>217</v>
      </c>
      <c r="C24" s="14">
        <v>1372.3805872999999</v>
      </c>
      <c r="D24" s="11" t="str">
        <f t="shared" si="8"/>
        <v>N/A</v>
      </c>
      <c r="E24" s="14">
        <v>1397.7106951999999</v>
      </c>
      <c r="F24" s="11" t="str">
        <f t="shared" si="9"/>
        <v>N/A</v>
      </c>
      <c r="G24" s="14">
        <v>1403.1596784999999</v>
      </c>
      <c r="H24" s="11" t="str">
        <f t="shared" si="10"/>
        <v>N/A</v>
      </c>
      <c r="I24" s="12">
        <v>1.8460000000000001</v>
      </c>
      <c r="J24" s="12">
        <v>0.38990000000000002</v>
      </c>
      <c r="K24" s="41" t="s">
        <v>732</v>
      </c>
      <c r="L24" s="9" t="str">
        <f t="shared" si="11"/>
        <v>Yes</v>
      </c>
    </row>
    <row r="25" spans="1:12" x14ac:dyDescent="0.25">
      <c r="A25" s="4" t="s">
        <v>1123</v>
      </c>
      <c r="B25" s="41" t="s">
        <v>217</v>
      </c>
      <c r="C25" s="14">
        <v>938.22976039000002</v>
      </c>
      <c r="D25" s="11" t="str">
        <f t="shared" si="8"/>
        <v>N/A</v>
      </c>
      <c r="E25" s="14">
        <v>944.46711124000001</v>
      </c>
      <c r="F25" s="11" t="str">
        <f t="shared" si="9"/>
        <v>N/A</v>
      </c>
      <c r="G25" s="14">
        <v>938.43087763999995</v>
      </c>
      <c r="H25" s="11" t="str">
        <f t="shared" si="10"/>
        <v>N/A</v>
      </c>
      <c r="I25" s="12">
        <v>0.66479999999999995</v>
      </c>
      <c r="J25" s="12">
        <v>-0.63900000000000001</v>
      </c>
      <c r="K25" s="41" t="s">
        <v>732</v>
      </c>
      <c r="L25" s="9" t="str">
        <f t="shared" si="11"/>
        <v>Yes</v>
      </c>
    </row>
    <row r="26" spans="1:12" x14ac:dyDescent="0.25">
      <c r="A26" s="2" t="s">
        <v>1124</v>
      </c>
      <c r="B26" s="41" t="s">
        <v>217</v>
      </c>
      <c r="C26" s="14">
        <v>2753.8141267000001</v>
      </c>
      <c r="D26" s="11" t="str">
        <f t="shared" si="8"/>
        <v>N/A</v>
      </c>
      <c r="E26" s="14">
        <v>2750.1516726999998</v>
      </c>
      <c r="F26" s="11" t="str">
        <f t="shared" si="9"/>
        <v>N/A</v>
      </c>
      <c r="G26" s="14">
        <v>2762.4188196</v>
      </c>
      <c r="H26" s="11" t="str">
        <f t="shared" si="10"/>
        <v>N/A</v>
      </c>
      <c r="I26" s="12">
        <v>-0.13300000000000001</v>
      </c>
      <c r="J26" s="12">
        <v>0.4461</v>
      </c>
      <c r="K26" s="41" t="s">
        <v>732</v>
      </c>
      <c r="L26" s="9" t="str">
        <f>IF(J26="Div by 0", "N/A", IF(OR(J26="N/A",K26="N/A"),"N/A", IF(J26&gt;VALUE(MID(K26,1,2)), "No", IF(J26&lt;-1*VALUE(MID(K26,1,2)), "No", "Yes"))))</f>
        <v>Yes</v>
      </c>
    </row>
    <row r="27" spans="1:12" x14ac:dyDescent="0.25">
      <c r="A27" s="2" t="s">
        <v>1125</v>
      </c>
      <c r="B27" s="41" t="s">
        <v>217</v>
      </c>
      <c r="C27" s="14">
        <v>3452.9976456999998</v>
      </c>
      <c r="D27" s="11" t="str">
        <f t="shared" si="8"/>
        <v>N/A</v>
      </c>
      <c r="E27" s="14">
        <v>3436.7655970000001</v>
      </c>
      <c r="F27" s="11" t="str">
        <f t="shared" si="9"/>
        <v>N/A</v>
      </c>
      <c r="G27" s="14">
        <v>3428.0424877999999</v>
      </c>
      <c r="H27" s="11" t="str">
        <f t="shared" si="10"/>
        <v>N/A</v>
      </c>
      <c r="I27" s="12">
        <v>-0.47</v>
      </c>
      <c r="J27" s="12">
        <v>-0.254</v>
      </c>
      <c r="K27" s="41" t="s">
        <v>732</v>
      </c>
      <c r="L27" s="9" t="str">
        <f>IF(J27="Div by 0", "N/A", IF(OR(J27="N/A",K27="N/A"),"N/A", IF(J27&gt;VALUE(MID(K27,1,2)), "No", IF(J27&lt;-1*VALUE(MID(K27,1,2)), "No", "Yes"))))</f>
        <v>Yes</v>
      </c>
    </row>
    <row r="28" spans="1:12" x14ac:dyDescent="0.25">
      <c r="A28" s="50" t="s">
        <v>1126</v>
      </c>
      <c r="B28" s="41" t="s">
        <v>217</v>
      </c>
      <c r="C28" s="14">
        <v>9480.8386014999996</v>
      </c>
      <c r="D28" s="11" t="str">
        <f t="shared" si="8"/>
        <v>N/A</v>
      </c>
      <c r="E28" s="14">
        <v>9325.4287934999993</v>
      </c>
      <c r="F28" s="11" t="str">
        <f t="shared" si="9"/>
        <v>N/A</v>
      </c>
      <c r="G28" s="14">
        <v>9493.2118157999994</v>
      </c>
      <c r="H28" s="11" t="str">
        <f t="shared" si="10"/>
        <v>N/A</v>
      </c>
      <c r="I28" s="12">
        <v>-1.64</v>
      </c>
      <c r="J28" s="12">
        <v>1.7989999999999999</v>
      </c>
      <c r="K28" s="41" t="s">
        <v>732</v>
      </c>
      <c r="L28" s="9" t="str">
        <f>IF(J28="Div by 0", "N/A", IF(K28="N/A","N/A", IF(J28&gt;VALUE(MID(K28,1,2)), "No", IF(J28&lt;-1*VALUE(MID(K28,1,2)), "No", "Yes"))))</f>
        <v>Yes</v>
      </c>
    </row>
    <row r="29" spans="1:12" x14ac:dyDescent="0.25">
      <c r="A29" s="2" t="s">
        <v>1127</v>
      </c>
      <c r="B29" s="41" t="s">
        <v>217</v>
      </c>
      <c r="C29" s="14">
        <v>8902.1914195999998</v>
      </c>
      <c r="D29" s="11" t="str">
        <f t="shared" si="8"/>
        <v>N/A</v>
      </c>
      <c r="E29" s="14">
        <v>8715.7886818000006</v>
      </c>
      <c r="F29" s="11" t="str">
        <f t="shared" si="9"/>
        <v>N/A</v>
      </c>
      <c r="G29" s="14">
        <v>8939.5900068999999</v>
      </c>
      <c r="H29" s="11" t="str">
        <f t="shared" si="10"/>
        <v>N/A</v>
      </c>
      <c r="I29" s="12">
        <v>-2.09</v>
      </c>
      <c r="J29" s="12">
        <v>2.5680000000000001</v>
      </c>
      <c r="K29" s="41" t="s">
        <v>732</v>
      </c>
      <c r="L29" s="9" t="str">
        <f>IF(J29="Div by 0", "N/A", IF(K29="N/A","N/A", IF(J29&gt;VALUE(MID(K29,1,2)), "No", IF(J29&lt;-1*VALUE(MID(K29,1,2)), "No", "Yes"))))</f>
        <v>Yes</v>
      </c>
    </row>
    <row r="30" spans="1:12" x14ac:dyDescent="0.25">
      <c r="A30" s="2" t="s">
        <v>1128</v>
      </c>
      <c r="B30" s="41" t="s">
        <v>217</v>
      </c>
      <c r="C30" s="14">
        <v>10484.388156999999</v>
      </c>
      <c r="D30" s="11" t="str">
        <f t="shared" si="8"/>
        <v>N/A</v>
      </c>
      <c r="E30" s="14">
        <v>10387.345364000001</v>
      </c>
      <c r="F30" s="11" t="str">
        <f t="shared" si="9"/>
        <v>N/A</v>
      </c>
      <c r="G30" s="14">
        <v>10505.349442999999</v>
      </c>
      <c r="H30" s="11" t="str">
        <f t="shared" si="10"/>
        <v>N/A</v>
      </c>
      <c r="I30" s="12">
        <v>-0.92600000000000005</v>
      </c>
      <c r="J30" s="12">
        <v>1.1359999999999999</v>
      </c>
      <c r="K30" s="41" t="s">
        <v>732</v>
      </c>
      <c r="L30" s="9" t="str">
        <f>IF(J30="Div by 0", "N/A", IF(K30="N/A","N/A", IF(J30&gt;VALUE(MID(K30,1,2)), "No", IF(J30&lt;-1*VALUE(MID(K30,1,2)), "No", "Yes"))))</f>
        <v>Yes</v>
      </c>
    </row>
    <row r="31" spans="1:12" x14ac:dyDescent="0.25">
      <c r="A31" s="2" t="s">
        <v>1129</v>
      </c>
      <c r="B31" s="41" t="s">
        <v>217</v>
      </c>
      <c r="C31" s="14">
        <v>9934.2263438999998</v>
      </c>
      <c r="D31" s="11" t="str">
        <f t="shared" si="8"/>
        <v>N/A</v>
      </c>
      <c r="E31" s="14">
        <v>9775.3369619000005</v>
      </c>
      <c r="F31" s="11" t="str">
        <f t="shared" si="9"/>
        <v>N/A</v>
      </c>
      <c r="G31" s="14">
        <v>9940.6300140999992</v>
      </c>
      <c r="H31" s="11" t="str">
        <f t="shared" si="10"/>
        <v>N/A</v>
      </c>
      <c r="I31" s="12">
        <v>-1.6</v>
      </c>
      <c r="J31" s="12">
        <v>1.6910000000000001</v>
      </c>
      <c r="K31" s="41" t="s">
        <v>732</v>
      </c>
      <c r="L31" s="9" t="str">
        <f>IF(J31="Div by 0", "N/A", IF(OR(J31="N/A",K31="N/A"),"N/A", IF(J31&gt;VALUE(MID(K31,1,2)), "No", IF(J31&lt;-1*VALUE(MID(K31,1,2)), "No", "Yes"))))</f>
        <v>Yes</v>
      </c>
    </row>
    <row r="32" spans="1:12" x14ac:dyDescent="0.25">
      <c r="A32" s="2" t="s">
        <v>1130</v>
      </c>
      <c r="B32" s="41" t="s">
        <v>217</v>
      </c>
      <c r="C32" s="14">
        <v>8839.7421775000003</v>
      </c>
      <c r="D32" s="11" t="str">
        <f t="shared" si="8"/>
        <v>N/A</v>
      </c>
      <c r="E32" s="14">
        <v>8693.3862704000003</v>
      </c>
      <c r="F32" s="11" t="str">
        <f t="shared" si="9"/>
        <v>N/A</v>
      </c>
      <c r="G32" s="14">
        <v>8866.0112580000005</v>
      </c>
      <c r="H32" s="11" t="str">
        <f t="shared" si="10"/>
        <v>N/A</v>
      </c>
      <c r="I32" s="12">
        <v>-1.66</v>
      </c>
      <c r="J32" s="12">
        <v>1.986</v>
      </c>
      <c r="K32" s="41" t="s">
        <v>732</v>
      </c>
      <c r="L32" s="9" t="str">
        <f>IF(J32="Div by 0", "N/A", IF(OR(J32="N/A",K32="N/A"),"N/A", IF(J32&gt;VALUE(MID(K32,1,2)), "No", IF(J32&lt;-1*VALUE(MID(K32,1,2)), "No", "Yes"))))</f>
        <v>Yes</v>
      </c>
    </row>
    <row r="33" spans="1:12" x14ac:dyDescent="0.25">
      <c r="A33" s="2" t="s">
        <v>1730</v>
      </c>
      <c r="B33" s="41" t="s">
        <v>217</v>
      </c>
      <c r="C33" s="14">
        <v>11083.448822</v>
      </c>
      <c r="D33" s="11" t="str">
        <f t="shared" si="8"/>
        <v>N/A</v>
      </c>
      <c r="E33" s="14">
        <v>12319.566072</v>
      </c>
      <c r="F33" s="11" t="str">
        <f t="shared" si="9"/>
        <v>N/A</v>
      </c>
      <c r="G33" s="14">
        <v>11355.732963</v>
      </c>
      <c r="H33" s="11" t="str">
        <f t="shared" si="10"/>
        <v>N/A</v>
      </c>
      <c r="I33" s="12">
        <v>11.15</v>
      </c>
      <c r="J33" s="12">
        <v>-7.82</v>
      </c>
      <c r="K33" s="41" t="s">
        <v>732</v>
      </c>
      <c r="L33" s="9" t="str">
        <f t="shared" ref="L33:L45" si="12">IF(J33="Div by 0", "N/A", IF(K33="N/A","N/A", IF(J33&gt;VALUE(MID(K33,1,2)), "No", IF(J33&lt;-1*VALUE(MID(K33,1,2)), "No", "Yes"))))</f>
        <v>Yes</v>
      </c>
    </row>
    <row r="34" spans="1:12" x14ac:dyDescent="0.25">
      <c r="A34" s="2" t="s">
        <v>1731</v>
      </c>
      <c r="B34" s="41" t="s">
        <v>217</v>
      </c>
      <c r="C34" s="14">
        <v>820.93998871999997</v>
      </c>
      <c r="D34" s="11" t="str">
        <f t="shared" si="8"/>
        <v>N/A</v>
      </c>
      <c r="E34" s="14">
        <v>791.49821449000001</v>
      </c>
      <c r="F34" s="11" t="str">
        <f t="shared" si="9"/>
        <v>N/A</v>
      </c>
      <c r="G34" s="14">
        <v>1047.7131178</v>
      </c>
      <c r="H34" s="11" t="str">
        <f t="shared" si="10"/>
        <v>N/A</v>
      </c>
      <c r="I34" s="12">
        <v>-3.59</v>
      </c>
      <c r="J34" s="12">
        <v>32.369999999999997</v>
      </c>
      <c r="K34" s="41" t="s">
        <v>732</v>
      </c>
      <c r="L34" s="9" t="str">
        <f t="shared" si="12"/>
        <v>No</v>
      </c>
    </row>
    <row r="35" spans="1:12" x14ac:dyDescent="0.25">
      <c r="A35" s="2" t="s">
        <v>1732</v>
      </c>
      <c r="B35" s="41" t="s">
        <v>217</v>
      </c>
      <c r="C35" s="14">
        <v>7653.4606188999996</v>
      </c>
      <c r="D35" s="11" t="str">
        <f t="shared" si="8"/>
        <v>N/A</v>
      </c>
      <c r="E35" s="14">
        <v>7610.9942825999997</v>
      </c>
      <c r="F35" s="11" t="str">
        <f t="shared" si="9"/>
        <v>N/A</v>
      </c>
      <c r="G35" s="14">
        <v>7690.8462233999999</v>
      </c>
      <c r="H35" s="11" t="str">
        <f t="shared" si="10"/>
        <v>N/A</v>
      </c>
      <c r="I35" s="12">
        <v>-0.55500000000000005</v>
      </c>
      <c r="J35" s="12">
        <v>1.0489999999999999</v>
      </c>
      <c r="K35" s="41" t="s">
        <v>732</v>
      </c>
      <c r="L35" s="9" t="str">
        <f t="shared" si="12"/>
        <v>Yes</v>
      </c>
    </row>
    <row r="36" spans="1:12" x14ac:dyDescent="0.25">
      <c r="A36" s="2" t="s">
        <v>1733</v>
      </c>
      <c r="B36" s="41" t="s">
        <v>217</v>
      </c>
      <c r="C36" s="14">
        <v>302.35191379000003</v>
      </c>
      <c r="D36" s="11" t="str">
        <f t="shared" si="8"/>
        <v>N/A</v>
      </c>
      <c r="E36" s="14">
        <v>342.99835560000002</v>
      </c>
      <c r="F36" s="11" t="str">
        <f t="shared" si="9"/>
        <v>N/A</v>
      </c>
      <c r="G36" s="14">
        <v>486.7287594</v>
      </c>
      <c r="H36" s="11" t="str">
        <f t="shared" si="10"/>
        <v>N/A</v>
      </c>
      <c r="I36" s="12">
        <v>13.44</v>
      </c>
      <c r="J36" s="12">
        <v>41.9</v>
      </c>
      <c r="K36" s="41" t="s">
        <v>732</v>
      </c>
      <c r="L36" s="9" t="str">
        <f t="shared" si="12"/>
        <v>No</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v>0</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567.47461219000002</v>
      </c>
      <c r="D39" s="11" t="str">
        <f t="shared" si="8"/>
        <v>N/A</v>
      </c>
      <c r="E39" s="14">
        <v>815.18764626999996</v>
      </c>
      <c r="F39" s="11" t="str">
        <f t="shared" si="9"/>
        <v>N/A</v>
      </c>
      <c r="G39" s="14">
        <v>780.00130548000004</v>
      </c>
      <c r="H39" s="11" t="str">
        <f t="shared" si="10"/>
        <v>N/A</v>
      </c>
      <c r="I39" s="12">
        <v>43.65</v>
      </c>
      <c r="J39" s="12">
        <v>-4.32</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28852.449428</v>
      </c>
      <c r="D41" s="11" t="str">
        <f t="shared" si="8"/>
        <v>N/A</v>
      </c>
      <c r="E41" s="14">
        <v>25148.413615000001</v>
      </c>
      <c r="F41" s="11" t="str">
        <f t="shared" si="9"/>
        <v>N/A</v>
      </c>
      <c r="G41" s="14">
        <v>28850.528625999999</v>
      </c>
      <c r="H41" s="11" t="str">
        <f t="shared" si="10"/>
        <v>N/A</v>
      </c>
      <c r="I41" s="12">
        <v>-12.8</v>
      </c>
      <c r="J41" s="12">
        <v>14.72</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9676.3544297000008</v>
      </c>
      <c r="D44" s="11" t="str">
        <f t="shared" si="8"/>
        <v>N/A</v>
      </c>
      <c r="E44" s="14">
        <v>9521.1167187999999</v>
      </c>
      <c r="F44" s="11" t="str">
        <f t="shared" si="9"/>
        <v>N/A</v>
      </c>
      <c r="G44" s="14">
        <v>9718.2345982999996</v>
      </c>
      <c r="H44" s="11" t="str">
        <f t="shared" si="10"/>
        <v>N/A</v>
      </c>
      <c r="I44" s="12">
        <v>-1.6</v>
      </c>
      <c r="J44" s="12">
        <v>2.0699999999999998</v>
      </c>
      <c r="K44" s="41" t="s">
        <v>732</v>
      </c>
      <c r="L44" s="9" t="str">
        <f t="shared" si="12"/>
        <v>Yes</v>
      </c>
    </row>
    <row r="45" spans="1:12" ht="25" x14ac:dyDescent="0.25">
      <c r="A45" s="2" t="s">
        <v>1132</v>
      </c>
      <c r="B45" s="41" t="s">
        <v>217</v>
      </c>
      <c r="C45" s="14">
        <v>598.89388412999995</v>
      </c>
      <c r="D45" s="11" t="str">
        <f t="shared" si="8"/>
        <v>N/A</v>
      </c>
      <c r="E45" s="14">
        <v>724.65887799999996</v>
      </c>
      <c r="F45" s="11" t="str">
        <f t="shared" si="9"/>
        <v>N/A</v>
      </c>
      <c r="G45" s="14">
        <v>820.21533324999996</v>
      </c>
      <c r="H45" s="11" t="str">
        <f t="shared" si="10"/>
        <v>N/A</v>
      </c>
      <c r="I45" s="12">
        <v>21</v>
      </c>
      <c r="J45" s="12">
        <v>13.19</v>
      </c>
      <c r="K45" s="41" t="s">
        <v>732</v>
      </c>
      <c r="L45" s="9" t="str">
        <f t="shared" si="12"/>
        <v>Yes</v>
      </c>
    </row>
    <row r="46" spans="1:12" x14ac:dyDescent="0.25">
      <c r="A46" s="2" t="s">
        <v>1133</v>
      </c>
      <c r="B46" s="33" t="s">
        <v>217</v>
      </c>
      <c r="C46" s="43">
        <v>47648.362428</v>
      </c>
      <c r="D46" s="11" t="str">
        <f t="shared" si="8"/>
        <v>N/A</v>
      </c>
      <c r="E46" s="43">
        <v>49158.733289000003</v>
      </c>
      <c r="F46" s="11" t="str">
        <f t="shared" si="9"/>
        <v>N/A</v>
      </c>
      <c r="G46" s="43">
        <v>50658.390683999998</v>
      </c>
      <c r="H46" s="11" t="str">
        <f t="shared" si="10"/>
        <v>N/A</v>
      </c>
      <c r="I46" s="12">
        <v>3.17</v>
      </c>
      <c r="J46" s="12">
        <v>3.0510000000000002</v>
      </c>
      <c r="K46" s="41" t="s">
        <v>732</v>
      </c>
      <c r="L46" s="9" t="str">
        <f>IF(J46="Div by 0", "N/A", IF(K46="N/A","N/A", IF(J46&gt;VALUE(MID(K46,1,2)), "No", IF(J46&lt;-1*VALUE(MID(K46,1,2)), "No", "Yes"))))</f>
        <v>Yes</v>
      </c>
    </row>
    <row r="47" spans="1:12" x14ac:dyDescent="0.25">
      <c r="A47" s="51" t="s">
        <v>1134</v>
      </c>
      <c r="B47" s="33" t="s">
        <v>217</v>
      </c>
      <c r="C47" s="43">
        <v>21109.148163000002</v>
      </c>
      <c r="D47" s="11" t="str">
        <f t="shared" si="8"/>
        <v>N/A</v>
      </c>
      <c r="E47" s="43">
        <v>21762.973141999999</v>
      </c>
      <c r="F47" s="11" t="str">
        <f t="shared" si="9"/>
        <v>N/A</v>
      </c>
      <c r="G47" s="43">
        <v>22138.858296999999</v>
      </c>
      <c r="H47" s="11" t="str">
        <f t="shared" si="10"/>
        <v>N/A</v>
      </c>
      <c r="I47" s="12">
        <v>3.097</v>
      </c>
      <c r="J47" s="12">
        <v>1.7270000000000001</v>
      </c>
      <c r="K47" s="41" t="s">
        <v>732</v>
      </c>
      <c r="L47" s="9" t="str">
        <f>IF(J47="Div by 0", "N/A", IF(K47="N/A","N/A", IF(J47&gt;VALUE(MID(K47,1,2)), "No", IF(J47&lt;-1*VALUE(MID(K47,1,2)), "No", "Yes"))))</f>
        <v>Yes</v>
      </c>
    </row>
    <row r="48" spans="1:12" ht="25" x14ac:dyDescent="0.25">
      <c r="A48" s="2" t="s">
        <v>1135</v>
      </c>
      <c r="B48" s="33" t="s">
        <v>217</v>
      </c>
      <c r="C48" s="43">
        <v>47018.030433</v>
      </c>
      <c r="D48" s="11" t="str">
        <f t="shared" si="8"/>
        <v>N/A</v>
      </c>
      <c r="E48" s="43">
        <v>47667.744443000003</v>
      </c>
      <c r="F48" s="11" t="str">
        <f t="shared" si="9"/>
        <v>N/A</v>
      </c>
      <c r="G48" s="43">
        <v>48632.091568999997</v>
      </c>
      <c r="H48" s="11" t="str">
        <f t="shared" si="10"/>
        <v>N/A</v>
      </c>
      <c r="I48" s="12">
        <v>1.3819999999999999</v>
      </c>
      <c r="J48" s="12">
        <v>2.0230000000000001</v>
      </c>
      <c r="K48" s="41" t="s">
        <v>732</v>
      </c>
      <c r="L48" s="9" t="str">
        <f>IF(J48="Div by 0", "N/A", IF(K48="N/A","N/A", IF(J48&gt;VALUE(MID(K48,1,2)), "No", IF(J48&lt;-1*VALUE(MID(K48,1,2)), "No", "Yes"))))</f>
        <v>Yes</v>
      </c>
    </row>
    <row r="49" spans="1:12" x14ac:dyDescent="0.25">
      <c r="A49" s="6" t="s">
        <v>1136</v>
      </c>
      <c r="B49" s="33" t="s">
        <v>217</v>
      </c>
      <c r="C49" s="43">
        <v>36443.061494000001</v>
      </c>
      <c r="D49" s="11" t="str">
        <f t="shared" si="8"/>
        <v>N/A</v>
      </c>
      <c r="E49" s="43">
        <v>36659.290575999999</v>
      </c>
      <c r="F49" s="11" t="str">
        <f t="shared" si="9"/>
        <v>N/A</v>
      </c>
      <c r="G49" s="43">
        <v>36477.965077000001</v>
      </c>
      <c r="H49" s="11" t="str">
        <f t="shared" si="10"/>
        <v>N/A</v>
      </c>
      <c r="I49" s="12">
        <v>0.59330000000000005</v>
      </c>
      <c r="J49" s="12">
        <v>-0.495</v>
      </c>
      <c r="K49" s="41" t="s">
        <v>732</v>
      </c>
      <c r="L49" s="9" t="str">
        <f t="shared" ref="L49:L59" si="13">IF(J49="Div by 0", "N/A", IF(K49="N/A","N/A", IF(J49&gt;VALUE(MID(K49,1,2)), "No", IF(J49&lt;-1*VALUE(MID(K49,1,2)), "No", "Yes"))))</f>
        <v>Yes</v>
      </c>
    </row>
    <row r="50" spans="1:12" ht="25" x14ac:dyDescent="0.25">
      <c r="A50" s="2" t="s">
        <v>1137</v>
      </c>
      <c r="B50" s="33" t="s">
        <v>217</v>
      </c>
      <c r="C50" s="43">
        <v>24262.476864</v>
      </c>
      <c r="D50" s="11" t="str">
        <f t="shared" si="8"/>
        <v>N/A</v>
      </c>
      <c r="E50" s="43">
        <v>27547.119403000001</v>
      </c>
      <c r="F50" s="11" t="str">
        <f t="shared" si="9"/>
        <v>N/A</v>
      </c>
      <c r="G50" s="43">
        <v>27850.504594000002</v>
      </c>
      <c r="H50" s="11" t="str">
        <f t="shared" si="10"/>
        <v>N/A</v>
      </c>
      <c r="I50" s="12">
        <v>13.54</v>
      </c>
      <c r="J50" s="12">
        <v>1.101</v>
      </c>
      <c r="K50" s="41" t="s">
        <v>732</v>
      </c>
      <c r="L50" s="9" t="str">
        <f t="shared" si="13"/>
        <v>Yes</v>
      </c>
    </row>
    <row r="51" spans="1:12" x14ac:dyDescent="0.25">
      <c r="A51" s="2" t="s">
        <v>1138</v>
      </c>
      <c r="B51" s="33" t="s">
        <v>217</v>
      </c>
      <c r="C51" s="43">
        <v>21345.654864</v>
      </c>
      <c r="D51" s="11" t="str">
        <f t="shared" ref="D51:D82" si="14">IF($B51="N/A","N/A",IF(C51&gt;10,"No",IF(C51&lt;-10,"No","Yes")))</f>
        <v>N/A</v>
      </c>
      <c r="E51" s="43">
        <v>21598.294868000001</v>
      </c>
      <c r="F51" s="11" t="str">
        <f t="shared" ref="F51:F82" si="15">IF($B51="N/A","N/A",IF(E51&gt;10,"No",IF(E51&lt;-10,"No","Yes")))</f>
        <v>N/A</v>
      </c>
      <c r="G51" s="43">
        <v>21547.622281</v>
      </c>
      <c r="H51" s="11" t="str">
        <f t="shared" ref="H51:H82" si="16">IF($B51="N/A","N/A",IF(G51&gt;10,"No",IF(G51&lt;-10,"No","Yes")))</f>
        <v>N/A</v>
      </c>
      <c r="I51" s="12">
        <v>1.1839999999999999</v>
      </c>
      <c r="J51" s="12">
        <v>-0.23499999999999999</v>
      </c>
      <c r="K51" s="41" t="s">
        <v>732</v>
      </c>
      <c r="L51" s="9" t="str">
        <f t="shared" si="13"/>
        <v>Yes</v>
      </c>
    </row>
    <row r="52" spans="1:12" ht="25" x14ac:dyDescent="0.25">
      <c r="A52" s="2" t="s">
        <v>1139</v>
      </c>
      <c r="B52" s="33" t="s">
        <v>217</v>
      </c>
      <c r="C52" s="43">
        <v>97335.462750000006</v>
      </c>
      <c r="D52" s="11" t="str">
        <f t="shared" si="14"/>
        <v>N/A</v>
      </c>
      <c r="E52" s="43">
        <v>95864.155702000004</v>
      </c>
      <c r="F52" s="11" t="str">
        <f t="shared" si="15"/>
        <v>N/A</v>
      </c>
      <c r="G52" s="43">
        <v>96287.646682999999</v>
      </c>
      <c r="H52" s="11" t="str">
        <f t="shared" si="16"/>
        <v>N/A</v>
      </c>
      <c r="I52" s="12">
        <v>-1.51</v>
      </c>
      <c r="J52" s="12">
        <v>0.44180000000000003</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v>31618.077786999998</v>
      </c>
      <c r="D54" s="11" t="str">
        <f t="shared" si="14"/>
        <v>N/A</v>
      </c>
      <c r="E54" s="43">
        <v>30086.926704000001</v>
      </c>
      <c r="F54" s="11" t="str">
        <f t="shared" si="15"/>
        <v>N/A</v>
      </c>
      <c r="G54" s="43">
        <v>31524.287950999998</v>
      </c>
      <c r="H54" s="11" t="str">
        <f t="shared" si="16"/>
        <v>N/A</v>
      </c>
      <c r="I54" s="12">
        <v>-4.84</v>
      </c>
      <c r="J54" s="12">
        <v>4.7770000000000001</v>
      </c>
      <c r="K54" s="41" t="s">
        <v>732</v>
      </c>
      <c r="L54" s="9" t="str">
        <f t="shared" si="13"/>
        <v>Yes</v>
      </c>
    </row>
    <row r="55" spans="1:12" ht="25" x14ac:dyDescent="0.25">
      <c r="A55" s="2" t="s">
        <v>1142</v>
      </c>
      <c r="B55" s="33" t="s">
        <v>217</v>
      </c>
      <c r="C55" s="43">
        <v>37860.264451000003</v>
      </c>
      <c r="D55" s="11" t="str">
        <f t="shared" si="14"/>
        <v>N/A</v>
      </c>
      <c r="E55" s="43">
        <v>37837.607400000001</v>
      </c>
      <c r="F55" s="11" t="str">
        <f t="shared" si="15"/>
        <v>N/A</v>
      </c>
      <c r="G55" s="43">
        <v>37352.131709000001</v>
      </c>
      <c r="H55" s="11" t="str">
        <f t="shared" si="16"/>
        <v>N/A</v>
      </c>
      <c r="I55" s="12">
        <v>-0.06</v>
      </c>
      <c r="J55" s="12">
        <v>-1.28</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v>147789.67567999999</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2035310641</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21469012</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43055656</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65051716</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12299337</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1893434920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19960.807055000001</v>
      </c>
      <c r="D71" s="11" t="str">
        <f t="shared" si="14"/>
        <v>N/A</v>
      </c>
      <c r="E71" s="43">
        <v>19610.780712</v>
      </c>
      <c r="F71" s="11" t="str">
        <f t="shared" si="15"/>
        <v>N/A</v>
      </c>
      <c r="G71" s="43">
        <v>19010.401734999999</v>
      </c>
      <c r="H71" s="11" t="str">
        <f t="shared" si="16"/>
        <v>N/A</v>
      </c>
      <c r="I71" s="12">
        <v>-1.75</v>
      </c>
      <c r="J71" s="12">
        <v>-3.06</v>
      </c>
      <c r="K71" s="41" t="s">
        <v>732</v>
      </c>
      <c r="L71" s="9" t="str">
        <f t="shared" ref="L71:L81" si="18">IF(J71="Div by 0", "N/A", IF(K71="N/A","N/A", IF(J71&gt;VALUE(MID(K71,1,2)), "No", IF(J71&lt;-1*VALUE(MID(K71,1,2)), "No", "Yes"))))</f>
        <v>Yes</v>
      </c>
    </row>
    <row r="72" spans="1:12" ht="25" x14ac:dyDescent="0.25">
      <c r="A72" s="2" t="s">
        <v>1158</v>
      </c>
      <c r="B72" s="33" t="s">
        <v>217</v>
      </c>
      <c r="C72" s="43">
        <v>17058.600256999998</v>
      </c>
      <c r="D72" s="11" t="str">
        <f t="shared" si="14"/>
        <v>N/A</v>
      </c>
      <c r="E72" s="43">
        <v>16386.217734999998</v>
      </c>
      <c r="F72" s="11" t="str">
        <f t="shared" si="15"/>
        <v>N/A</v>
      </c>
      <c r="G72" s="43">
        <v>16438.753445999999</v>
      </c>
      <c r="H72" s="11" t="str">
        <f t="shared" si="16"/>
        <v>N/A</v>
      </c>
      <c r="I72" s="12">
        <v>-3.94</v>
      </c>
      <c r="J72" s="12">
        <v>0.3206</v>
      </c>
      <c r="K72" s="41" t="s">
        <v>732</v>
      </c>
      <c r="L72" s="9" t="str">
        <f t="shared" si="18"/>
        <v>Yes</v>
      </c>
    </row>
    <row r="73" spans="1:12" ht="25" x14ac:dyDescent="0.25">
      <c r="A73" s="2" t="s">
        <v>1159</v>
      </c>
      <c r="B73" s="33" t="s">
        <v>217</v>
      </c>
      <c r="C73" s="43">
        <v>3624.1308780999998</v>
      </c>
      <c r="D73" s="11" t="str">
        <f t="shared" si="14"/>
        <v>N/A</v>
      </c>
      <c r="E73" s="43">
        <v>3528.1870521999999</v>
      </c>
      <c r="F73" s="11" t="str">
        <f t="shared" si="15"/>
        <v>N/A</v>
      </c>
      <c r="G73" s="43">
        <v>3547.7633486999998</v>
      </c>
      <c r="H73" s="11" t="str">
        <f t="shared" si="16"/>
        <v>N/A</v>
      </c>
      <c r="I73" s="12">
        <v>-2.65</v>
      </c>
      <c r="J73" s="12">
        <v>0.55489999999999995</v>
      </c>
      <c r="K73" s="41" t="s">
        <v>732</v>
      </c>
      <c r="L73" s="9" t="str">
        <f t="shared" si="18"/>
        <v>Yes</v>
      </c>
    </row>
    <row r="74" spans="1:12" ht="25" x14ac:dyDescent="0.25">
      <c r="A74" s="2" t="s">
        <v>1160</v>
      </c>
      <c r="B74" s="33" t="s">
        <v>217</v>
      </c>
      <c r="C74" s="43">
        <v>34252.142337999998</v>
      </c>
      <c r="D74" s="11" t="str">
        <f t="shared" si="14"/>
        <v>N/A</v>
      </c>
      <c r="E74" s="43">
        <v>32451.533991</v>
      </c>
      <c r="F74" s="11" t="str">
        <f t="shared" si="15"/>
        <v>N/A</v>
      </c>
      <c r="G74" s="43">
        <v>31966.445209000001</v>
      </c>
      <c r="H74" s="11" t="str">
        <f t="shared" si="16"/>
        <v>N/A</v>
      </c>
      <c r="I74" s="12">
        <v>-5.26</v>
      </c>
      <c r="J74" s="12">
        <v>-1.49</v>
      </c>
      <c r="K74" s="41" t="s">
        <v>732</v>
      </c>
      <c r="L74" s="9" t="str">
        <f t="shared" si="18"/>
        <v>Yes</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v>5064.7532411000002</v>
      </c>
      <c r="D76" s="11" t="str">
        <f t="shared" si="14"/>
        <v>N/A</v>
      </c>
      <c r="E76" s="43">
        <v>4642.4239303000004</v>
      </c>
      <c r="F76" s="11" t="str">
        <f t="shared" si="15"/>
        <v>N/A</v>
      </c>
      <c r="G76" s="43">
        <v>5349.8638537999996</v>
      </c>
      <c r="H76" s="11" t="str">
        <f t="shared" si="16"/>
        <v>N/A</v>
      </c>
      <c r="I76" s="12">
        <v>-8.34</v>
      </c>
      <c r="J76" s="12">
        <v>15.24</v>
      </c>
      <c r="K76" s="41" t="s">
        <v>732</v>
      </c>
      <c r="L76" s="9" t="str">
        <f t="shared" si="18"/>
        <v>Yes</v>
      </c>
    </row>
    <row r="77" spans="1:12" ht="25" x14ac:dyDescent="0.25">
      <c r="A77" s="2" t="s">
        <v>1163</v>
      </c>
      <c r="B77" s="33" t="s">
        <v>217</v>
      </c>
      <c r="C77" s="43">
        <v>22764.213812999998</v>
      </c>
      <c r="D77" s="11" t="str">
        <f t="shared" si="14"/>
        <v>N/A</v>
      </c>
      <c r="E77" s="43">
        <v>22104.160963999999</v>
      </c>
      <c r="F77" s="11" t="str">
        <f t="shared" si="15"/>
        <v>N/A</v>
      </c>
      <c r="G77" s="43">
        <v>21214.957086999999</v>
      </c>
      <c r="H77" s="11" t="str">
        <f t="shared" si="16"/>
        <v>N/A</v>
      </c>
      <c r="I77" s="12">
        <v>-2.9</v>
      </c>
      <c r="J77" s="12">
        <v>-4.0199999999999996</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v>0</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2045793448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101906</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20075.299276000002</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28178724</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16395</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1718.7388837999999</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935618231</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29870</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31323.007398999998</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29230538</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3545</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8245.5678420000004</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352344239</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33769</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10433.955373000001</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52629311</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2304</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22842.582899000001</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936572</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1624</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576.70689655000001</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32741777</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5595</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5851.9708668000003</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108742699</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33730</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3223.9163653000001</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242094334</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19869</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12184.525341</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4516275</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2822</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1600.3809355000001</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33697836</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5996</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5620.0527018000002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6848524</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13172</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519.93045855000003</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122408412</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42161</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2903.3564669000002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80039</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62</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1290.9516129000001</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38711935</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17600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2199.5417613999998</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57014002</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9135</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6241.2700602000004</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31910569527</v>
      </c>
      <c r="F139" s="11" t="str">
        <f t="shared" si="24"/>
        <v>N/A</v>
      </c>
      <c r="G139" s="14">
        <v>32912298978</v>
      </c>
      <c r="H139" s="11" t="str">
        <f t="shared" si="25"/>
        <v>N/A</v>
      </c>
      <c r="I139" s="12" t="s">
        <v>217</v>
      </c>
      <c r="J139" s="12">
        <v>3.1389999999999998</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4194.4907020999999</v>
      </c>
      <c r="F140" s="11" t="str">
        <f t="shared" si="24"/>
        <v>N/A</v>
      </c>
      <c r="G140" s="14">
        <v>4199.6021665999997</v>
      </c>
      <c r="H140" s="11" t="str">
        <f t="shared" si="25"/>
        <v>N/A</v>
      </c>
      <c r="I140" s="12" t="s">
        <v>217</v>
      </c>
      <c r="J140" s="12">
        <v>0.12189999999999999</v>
      </c>
      <c r="K140" s="14" t="s">
        <v>217</v>
      </c>
      <c r="L140" s="9" t="str">
        <f t="shared" si="26"/>
        <v>N/A</v>
      </c>
    </row>
    <row r="141" spans="1:12" x14ac:dyDescent="0.25">
      <c r="A141" s="48" t="s">
        <v>406</v>
      </c>
      <c r="B141" s="14" t="s">
        <v>217</v>
      </c>
      <c r="C141" s="14">
        <v>1264261755</v>
      </c>
      <c r="D141" s="11" t="str">
        <f t="shared" si="23"/>
        <v>N/A</v>
      </c>
      <c r="E141" s="14">
        <v>1232015646</v>
      </c>
      <c r="F141" s="11" t="str">
        <f t="shared" si="24"/>
        <v>N/A</v>
      </c>
      <c r="G141" s="14">
        <v>1161778850</v>
      </c>
      <c r="H141" s="11" t="str">
        <f t="shared" si="25"/>
        <v>N/A</v>
      </c>
      <c r="I141" s="12">
        <v>-2.5499999999999998</v>
      </c>
      <c r="J141" s="12">
        <v>-5.7</v>
      </c>
      <c r="K141" s="14" t="s">
        <v>217</v>
      </c>
      <c r="L141" s="9" t="str">
        <f t="shared" si="26"/>
        <v>N/A</v>
      </c>
    </row>
    <row r="142" spans="1:12" x14ac:dyDescent="0.25">
      <c r="A142" s="48" t="s">
        <v>1205</v>
      </c>
      <c r="B142" s="14" t="s">
        <v>217</v>
      </c>
      <c r="C142" s="14">
        <v>1266.5631002</v>
      </c>
      <c r="D142" s="11" t="str">
        <f t="shared" si="23"/>
        <v>N/A</v>
      </c>
      <c r="E142" s="14">
        <v>1237.2579078000001</v>
      </c>
      <c r="F142" s="11" t="str">
        <f t="shared" si="24"/>
        <v>N/A</v>
      </c>
      <c r="G142" s="14">
        <v>1199.385585</v>
      </c>
      <c r="H142" s="11" t="str">
        <f t="shared" si="25"/>
        <v>N/A</v>
      </c>
      <c r="I142" s="12">
        <v>-2.31</v>
      </c>
      <c r="J142" s="12">
        <v>-3.06</v>
      </c>
      <c r="K142" s="14" t="s">
        <v>217</v>
      </c>
      <c r="L142" s="9" t="str">
        <f t="shared" si="26"/>
        <v>N/A</v>
      </c>
    </row>
    <row r="143" spans="1:12" x14ac:dyDescent="0.25">
      <c r="A143" s="48" t="s">
        <v>407</v>
      </c>
      <c r="B143" s="14" t="s">
        <v>217</v>
      </c>
      <c r="C143" s="14">
        <v>617537</v>
      </c>
      <c r="D143" s="11" t="str">
        <f t="shared" si="23"/>
        <v>N/A</v>
      </c>
      <c r="E143" s="14">
        <v>366568</v>
      </c>
      <c r="F143" s="11" t="str">
        <f t="shared" si="24"/>
        <v>N/A</v>
      </c>
      <c r="G143" s="14">
        <v>948540</v>
      </c>
      <c r="H143" s="11" t="str">
        <f t="shared" si="25"/>
        <v>N/A</v>
      </c>
      <c r="I143" s="12">
        <v>-40.6</v>
      </c>
      <c r="J143" s="12">
        <v>158.80000000000001</v>
      </c>
      <c r="K143" s="14" t="s">
        <v>217</v>
      </c>
      <c r="L143" s="9" t="str">
        <f t="shared" si="26"/>
        <v>N/A</v>
      </c>
    </row>
    <row r="144" spans="1:12" x14ac:dyDescent="0.25">
      <c r="A144" s="48" t="s">
        <v>1206</v>
      </c>
      <c r="B144" s="14" t="s">
        <v>217</v>
      </c>
      <c r="C144" s="14">
        <v>32.471185192999997</v>
      </c>
      <c r="D144" s="11" t="str">
        <f t="shared" si="23"/>
        <v>N/A</v>
      </c>
      <c r="E144" s="14">
        <v>19.774936613000001</v>
      </c>
      <c r="F144" s="11" t="str">
        <f t="shared" si="24"/>
        <v>N/A</v>
      </c>
      <c r="G144" s="14">
        <v>42.389060196000003</v>
      </c>
      <c r="H144" s="11" t="str">
        <f t="shared" si="25"/>
        <v>N/A</v>
      </c>
      <c r="I144" s="12">
        <v>-39.1</v>
      </c>
      <c r="J144" s="12">
        <v>114.4</v>
      </c>
      <c r="K144" s="14" t="s">
        <v>217</v>
      </c>
      <c r="L144" s="9" t="str">
        <f t="shared" si="26"/>
        <v>N/A</v>
      </c>
    </row>
    <row r="145" spans="1:13" x14ac:dyDescent="0.25">
      <c r="A145" s="48" t="s">
        <v>408</v>
      </c>
      <c r="B145" s="14" t="s">
        <v>217</v>
      </c>
      <c r="C145" s="14" t="s">
        <v>217</v>
      </c>
      <c r="D145" s="11" t="str">
        <f t="shared" si="23"/>
        <v>N/A</v>
      </c>
      <c r="E145" s="14">
        <v>420319668</v>
      </c>
      <c r="F145" s="11" t="str">
        <f t="shared" si="24"/>
        <v>N/A</v>
      </c>
      <c r="G145" s="14">
        <v>452329343</v>
      </c>
      <c r="H145" s="11" t="str">
        <f t="shared" si="25"/>
        <v>N/A</v>
      </c>
      <c r="I145" s="12" t="s">
        <v>217</v>
      </c>
      <c r="J145" s="12">
        <v>7.6159999999999997</v>
      </c>
      <c r="K145" s="14" t="s">
        <v>217</v>
      </c>
      <c r="L145" s="9" t="str">
        <f t="shared" si="26"/>
        <v>N/A</v>
      </c>
    </row>
    <row r="146" spans="1:13" x14ac:dyDescent="0.25">
      <c r="A146" s="48" t="s">
        <v>1207</v>
      </c>
      <c r="B146" s="14" t="s">
        <v>217</v>
      </c>
      <c r="C146" s="14" t="s">
        <v>217</v>
      </c>
      <c r="D146" s="11" t="str">
        <f t="shared" si="23"/>
        <v>N/A</v>
      </c>
      <c r="E146" s="14">
        <v>4097.8411832000002</v>
      </c>
      <c r="F146" s="11" t="str">
        <f t="shared" si="24"/>
        <v>N/A</v>
      </c>
      <c r="G146" s="14">
        <v>4323.0497648999999</v>
      </c>
      <c r="H146" s="11" t="str">
        <f t="shared" si="25"/>
        <v>N/A</v>
      </c>
      <c r="I146" s="12" t="s">
        <v>217</v>
      </c>
      <c r="J146" s="12">
        <v>5.4960000000000004</v>
      </c>
      <c r="K146" s="14" t="s">
        <v>217</v>
      </c>
      <c r="L146" s="9" t="str">
        <f t="shared" si="26"/>
        <v>N/A</v>
      </c>
    </row>
    <row r="147" spans="1:13" x14ac:dyDescent="0.25">
      <c r="A147" s="48" t="s">
        <v>409</v>
      </c>
      <c r="B147" s="14" t="s">
        <v>217</v>
      </c>
      <c r="C147" s="14" t="s">
        <v>217</v>
      </c>
      <c r="D147" s="11" t="str">
        <f t="shared" ref="D147:D160" si="27">IF($B147="N/A","N/A",IF(C147&gt;10,"No",IF(C147&lt;-10,"No","Yes")))</f>
        <v>N/A</v>
      </c>
      <c r="E147" s="14">
        <v>246237594</v>
      </c>
      <c r="F147" s="11" t="str">
        <f t="shared" ref="F147:F160" si="28">IF($B147="N/A","N/A",IF(E147&gt;10,"No",IF(E147&lt;-10,"No","Yes")))</f>
        <v>N/A</v>
      </c>
      <c r="G147" s="14">
        <v>272353310</v>
      </c>
      <c r="H147" s="11" t="str">
        <f t="shared" ref="H147:H160" si="29">IF($B147="N/A","N/A",IF(G147&gt;10,"No",IF(G147&lt;-10,"No","Yes")))</f>
        <v>N/A</v>
      </c>
      <c r="I147" s="12" t="s">
        <v>217</v>
      </c>
      <c r="J147" s="12">
        <v>10.61</v>
      </c>
      <c r="K147" s="14" t="s">
        <v>217</v>
      </c>
      <c r="L147" s="9" t="str">
        <f t="shared" si="26"/>
        <v>N/A</v>
      </c>
    </row>
    <row r="148" spans="1:13" x14ac:dyDescent="0.25">
      <c r="A148" s="48" t="s">
        <v>1208</v>
      </c>
      <c r="B148" s="14" t="s">
        <v>217</v>
      </c>
      <c r="C148" s="14" t="s">
        <v>217</v>
      </c>
      <c r="D148" s="11" t="str">
        <f t="shared" si="27"/>
        <v>N/A</v>
      </c>
      <c r="E148" s="14">
        <v>24869.972124</v>
      </c>
      <c r="F148" s="11" t="str">
        <f t="shared" si="28"/>
        <v>N/A</v>
      </c>
      <c r="G148" s="14">
        <v>28068.979696999999</v>
      </c>
      <c r="H148" s="11" t="str">
        <f t="shared" si="29"/>
        <v>N/A</v>
      </c>
      <c r="I148" s="12" t="s">
        <v>217</v>
      </c>
      <c r="J148" s="12">
        <v>12.86</v>
      </c>
      <c r="K148" s="14" t="s">
        <v>217</v>
      </c>
      <c r="L148" s="9" t="str">
        <f t="shared" si="26"/>
        <v>N/A</v>
      </c>
    </row>
    <row r="149" spans="1:13" x14ac:dyDescent="0.25">
      <c r="A149" s="48" t="s">
        <v>410</v>
      </c>
      <c r="B149" s="14" t="s">
        <v>217</v>
      </c>
      <c r="C149" s="14">
        <v>538718268</v>
      </c>
      <c r="D149" s="11" t="str">
        <f t="shared" si="27"/>
        <v>N/A</v>
      </c>
      <c r="E149" s="14">
        <v>582688171</v>
      </c>
      <c r="F149" s="11" t="str">
        <f t="shared" si="28"/>
        <v>N/A</v>
      </c>
      <c r="G149" s="14">
        <v>588738696</v>
      </c>
      <c r="H149" s="11" t="str">
        <f t="shared" si="29"/>
        <v>N/A</v>
      </c>
      <c r="I149" s="12">
        <v>8.1620000000000008</v>
      </c>
      <c r="J149" s="12">
        <v>1.038</v>
      </c>
      <c r="K149" s="14" t="s">
        <v>217</v>
      </c>
      <c r="L149" s="9" t="str">
        <f t="shared" si="26"/>
        <v>N/A</v>
      </c>
    </row>
    <row r="150" spans="1:13" x14ac:dyDescent="0.25">
      <c r="A150" s="48" t="s">
        <v>1209</v>
      </c>
      <c r="B150" s="14" t="s">
        <v>217</v>
      </c>
      <c r="C150" s="14">
        <v>213.83852662000001</v>
      </c>
      <c r="D150" s="11" t="str">
        <f t="shared" si="27"/>
        <v>N/A</v>
      </c>
      <c r="E150" s="14">
        <v>223.07448242999999</v>
      </c>
      <c r="F150" s="11" t="str">
        <f t="shared" si="28"/>
        <v>N/A</v>
      </c>
      <c r="G150" s="14">
        <v>217.75401368999999</v>
      </c>
      <c r="H150" s="11" t="str">
        <f t="shared" si="29"/>
        <v>N/A</v>
      </c>
      <c r="I150" s="12">
        <v>4.319</v>
      </c>
      <c r="J150" s="12">
        <v>-2.39</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22877424</v>
      </c>
      <c r="F153" s="11" t="str">
        <f t="shared" si="28"/>
        <v>N/A</v>
      </c>
      <c r="G153" s="14">
        <v>66161414</v>
      </c>
      <c r="H153" s="11" t="str">
        <f t="shared" si="29"/>
        <v>N/A</v>
      </c>
      <c r="I153" s="12" t="s">
        <v>217</v>
      </c>
      <c r="J153" s="12">
        <v>189.2</v>
      </c>
      <c r="K153" s="14" t="s">
        <v>217</v>
      </c>
      <c r="L153" s="9" t="str">
        <f t="shared" si="26"/>
        <v>N/A</v>
      </c>
      <c r="M153" s="52"/>
    </row>
    <row r="154" spans="1:13" x14ac:dyDescent="0.25">
      <c r="A154" s="48" t="s">
        <v>1211</v>
      </c>
      <c r="B154" s="14" t="s">
        <v>217</v>
      </c>
      <c r="C154" s="14" t="s">
        <v>217</v>
      </c>
      <c r="D154" s="11" t="str">
        <f t="shared" si="27"/>
        <v>N/A</v>
      </c>
      <c r="E154" s="14">
        <v>98609.586207</v>
      </c>
      <c r="F154" s="11" t="str">
        <f t="shared" si="28"/>
        <v>N/A</v>
      </c>
      <c r="G154" s="14">
        <v>84931.211809999993</v>
      </c>
      <c r="H154" s="11" t="str">
        <f t="shared" si="29"/>
        <v>N/A</v>
      </c>
      <c r="I154" s="12" t="s">
        <v>217</v>
      </c>
      <c r="J154" s="12">
        <v>-13.9</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1136.2437367</v>
      </c>
      <c r="D164" s="112" t="str">
        <f t="shared" ref="D164:D166" si="31">IF($B164="N/A","N/A",IF(C164&gt;10,"No",IF(C164&lt;-10,"No","Yes")))</f>
        <v>N/A</v>
      </c>
      <c r="E164" s="113">
        <v>1172.4799988</v>
      </c>
      <c r="F164" s="112" t="str">
        <f t="shared" ref="F164:F166" si="32">IF($B164="N/A","N/A",IF(E164&gt;10,"No",IF(E164&lt;-10,"No","Yes")))</f>
        <v>N/A</v>
      </c>
      <c r="G164" s="113">
        <v>1233.0112996</v>
      </c>
      <c r="H164" s="112" t="str">
        <f t="shared" ref="H164:H166" si="33">IF($B164="N/A","N/A",IF(G164&gt;10,"No",IF(G164&lt;-10,"No","Yes")))</f>
        <v>N/A</v>
      </c>
      <c r="I164" s="114">
        <v>3.1890000000000001</v>
      </c>
      <c r="J164" s="114">
        <v>5.1630000000000003</v>
      </c>
      <c r="K164" s="115" t="s">
        <v>732</v>
      </c>
      <c r="L164" s="116" t="str">
        <f>IF(J164="Div by 0", "N/A", IF(OR(J164="N/A",K164="N/A"),"N/A", IF(J164&gt;VALUE(MID(K164,1,2)), "No", IF(J164&lt;-1*VALUE(MID(K164,1,2)), "No", "Yes"))))</f>
        <v>Yes</v>
      </c>
      <c r="N164" s="53"/>
    </row>
    <row r="165" spans="1:16" x14ac:dyDescent="0.25">
      <c r="A165" s="48" t="s">
        <v>1216</v>
      </c>
      <c r="B165" s="113" t="s">
        <v>217</v>
      </c>
      <c r="C165" s="113">
        <v>1120.1965306</v>
      </c>
      <c r="D165" s="112" t="str">
        <f t="shared" si="31"/>
        <v>N/A</v>
      </c>
      <c r="E165" s="113">
        <v>1167.2807777</v>
      </c>
      <c r="F165" s="112" t="str">
        <f t="shared" si="32"/>
        <v>N/A</v>
      </c>
      <c r="G165" s="113">
        <v>1227.7194575000001</v>
      </c>
      <c r="H165" s="112" t="str">
        <f t="shared" si="33"/>
        <v>N/A</v>
      </c>
      <c r="I165" s="114">
        <v>4.2030000000000003</v>
      </c>
      <c r="J165" s="114">
        <v>5.1779999999999999</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1757.3503567</v>
      </c>
      <c r="D166" s="112" t="str">
        <f t="shared" si="31"/>
        <v>N/A</v>
      </c>
      <c r="E166" s="113">
        <v>1363.2251587999999</v>
      </c>
      <c r="F166" s="112" t="str">
        <f t="shared" si="32"/>
        <v>N/A</v>
      </c>
      <c r="G166" s="113">
        <v>1407.9316644999999</v>
      </c>
      <c r="H166" s="112" t="str">
        <f t="shared" si="33"/>
        <v>N/A</v>
      </c>
      <c r="I166" s="114">
        <v>-22.4</v>
      </c>
      <c r="J166" s="114">
        <v>3.2789999999999999</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7328847</v>
      </c>
      <c r="D6" s="112" t="str">
        <f t="shared" ref="D6:D11" si="0">IF($B6="N/A","N/A",IF(C6&gt;10,"No",IF(C6&lt;-10,"No","Yes")))</f>
        <v>N/A</v>
      </c>
      <c r="E6" s="131">
        <v>7674978</v>
      </c>
      <c r="F6" s="112" t="str">
        <f t="shared" ref="F6:F11" si="1">IF($B6="N/A","N/A",IF(E6&gt;10,"No",IF(E6&lt;-10,"No","Yes")))</f>
        <v>N/A</v>
      </c>
      <c r="G6" s="131">
        <v>7907138</v>
      </c>
      <c r="H6" s="112" t="str">
        <f t="shared" ref="H6:H11" si="2">IF($B6="N/A","N/A",IF(G6&gt;10,"No",IF(G6&lt;-10,"No","Yes")))</f>
        <v>N/A</v>
      </c>
      <c r="I6" s="114">
        <v>4.7229999999999999</v>
      </c>
      <c r="J6" s="114">
        <v>3.0249999999999999</v>
      </c>
      <c r="K6" s="131" t="s">
        <v>732</v>
      </c>
      <c r="L6" s="116" t="str">
        <f t="shared" ref="L6:L14" si="3">IF(J6="Div by 0", "N/A", IF(K6="N/A","N/A", IF(J6&gt;VALUE(MID(K6,1,2)), "No", IF(J6&lt;-1*VALUE(MID(K6,1,2)), "No", "Yes"))))</f>
        <v>Yes</v>
      </c>
    </row>
    <row r="7" spans="1:12" x14ac:dyDescent="0.25">
      <c r="A7" s="16" t="s">
        <v>100</v>
      </c>
      <c r="B7" s="115" t="s">
        <v>217</v>
      </c>
      <c r="C7" s="131">
        <v>762204</v>
      </c>
      <c r="D7" s="112" t="str">
        <f t="shared" si="0"/>
        <v>N/A</v>
      </c>
      <c r="E7" s="131">
        <v>784226</v>
      </c>
      <c r="F7" s="112" t="str">
        <f t="shared" si="1"/>
        <v>N/A</v>
      </c>
      <c r="G7" s="131">
        <v>795173</v>
      </c>
      <c r="H7" s="112" t="str">
        <f t="shared" si="2"/>
        <v>N/A</v>
      </c>
      <c r="I7" s="114">
        <v>2.8889999999999998</v>
      </c>
      <c r="J7" s="114">
        <v>1.3959999999999999</v>
      </c>
      <c r="K7" s="115" t="s">
        <v>732</v>
      </c>
      <c r="L7" s="116" t="str">
        <f t="shared" si="3"/>
        <v>Yes</v>
      </c>
    </row>
    <row r="8" spans="1:12" x14ac:dyDescent="0.25">
      <c r="A8" s="16" t="s">
        <v>101</v>
      </c>
      <c r="B8" s="115" t="s">
        <v>217</v>
      </c>
      <c r="C8" s="131">
        <v>1173825</v>
      </c>
      <c r="D8" s="112" t="str">
        <f t="shared" si="0"/>
        <v>N/A</v>
      </c>
      <c r="E8" s="131">
        <v>1212361</v>
      </c>
      <c r="F8" s="112" t="str">
        <f t="shared" si="1"/>
        <v>N/A</v>
      </c>
      <c r="G8" s="131">
        <v>1205418</v>
      </c>
      <c r="H8" s="112" t="str">
        <f t="shared" si="2"/>
        <v>N/A</v>
      </c>
      <c r="I8" s="114">
        <v>3.2829999999999999</v>
      </c>
      <c r="J8" s="114">
        <v>-0.57299999999999995</v>
      </c>
      <c r="K8" s="115" t="s">
        <v>732</v>
      </c>
      <c r="L8" s="116" t="str">
        <f t="shared" si="3"/>
        <v>Yes</v>
      </c>
    </row>
    <row r="9" spans="1:12" x14ac:dyDescent="0.25">
      <c r="A9" s="16" t="s">
        <v>104</v>
      </c>
      <c r="B9" s="115" t="s">
        <v>217</v>
      </c>
      <c r="C9" s="131">
        <v>3969465</v>
      </c>
      <c r="D9" s="112" t="str">
        <f t="shared" si="0"/>
        <v>N/A</v>
      </c>
      <c r="E9" s="131">
        <v>4135163</v>
      </c>
      <c r="F9" s="112" t="str">
        <f t="shared" si="1"/>
        <v>N/A</v>
      </c>
      <c r="G9" s="131">
        <v>4265606</v>
      </c>
      <c r="H9" s="112" t="str">
        <f t="shared" si="2"/>
        <v>N/A</v>
      </c>
      <c r="I9" s="114">
        <v>4.1740000000000004</v>
      </c>
      <c r="J9" s="114">
        <v>3.1539999999999999</v>
      </c>
      <c r="K9" s="115" t="s">
        <v>732</v>
      </c>
      <c r="L9" s="116" t="str">
        <f t="shared" si="3"/>
        <v>Yes</v>
      </c>
    </row>
    <row r="10" spans="1:12" x14ac:dyDescent="0.25">
      <c r="A10" s="16" t="s">
        <v>105</v>
      </c>
      <c r="B10" s="115" t="s">
        <v>217</v>
      </c>
      <c r="C10" s="131">
        <v>1423353</v>
      </c>
      <c r="D10" s="112" t="str">
        <f t="shared" si="0"/>
        <v>N/A</v>
      </c>
      <c r="E10" s="131">
        <v>1543228</v>
      </c>
      <c r="F10" s="112" t="str">
        <f t="shared" si="1"/>
        <v>N/A</v>
      </c>
      <c r="G10" s="131">
        <v>1640941</v>
      </c>
      <c r="H10" s="112" t="str">
        <f t="shared" si="2"/>
        <v>N/A</v>
      </c>
      <c r="I10" s="114">
        <v>8.4220000000000006</v>
      </c>
      <c r="J10" s="114">
        <v>6.3319999999999999</v>
      </c>
      <c r="K10" s="115" t="s">
        <v>732</v>
      </c>
      <c r="L10" s="116" t="str">
        <f t="shared" si="3"/>
        <v>Yes</v>
      </c>
    </row>
    <row r="11" spans="1:12" x14ac:dyDescent="0.25">
      <c r="A11" s="16" t="s">
        <v>77</v>
      </c>
      <c r="B11" s="131" t="s">
        <v>217</v>
      </c>
      <c r="C11" s="131">
        <v>5919549.7598999999</v>
      </c>
      <c r="D11" s="112" t="str">
        <f t="shared" si="0"/>
        <v>N/A</v>
      </c>
      <c r="E11" s="131">
        <v>6256353.1599000003</v>
      </c>
      <c r="F11" s="112" t="str">
        <f t="shared" si="1"/>
        <v>N/A</v>
      </c>
      <c r="G11" s="131">
        <v>6551587.9999000002</v>
      </c>
      <c r="H11" s="112" t="str">
        <f t="shared" si="2"/>
        <v>N/A</v>
      </c>
      <c r="I11" s="114">
        <v>5.69</v>
      </c>
      <c r="J11" s="114">
        <v>4.7190000000000003</v>
      </c>
      <c r="K11" s="131" t="s">
        <v>733</v>
      </c>
      <c r="L11" s="116" t="str">
        <f t="shared" si="3"/>
        <v>Yes</v>
      </c>
    </row>
    <row r="12" spans="1:12" x14ac:dyDescent="0.25">
      <c r="A12" s="16" t="s">
        <v>115</v>
      </c>
      <c r="B12" s="131" t="s">
        <v>217</v>
      </c>
      <c r="C12" s="131">
        <v>1189091</v>
      </c>
      <c r="D12" s="131" t="s">
        <v>217</v>
      </c>
      <c r="E12" s="131">
        <v>1223118</v>
      </c>
      <c r="F12" s="131" t="s">
        <v>217</v>
      </c>
      <c r="G12" s="131">
        <v>1243800</v>
      </c>
      <c r="H12" s="131" t="s">
        <v>217</v>
      </c>
      <c r="I12" s="114">
        <v>2.8620000000000001</v>
      </c>
      <c r="J12" s="114">
        <v>1.6910000000000001</v>
      </c>
      <c r="K12" s="131" t="s">
        <v>733</v>
      </c>
      <c r="L12" s="116" t="str">
        <f t="shared" si="3"/>
        <v>Yes</v>
      </c>
    </row>
    <row r="13" spans="1:12" x14ac:dyDescent="0.25">
      <c r="A13" s="16" t="s">
        <v>449</v>
      </c>
      <c r="B13" s="131" t="s">
        <v>217</v>
      </c>
      <c r="C13" s="131">
        <v>665381</v>
      </c>
      <c r="D13" s="131" t="s">
        <v>217</v>
      </c>
      <c r="E13" s="131">
        <v>684264</v>
      </c>
      <c r="F13" s="131" t="s">
        <v>217</v>
      </c>
      <c r="G13" s="131">
        <v>693894</v>
      </c>
      <c r="H13" s="131" t="s">
        <v>217</v>
      </c>
      <c r="I13" s="114">
        <v>2.8380000000000001</v>
      </c>
      <c r="J13" s="114">
        <v>1.407</v>
      </c>
      <c r="K13" s="131" t="s">
        <v>733</v>
      </c>
      <c r="L13" s="116" t="str">
        <f t="shared" si="3"/>
        <v>Yes</v>
      </c>
    </row>
    <row r="14" spans="1:12" x14ac:dyDescent="0.25">
      <c r="A14" s="16" t="s">
        <v>450</v>
      </c>
      <c r="B14" s="131" t="s">
        <v>217</v>
      </c>
      <c r="C14" s="131">
        <v>505508</v>
      </c>
      <c r="D14" s="131" t="s">
        <v>217</v>
      </c>
      <c r="E14" s="131">
        <v>518129</v>
      </c>
      <c r="F14" s="131" t="s">
        <v>217</v>
      </c>
      <c r="G14" s="131">
        <v>527063</v>
      </c>
      <c r="H14" s="131" t="s">
        <v>217</v>
      </c>
      <c r="I14" s="114">
        <v>2.4969999999999999</v>
      </c>
      <c r="J14" s="114">
        <v>1.724</v>
      </c>
      <c r="K14" s="131" t="s">
        <v>733</v>
      </c>
      <c r="L14" s="116" t="str">
        <f t="shared" si="3"/>
        <v>Yes</v>
      </c>
    </row>
    <row r="15" spans="1:12" x14ac:dyDescent="0.25">
      <c r="A15" s="4" t="s">
        <v>58</v>
      </c>
      <c r="B15" s="115" t="s">
        <v>217</v>
      </c>
      <c r="C15" s="113">
        <v>30918941567</v>
      </c>
      <c r="D15" s="112" t="str">
        <f t="shared" ref="D15:D20" si="4">IF($B15="N/A","N/A",IF(C15&gt;10,"No",IF(C15&lt;-10,"No","Yes")))</f>
        <v>N/A</v>
      </c>
      <c r="E15" s="113">
        <v>32165577003</v>
      </c>
      <c r="F15" s="112" t="str">
        <f t="shared" ref="F15:F20" si="5">IF($B15="N/A","N/A",IF(E15&gt;10,"No",IF(E15&lt;-10,"No","Yes")))</f>
        <v>N/A</v>
      </c>
      <c r="G15" s="113">
        <v>33208844333</v>
      </c>
      <c r="H15" s="112" t="str">
        <f t="shared" ref="H15:H20" si="6">IF($B15="N/A","N/A",IF(G15&gt;10,"No",IF(G15&lt;-10,"No","Yes")))</f>
        <v>N/A</v>
      </c>
      <c r="I15" s="114">
        <v>4.032</v>
      </c>
      <c r="J15" s="114">
        <v>3.2429999999999999</v>
      </c>
      <c r="K15" s="115" t="s">
        <v>732</v>
      </c>
      <c r="L15" s="116" t="str">
        <f t="shared" ref="L15:L20" si="7">IF(J15="Div by 0", "N/A", IF(K15="N/A","N/A", IF(J15&gt;VALUE(MID(K15,1,2)), "No", IF(J15&lt;-1*VALUE(MID(K15,1,2)), "No", "Yes"))))</f>
        <v>Yes</v>
      </c>
    </row>
    <row r="16" spans="1:12" x14ac:dyDescent="0.25">
      <c r="A16" s="4" t="s">
        <v>1120</v>
      </c>
      <c r="B16" s="115" t="s">
        <v>217</v>
      </c>
      <c r="C16" s="113">
        <v>4218.8002514999998</v>
      </c>
      <c r="D16" s="112" t="str">
        <f t="shared" si="4"/>
        <v>N/A</v>
      </c>
      <c r="E16" s="113">
        <v>4190.9666716000002</v>
      </c>
      <c r="F16" s="112" t="str">
        <f t="shared" si="5"/>
        <v>N/A</v>
      </c>
      <c r="G16" s="113">
        <v>4199.8564249999999</v>
      </c>
      <c r="H16" s="112" t="str">
        <f t="shared" si="6"/>
        <v>N/A</v>
      </c>
      <c r="I16" s="114">
        <v>-0.66</v>
      </c>
      <c r="J16" s="114">
        <v>0.21210000000000001</v>
      </c>
      <c r="K16" s="115" t="s">
        <v>732</v>
      </c>
      <c r="L16" s="116" t="str">
        <f t="shared" si="7"/>
        <v>Yes</v>
      </c>
    </row>
    <row r="17" spans="1:12" x14ac:dyDescent="0.25">
      <c r="A17" s="4" t="s">
        <v>1218</v>
      </c>
      <c r="B17" s="115" t="s">
        <v>217</v>
      </c>
      <c r="C17" s="113">
        <v>8816.6944793999992</v>
      </c>
      <c r="D17" s="112" t="str">
        <f t="shared" si="4"/>
        <v>N/A</v>
      </c>
      <c r="E17" s="113">
        <v>8639.6400883999995</v>
      </c>
      <c r="F17" s="112" t="str">
        <f t="shared" si="5"/>
        <v>N/A</v>
      </c>
      <c r="G17" s="113">
        <v>8901.2415789000006</v>
      </c>
      <c r="H17" s="112" t="str">
        <f t="shared" si="6"/>
        <v>N/A</v>
      </c>
      <c r="I17" s="114">
        <v>-2.0099999999999998</v>
      </c>
      <c r="J17" s="114">
        <v>3.028</v>
      </c>
      <c r="K17" s="115" t="s">
        <v>732</v>
      </c>
      <c r="L17" s="116" t="str">
        <f t="shared" si="7"/>
        <v>Yes</v>
      </c>
    </row>
    <row r="18" spans="1:12" x14ac:dyDescent="0.25">
      <c r="A18" s="4" t="s">
        <v>1219</v>
      </c>
      <c r="B18" s="115" t="s">
        <v>217</v>
      </c>
      <c r="C18" s="113">
        <v>13378.515198999999</v>
      </c>
      <c r="D18" s="112" t="str">
        <f t="shared" si="4"/>
        <v>N/A</v>
      </c>
      <c r="E18" s="113">
        <v>13490.854079999999</v>
      </c>
      <c r="F18" s="112" t="str">
        <f t="shared" si="5"/>
        <v>N/A</v>
      </c>
      <c r="G18" s="113">
        <v>13868.433553000001</v>
      </c>
      <c r="H18" s="112" t="str">
        <f t="shared" si="6"/>
        <v>N/A</v>
      </c>
      <c r="I18" s="114">
        <v>0.8397</v>
      </c>
      <c r="J18" s="114">
        <v>2.7989999999999999</v>
      </c>
      <c r="K18" s="115" t="s">
        <v>732</v>
      </c>
      <c r="L18" s="116" t="str">
        <f t="shared" si="7"/>
        <v>Yes</v>
      </c>
    </row>
    <row r="19" spans="1:12" x14ac:dyDescent="0.25">
      <c r="A19" s="4" t="s">
        <v>1220</v>
      </c>
      <c r="B19" s="115" t="s">
        <v>217</v>
      </c>
      <c r="C19" s="113">
        <v>1469.3970928000001</v>
      </c>
      <c r="D19" s="112" t="str">
        <f t="shared" si="4"/>
        <v>N/A</v>
      </c>
      <c r="E19" s="113">
        <v>1488.7892830000001</v>
      </c>
      <c r="F19" s="112" t="str">
        <f t="shared" si="5"/>
        <v>N/A</v>
      </c>
      <c r="G19" s="113">
        <v>1487.5325021000001</v>
      </c>
      <c r="H19" s="112" t="str">
        <f t="shared" si="6"/>
        <v>N/A</v>
      </c>
      <c r="I19" s="114">
        <v>1.32</v>
      </c>
      <c r="J19" s="114">
        <v>-8.4000000000000005E-2</v>
      </c>
      <c r="K19" s="115" t="s">
        <v>732</v>
      </c>
      <c r="L19" s="116" t="str">
        <f t="shared" si="7"/>
        <v>Yes</v>
      </c>
    </row>
    <row r="20" spans="1:12" x14ac:dyDescent="0.25">
      <c r="A20" s="4" t="s">
        <v>1221</v>
      </c>
      <c r="B20" s="115" t="s">
        <v>217</v>
      </c>
      <c r="C20" s="113">
        <v>1870.2780217</v>
      </c>
      <c r="D20" s="112" t="str">
        <f t="shared" si="4"/>
        <v>N/A</v>
      </c>
      <c r="E20" s="113">
        <v>1864.9058428000001</v>
      </c>
      <c r="F20" s="112" t="str">
        <f t="shared" si="5"/>
        <v>N/A</v>
      </c>
      <c r="G20" s="113">
        <v>1869.8602576000001</v>
      </c>
      <c r="H20" s="112" t="str">
        <f t="shared" si="6"/>
        <v>N/A</v>
      </c>
      <c r="I20" s="114">
        <v>-0.28699999999999998</v>
      </c>
      <c r="J20" s="114">
        <v>0.26569999999999999</v>
      </c>
      <c r="K20" s="115" t="s">
        <v>732</v>
      </c>
      <c r="L20" s="116" t="str">
        <f t="shared" si="7"/>
        <v>Yes</v>
      </c>
    </row>
    <row r="21" spans="1:12" x14ac:dyDescent="0.25">
      <c r="A21" s="2" t="s">
        <v>1124</v>
      </c>
      <c r="B21" s="115" t="s">
        <v>217</v>
      </c>
      <c r="C21" s="113">
        <v>4236.0902874000003</v>
      </c>
      <c r="D21" s="112" t="str">
        <f t="shared" ref="D21:D22" si="8">IF($B21="N/A","N/A",IF(C21&gt;10,"No",IF(C21&lt;-10,"No","Yes")))</f>
        <v>N/A</v>
      </c>
      <c r="E21" s="113">
        <v>4195.5268598000002</v>
      </c>
      <c r="F21" s="112" t="str">
        <f t="shared" ref="F21:F22" si="9">IF($B21="N/A","N/A",IF(E21&gt;10,"No",IF(E21&lt;-10,"No","Yes")))</f>
        <v>N/A</v>
      </c>
      <c r="G21" s="113">
        <v>4202.4358444999998</v>
      </c>
      <c r="H21" s="112" t="str">
        <f t="shared" ref="H21:H22" si="10">IF($B21="N/A","N/A",IF(G21&gt;10,"No",IF(G21&lt;-10,"No","Yes")))</f>
        <v>N/A</v>
      </c>
      <c r="I21" s="114">
        <v>-0.95799999999999996</v>
      </c>
      <c r="J21" s="114">
        <v>0.16470000000000001</v>
      </c>
      <c r="K21" s="115" t="s">
        <v>732</v>
      </c>
      <c r="L21" s="116" t="str">
        <f>IF(J21="Div by 0", "N/A", IF(OR(J21="N/A",K21="N/A"),"N/A", IF(J21&gt;VALUE(MID(K21,1,2)), "No", IF(J21&lt;-1*VALUE(MID(K21,1,2)), "No", "Yes"))))</f>
        <v>Yes</v>
      </c>
    </row>
    <row r="22" spans="1:12" x14ac:dyDescent="0.25">
      <c r="A22" s="2" t="s">
        <v>1125</v>
      </c>
      <c r="B22" s="115" t="s">
        <v>217</v>
      </c>
      <c r="C22" s="113">
        <v>4197.0727266000004</v>
      </c>
      <c r="D22" s="112" t="str">
        <f t="shared" si="8"/>
        <v>N/A</v>
      </c>
      <c r="E22" s="113">
        <v>4185.2874228999999</v>
      </c>
      <c r="F22" s="112" t="str">
        <f t="shared" si="9"/>
        <v>N/A</v>
      </c>
      <c r="G22" s="113">
        <v>4196.6515225000003</v>
      </c>
      <c r="H22" s="112" t="str">
        <f t="shared" si="10"/>
        <v>N/A</v>
      </c>
      <c r="I22" s="114">
        <v>-0.28100000000000003</v>
      </c>
      <c r="J22" s="114">
        <v>0.27150000000000002</v>
      </c>
      <c r="K22" s="115" t="s">
        <v>732</v>
      </c>
      <c r="L22" s="116" t="str">
        <f>IF(J22="Div by 0", "N/A", IF(OR(J22="N/A",K22="N/A"),"N/A", IF(J22&gt;VALUE(MID(K22,1,2)), "No", IF(J22&lt;-1*VALUE(MID(K22,1,2)), "No", "Yes"))))</f>
        <v>Yes</v>
      </c>
    </row>
    <row r="23" spans="1:12" x14ac:dyDescent="0.25">
      <c r="A23" s="4" t="s">
        <v>1222</v>
      </c>
      <c r="B23" s="115" t="s">
        <v>217</v>
      </c>
      <c r="C23" s="113">
        <v>9638.7467661999999</v>
      </c>
      <c r="D23" s="112" t="str">
        <f>IF($B23="N/A","N/A",IF(C23&gt;10,"No",IF(C23&lt;-10,"No","Yes")))</f>
        <v>N/A</v>
      </c>
      <c r="E23" s="113">
        <v>9472.3153122000003</v>
      </c>
      <c r="F23" s="112" t="str">
        <f>IF($B23="N/A","N/A",IF(E23&gt;10,"No",IF(E23&lt;-10,"No","Yes")))</f>
        <v>N/A</v>
      </c>
      <c r="G23" s="113">
        <v>9668.4086556999991</v>
      </c>
      <c r="H23" s="112" t="str">
        <f>IF($B23="N/A","N/A",IF(G23&gt;10,"No",IF(G23&lt;-10,"No","Yes")))</f>
        <v>N/A</v>
      </c>
      <c r="I23" s="114">
        <v>-1.73</v>
      </c>
      <c r="J23" s="114">
        <v>2.0699999999999998</v>
      </c>
      <c r="K23" s="115" t="s">
        <v>732</v>
      </c>
      <c r="L23" s="116" t="str">
        <f>IF(J23="Div by 0", "N/A", IF(K23="N/A","N/A", IF(J23&gt;VALUE(MID(K23,1,2)), "No", IF(J23&lt;-1*VALUE(MID(K23,1,2)), "No", "Yes"))))</f>
        <v>Yes</v>
      </c>
    </row>
    <row r="24" spans="1:12" x14ac:dyDescent="0.25">
      <c r="A24" s="4" t="s">
        <v>1223</v>
      </c>
      <c r="B24" s="115" t="s">
        <v>217</v>
      </c>
      <c r="C24" s="113">
        <v>9118.2475212999998</v>
      </c>
      <c r="D24" s="112" t="str">
        <f>IF($B24="N/A","N/A",IF(C24&gt;10,"No",IF(C24&lt;-10,"No","Yes")))</f>
        <v>N/A</v>
      </c>
      <c r="E24" s="113">
        <v>8914.9677639000001</v>
      </c>
      <c r="F24" s="112" t="str">
        <f>IF($B24="N/A","N/A",IF(E24&gt;10,"No",IF(E24&lt;-10,"No","Yes")))</f>
        <v>N/A</v>
      </c>
      <c r="G24" s="113">
        <v>9175.7143641999992</v>
      </c>
      <c r="H24" s="112" t="str">
        <f>IF($B24="N/A","N/A",IF(G24&gt;10,"No",IF(G24&lt;-10,"No","Yes")))</f>
        <v>N/A</v>
      </c>
      <c r="I24" s="114">
        <v>-2.23</v>
      </c>
      <c r="J24" s="114">
        <v>2.9249999999999998</v>
      </c>
      <c r="K24" s="115" t="s">
        <v>732</v>
      </c>
      <c r="L24" s="116" t="str">
        <f>IF(J24="Div by 0", "N/A", IF(K24="N/A","N/A", IF(J24&gt;VALUE(MID(K24,1,2)), "No", IF(J24&lt;-1*VALUE(MID(K24,1,2)), "No", "Yes"))))</f>
        <v>Yes</v>
      </c>
    </row>
    <row r="25" spans="1:12" x14ac:dyDescent="0.25">
      <c r="A25" s="4" t="s">
        <v>1224</v>
      </c>
      <c r="B25" s="115" t="s">
        <v>217</v>
      </c>
      <c r="C25" s="113">
        <v>10557.277281000001</v>
      </c>
      <c r="D25" s="112" t="str">
        <f>IF($B25="N/A","N/A",IF(C25&gt;10,"No",IF(C25&lt;-10,"No","Yes")))</f>
        <v>N/A</v>
      </c>
      <c r="E25" s="113">
        <v>10458.260564</v>
      </c>
      <c r="F25" s="112" t="str">
        <f>IF($B25="N/A","N/A",IF(E25&gt;10,"No",IF(E25&lt;-10,"No","Yes")))</f>
        <v>N/A</v>
      </c>
      <c r="G25" s="113">
        <v>10595.907159</v>
      </c>
      <c r="H25" s="112" t="str">
        <f>IF($B25="N/A","N/A",IF(G25&gt;10,"No",IF(G25&lt;-10,"No","Yes")))</f>
        <v>N/A</v>
      </c>
      <c r="I25" s="114">
        <v>-0.93799999999999994</v>
      </c>
      <c r="J25" s="114">
        <v>1.3160000000000001</v>
      </c>
      <c r="K25" s="115" t="s">
        <v>732</v>
      </c>
      <c r="L25" s="116" t="str">
        <f>IF(J25="Div by 0", "N/A", IF(K25="N/A","N/A", IF(J25&gt;VALUE(MID(K25,1,2)), "No", IF(J25&lt;-1*VALUE(MID(K25,1,2)), "No", "Yes"))))</f>
        <v>Yes</v>
      </c>
    </row>
    <row r="26" spans="1:12" x14ac:dyDescent="0.25">
      <c r="A26" s="4" t="s">
        <v>1225</v>
      </c>
      <c r="B26" s="115" t="s">
        <v>217</v>
      </c>
      <c r="C26" s="113">
        <v>10112.991838</v>
      </c>
      <c r="D26" s="112" t="str">
        <f t="shared" ref="D26:D27" si="11">IF($B26="N/A","N/A",IF(C26&gt;10,"No",IF(C26&lt;-10,"No","Yes")))</f>
        <v>N/A</v>
      </c>
      <c r="E26" s="113">
        <v>9943.3897969999998</v>
      </c>
      <c r="F26" s="112" t="str">
        <f t="shared" ref="F26:F30" si="12">IF($B26="N/A","N/A",IF(E26&gt;10,"No",IF(E26&lt;-10,"No","Yes")))</f>
        <v>N/A</v>
      </c>
      <c r="G26" s="113">
        <v>10137.417014000001</v>
      </c>
      <c r="H26" s="112" t="str">
        <f t="shared" ref="H26:H27" si="13">IF($B26="N/A","N/A",IF(G26&gt;10,"No",IF(G26&lt;-10,"No","Yes")))</f>
        <v>N/A</v>
      </c>
      <c r="I26" s="114">
        <v>-1.68</v>
      </c>
      <c r="J26" s="114">
        <v>1.9510000000000001</v>
      </c>
      <c r="K26" s="115" t="s">
        <v>732</v>
      </c>
      <c r="L26" s="116" t="str">
        <f>IF(J26="Div by 0", "N/A", IF(OR(J26="N/A",K26="N/A"),"N/A", IF(J26&gt;VALUE(MID(K26,1,2)), "No", IF(J26&lt;-1*VALUE(MID(K26,1,2)), "No", "Yes"))))</f>
        <v>Yes</v>
      </c>
    </row>
    <row r="27" spans="1:12" x14ac:dyDescent="0.25">
      <c r="A27" s="4" t="s">
        <v>1226</v>
      </c>
      <c r="B27" s="115" t="s">
        <v>217</v>
      </c>
      <c r="C27" s="113">
        <v>8970.0942111000004</v>
      </c>
      <c r="D27" s="112" t="str">
        <f t="shared" si="11"/>
        <v>N/A</v>
      </c>
      <c r="E27" s="113">
        <v>8812.5747224000006</v>
      </c>
      <c r="F27" s="112" t="str">
        <f t="shared" si="12"/>
        <v>N/A</v>
      </c>
      <c r="G27" s="113">
        <v>9012.7951706999993</v>
      </c>
      <c r="H27" s="112" t="str">
        <f t="shared" si="13"/>
        <v>N/A</v>
      </c>
      <c r="I27" s="114">
        <v>-1.76</v>
      </c>
      <c r="J27" s="114">
        <v>2.2719999999999998</v>
      </c>
      <c r="K27" s="115" t="s">
        <v>732</v>
      </c>
      <c r="L27" s="116" t="str">
        <f>IF(J27="Div by 0", "N/A", IF(OR(J27="N/A",K27="N/A"),"N/A", IF(J27&gt;VALUE(MID(K27,1,2)), "No", IF(J27&lt;-1*VALUE(MID(K27,1,2)), "No", "Yes"))))</f>
        <v>Yes</v>
      </c>
    </row>
    <row r="28" spans="1:12" x14ac:dyDescent="0.25">
      <c r="A28" s="48" t="s">
        <v>1227</v>
      </c>
      <c r="B28" s="113" t="s">
        <v>217</v>
      </c>
      <c r="C28" s="113">
        <v>1189.405737</v>
      </c>
      <c r="D28" s="112" t="str">
        <f t="shared" ref="D28:D30" si="14">IF($B28="N/A","N/A",IF(C28&gt;10,"No",IF(C28&lt;-10,"No","Yes")))</f>
        <v>N/A</v>
      </c>
      <c r="E28" s="113">
        <v>1223.2031998</v>
      </c>
      <c r="F28" s="112" t="str">
        <f t="shared" si="12"/>
        <v>N/A</v>
      </c>
      <c r="G28" s="113">
        <v>1278.4745123</v>
      </c>
      <c r="H28" s="112" t="str">
        <f t="shared" ref="H28:H30" si="15">IF($B28="N/A","N/A",IF(G28&gt;10,"No",IF(G28&lt;-10,"No","Yes")))</f>
        <v>N/A</v>
      </c>
      <c r="I28" s="114">
        <v>2.8420000000000001</v>
      </c>
      <c r="J28" s="114">
        <v>4.5190000000000001</v>
      </c>
      <c r="K28" s="115" t="s">
        <v>732</v>
      </c>
      <c r="L28" s="116" t="str">
        <f>IF(J28="Div by 0", "N/A", IF(OR(J28="N/A",K28="N/A"),"N/A", IF(J28&gt;VALUE(MID(K28,1,2)), "No", IF(J28&lt;-1*VALUE(MID(K28,1,2)), "No", "Yes"))))</f>
        <v>Yes</v>
      </c>
    </row>
    <row r="29" spans="1:12" x14ac:dyDescent="0.25">
      <c r="A29" s="48" t="s">
        <v>1228</v>
      </c>
      <c r="B29" s="113" t="s">
        <v>217</v>
      </c>
      <c r="C29" s="113">
        <v>1176.3780908000001</v>
      </c>
      <c r="D29" s="112" t="str">
        <f t="shared" si="14"/>
        <v>N/A</v>
      </c>
      <c r="E29" s="113">
        <v>1219.2675611</v>
      </c>
      <c r="F29" s="112" t="str">
        <f t="shared" si="12"/>
        <v>N/A</v>
      </c>
      <c r="G29" s="113">
        <v>1274.6341159999999</v>
      </c>
      <c r="H29" s="112" t="str">
        <f t="shared" si="15"/>
        <v>N/A</v>
      </c>
      <c r="I29" s="114">
        <v>3.6459999999999999</v>
      </c>
      <c r="J29" s="114">
        <v>4.5410000000000004</v>
      </c>
      <c r="K29" s="115" t="s">
        <v>732</v>
      </c>
      <c r="L29" s="116" t="str">
        <f t="shared" ref="L29:L30" si="16">IF(J29="Div by 0", "N/A", IF(OR(J29="N/A",K29="N/A"),"N/A", IF(J29&gt;VALUE(MID(K29,1,2)), "No", IF(J29&lt;-1*VALUE(MID(K29,1,2)), "No", "Yes"))))</f>
        <v>Yes</v>
      </c>
    </row>
    <row r="30" spans="1:12" x14ac:dyDescent="0.25">
      <c r="A30" s="48" t="s">
        <v>1229</v>
      </c>
      <c r="B30" s="113" t="s">
        <v>217</v>
      </c>
      <c r="C30" s="113">
        <v>1741.4245753</v>
      </c>
      <c r="D30" s="112" t="str">
        <f t="shared" si="14"/>
        <v>N/A</v>
      </c>
      <c r="E30" s="113">
        <v>1380.1343566</v>
      </c>
      <c r="F30" s="112" t="str">
        <f t="shared" si="12"/>
        <v>N/A</v>
      </c>
      <c r="G30" s="113">
        <v>1413.1606846</v>
      </c>
      <c r="H30" s="112" t="str">
        <f t="shared" si="15"/>
        <v>N/A</v>
      </c>
      <c r="I30" s="114">
        <v>-20.7</v>
      </c>
      <c r="J30" s="114">
        <v>2.3929999999999998</v>
      </c>
      <c r="K30" s="115" t="s">
        <v>732</v>
      </c>
      <c r="L30" s="116" t="str">
        <f t="shared" si="16"/>
        <v>Yes</v>
      </c>
    </row>
    <row r="31" spans="1:12" x14ac:dyDescent="0.25">
      <c r="A31" s="42" t="s">
        <v>2</v>
      </c>
      <c r="B31" s="117" t="s">
        <v>217</v>
      </c>
      <c r="C31" s="119">
        <v>98.067908908000007</v>
      </c>
      <c r="D31" s="112" t="str">
        <f t="shared" ref="D31:D69" si="17">IF($B31="N/A","N/A",IF(C31&gt;10,"No",IF(C31&lt;-10,"No","Yes")))</f>
        <v>N/A</v>
      </c>
      <c r="E31" s="119">
        <v>98.080606876000004</v>
      </c>
      <c r="F31" s="112" t="str">
        <f t="shared" ref="F31:F69" si="18">IF($B31="N/A","N/A",IF(E31&gt;10,"No",IF(E31&lt;-10,"No","Yes")))</f>
        <v>N/A</v>
      </c>
      <c r="G31" s="119">
        <v>98.315281710999997</v>
      </c>
      <c r="H31" s="112" t="str">
        <f t="shared" ref="H31:H69" si="19">IF($B31="N/A","N/A",IF(G31&gt;10,"No",IF(G31&lt;-10,"No","Yes")))</f>
        <v>N/A</v>
      </c>
      <c r="I31" s="114">
        <v>1.29E-2</v>
      </c>
      <c r="J31" s="114">
        <v>0.23930000000000001</v>
      </c>
      <c r="K31" s="115" t="s">
        <v>732</v>
      </c>
      <c r="L31" s="116" t="str">
        <f t="shared" ref="L31:L99" si="20">IF(J31="Div by 0", "N/A", IF(K31="N/A","N/A", IF(J31&gt;VALUE(MID(K31,1,2)), "No", IF(J31&lt;-1*VALUE(MID(K31,1,2)), "No", "Yes"))))</f>
        <v>Yes</v>
      </c>
    </row>
    <row r="32" spans="1:12" x14ac:dyDescent="0.25">
      <c r="A32" s="42" t="s">
        <v>22</v>
      </c>
      <c r="B32" s="117" t="s">
        <v>217</v>
      </c>
      <c r="C32" s="131">
        <v>7187247</v>
      </c>
      <c r="D32" s="112" t="str">
        <f t="shared" si="17"/>
        <v>N/A</v>
      </c>
      <c r="E32" s="131">
        <v>7527665</v>
      </c>
      <c r="F32" s="112" t="str">
        <f t="shared" si="18"/>
        <v>N/A</v>
      </c>
      <c r="G32" s="131">
        <v>7773925</v>
      </c>
      <c r="H32" s="112" t="str">
        <f t="shared" si="19"/>
        <v>N/A</v>
      </c>
      <c r="I32" s="114">
        <v>4.7359999999999998</v>
      </c>
      <c r="J32" s="114">
        <v>3.2709999999999999</v>
      </c>
      <c r="K32" s="115" t="s">
        <v>732</v>
      </c>
      <c r="L32" s="116" t="str">
        <f t="shared" si="20"/>
        <v>Yes</v>
      </c>
    </row>
    <row r="33" spans="1:12" x14ac:dyDescent="0.25">
      <c r="A33" s="42" t="s">
        <v>451</v>
      </c>
      <c r="B33" s="115" t="s">
        <v>217</v>
      </c>
      <c r="C33" s="131">
        <v>761969</v>
      </c>
      <c r="D33" s="131" t="str">
        <f t="shared" si="17"/>
        <v>N/A</v>
      </c>
      <c r="E33" s="131">
        <v>784226</v>
      </c>
      <c r="F33" s="131" t="str">
        <f t="shared" si="18"/>
        <v>N/A</v>
      </c>
      <c r="G33" s="131">
        <v>795171</v>
      </c>
      <c r="H33" s="112" t="str">
        <f t="shared" si="19"/>
        <v>N/A</v>
      </c>
      <c r="I33" s="114">
        <v>2.9209999999999998</v>
      </c>
      <c r="J33" s="114">
        <v>1.3959999999999999</v>
      </c>
      <c r="K33" s="115" t="s">
        <v>732</v>
      </c>
      <c r="L33" s="116" t="str">
        <f t="shared" si="20"/>
        <v>Yes</v>
      </c>
    </row>
    <row r="34" spans="1:12" x14ac:dyDescent="0.25">
      <c r="A34" s="42" t="s">
        <v>1230</v>
      </c>
      <c r="B34" s="120" t="s">
        <v>217</v>
      </c>
      <c r="C34" s="131" t="s">
        <v>217</v>
      </c>
      <c r="D34" s="116" t="str">
        <f t="shared" ref="D34:D38" si="21">IF($B34="N/A","N/A",IF(C34&lt;0,"No","Yes"))</f>
        <v>N/A</v>
      </c>
      <c r="E34" s="131">
        <v>397513</v>
      </c>
      <c r="F34" s="116" t="str">
        <f t="shared" ref="F34:F38" si="22">IF($B34="N/A","N/A",IF(E34&lt;0,"No","Yes"))</f>
        <v>N/A</v>
      </c>
      <c r="G34" s="131">
        <v>399400</v>
      </c>
      <c r="H34" s="116" t="str">
        <f t="shared" ref="H34:H38" si="23">IF($B34="N/A","N/A",IF(G34&lt;0,"No","Yes"))</f>
        <v>N/A</v>
      </c>
      <c r="I34" s="114" t="s">
        <v>217</v>
      </c>
      <c r="J34" s="114">
        <v>0.47470000000000001</v>
      </c>
      <c r="K34" s="131" t="s">
        <v>732</v>
      </c>
      <c r="L34" s="116" t="str">
        <f t="shared" si="20"/>
        <v>Yes</v>
      </c>
    </row>
    <row r="35" spans="1:12" x14ac:dyDescent="0.25">
      <c r="A35" s="42" t="s">
        <v>1231</v>
      </c>
      <c r="B35" s="120" t="s">
        <v>217</v>
      </c>
      <c r="C35" s="131" t="s">
        <v>217</v>
      </c>
      <c r="D35" s="116" t="str">
        <f t="shared" si="21"/>
        <v>N/A</v>
      </c>
      <c r="E35" s="131">
        <v>204688</v>
      </c>
      <c r="F35" s="116" t="str">
        <f t="shared" si="22"/>
        <v>N/A</v>
      </c>
      <c r="G35" s="131">
        <v>213074</v>
      </c>
      <c r="H35" s="116" t="str">
        <f t="shared" si="23"/>
        <v>N/A</v>
      </c>
      <c r="I35" s="114" t="s">
        <v>217</v>
      </c>
      <c r="J35" s="114">
        <v>4.0970000000000004</v>
      </c>
      <c r="K35" s="131" t="s">
        <v>732</v>
      </c>
      <c r="L35" s="116" t="str">
        <f t="shared" si="20"/>
        <v>Yes</v>
      </c>
    </row>
    <row r="36" spans="1:12" x14ac:dyDescent="0.25">
      <c r="A36" s="42" t="s">
        <v>1232</v>
      </c>
      <c r="B36" s="120" t="s">
        <v>217</v>
      </c>
      <c r="C36" s="131" t="s">
        <v>217</v>
      </c>
      <c r="D36" s="116" t="str">
        <f t="shared" si="21"/>
        <v>N/A</v>
      </c>
      <c r="E36" s="131">
        <v>152339</v>
      </c>
      <c r="F36" s="116" t="str">
        <f t="shared" si="22"/>
        <v>N/A</v>
      </c>
      <c r="G36" s="131">
        <v>158469</v>
      </c>
      <c r="H36" s="116" t="str">
        <f t="shared" si="23"/>
        <v>N/A</v>
      </c>
      <c r="I36" s="114" t="s">
        <v>217</v>
      </c>
      <c r="J36" s="114">
        <v>4.024</v>
      </c>
      <c r="K36" s="131" t="s">
        <v>732</v>
      </c>
      <c r="L36" s="116" t="str">
        <f t="shared" si="20"/>
        <v>Yes</v>
      </c>
    </row>
    <row r="37" spans="1:12" x14ac:dyDescent="0.25">
      <c r="A37" s="42" t="s">
        <v>1233</v>
      </c>
      <c r="B37" s="120" t="s">
        <v>217</v>
      </c>
      <c r="C37" s="131" t="s">
        <v>217</v>
      </c>
      <c r="D37" s="116" t="str">
        <f t="shared" si="21"/>
        <v>N/A</v>
      </c>
      <c r="E37" s="131">
        <v>29686</v>
      </c>
      <c r="F37" s="116" t="str">
        <f t="shared" si="22"/>
        <v>N/A</v>
      </c>
      <c r="G37" s="131">
        <v>24228</v>
      </c>
      <c r="H37" s="116" t="str">
        <f t="shared" si="23"/>
        <v>N/A</v>
      </c>
      <c r="I37" s="114" t="s">
        <v>217</v>
      </c>
      <c r="J37" s="114">
        <v>-18.399999999999999</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1173794</v>
      </c>
      <c r="D39" s="131" t="str">
        <f t="shared" si="17"/>
        <v>N/A</v>
      </c>
      <c r="E39" s="131">
        <v>1212358</v>
      </c>
      <c r="F39" s="131" t="str">
        <f t="shared" si="18"/>
        <v>N/A</v>
      </c>
      <c r="G39" s="131">
        <v>1205415</v>
      </c>
      <c r="H39" s="112" t="str">
        <f t="shared" si="19"/>
        <v>N/A</v>
      </c>
      <c r="I39" s="114">
        <v>3.2850000000000001</v>
      </c>
      <c r="J39" s="114">
        <v>-0.57299999999999995</v>
      </c>
      <c r="K39" s="115" t="s">
        <v>732</v>
      </c>
      <c r="L39" s="116" t="str">
        <f t="shared" si="20"/>
        <v>Yes</v>
      </c>
    </row>
    <row r="40" spans="1:12" x14ac:dyDescent="0.25">
      <c r="A40" s="42" t="s">
        <v>1235</v>
      </c>
      <c r="B40" s="120" t="s">
        <v>217</v>
      </c>
      <c r="C40" s="131" t="s">
        <v>217</v>
      </c>
      <c r="D40" s="116" t="str">
        <f t="shared" ref="D40:D45" si="24">IF($B40="N/A","N/A",IF(C40&lt;0,"No","Yes"))</f>
        <v>N/A</v>
      </c>
      <c r="E40" s="131">
        <v>953395</v>
      </c>
      <c r="F40" s="116" t="str">
        <f t="shared" ref="F40:F45" si="25">IF($B40="N/A","N/A",IF(E40&lt;0,"No","Yes"))</f>
        <v>N/A</v>
      </c>
      <c r="G40" s="131">
        <v>944738</v>
      </c>
      <c r="H40" s="116" t="str">
        <f t="shared" ref="H40:H45" si="26">IF($B40="N/A","N/A",IF(G40&lt;0,"No","Yes"))</f>
        <v>N/A</v>
      </c>
      <c r="I40" s="114" t="s">
        <v>217</v>
      </c>
      <c r="J40" s="114">
        <v>-0.90800000000000003</v>
      </c>
      <c r="K40" s="131" t="s">
        <v>732</v>
      </c>
      <c r="L40" s="116" t="str">
        <f t="shared" si="20"/>
        <v>Yes</v>
      </c>
    </row>
    <row r="41" spans="1:12" x14ac:dyDescent="0.25">
      <c r="A41" s="42" t="s">
        <v>1236</v>
      </c>
      <c r="B41" s="120" t="s">
        <v>217</v>
      </c>
      <c r="C41" s="131" t="s">
        <v>217</v>
      </c>
      <c r="D41" s="116" t="str">
        <f t="shared" si="24"/>
        <v>N/A</v>
      </c>
      <c r="E41" s="131">
        <v>83763</v>
      </c>
      <c r="F41" s="116" t="str">
        <f t="shared" si="25"/>
        <v>N/A</v>
      </c>
      <c r="G41" s="131">
        <v>84411</v>
      </c>
      <c r="H41" s="116" t="str">
        <f t="shared" si="26"/>
        <v>N/A</v>
      </c>
      <c r="I41" s="114" t="s">
        <v>217</v>
      </c>
      <c r="J41" s="114">
        <v>0.77359999999999995</v>
      </c>
      <c r="K41" s="131" t="s">
        <v>732</v>
      </c>
      <c r="L41" s="116" t="str">
        <f t="shared" si="20"/>
        <v>Yes</v>
      </c>
    </row>
    <row r="42" spans="1:12" x14ac:dyDescent="0.25">
      <c r="A42" s="42" t="s">
        <v>1237</v>
      </c>
      <c r="B42" s="120" t="s">
        <v>217</v>
      </c>
      <c r="C42" s="131" t="s">
        <v>217</v>
      </c>
      <c r="D42" s="116" t="str">
        <f t="shared" si="24"/>
        <v>N/A</v>
      </c>
      <c r="E42" s="131">
        <v>101387</v>
      </c>
      <c r="F42" s="116" t="str">
        <f t="shared" si="25"/>
        <v>N/A</v>
      </c>
      <c r="G42" s="131">
        <v>106936</v>
      </c>
      <c r="H42" s="116" t="str">
        <f t="shared" si="26"/>
        <v>N/A</v>
      </c>
      <c r="I42" s="114" t="s">
        <v>217</v>
      </c>
      <c r="J42" s="114">
        <v>5.4729999999999999</v>
      </c>
      <c r="K42" s="131" t="s">
        <v>732</v>
      </c>
      <c r="L42" s="116" t="str">
        <f t="shared" si="20"/>
        <v>Yes</v>
      </c>
    </row>
    <row r="43" spans="1:12" x14ac:dyDescent="0.25">
      <c r="A43" s="42" t="s">
        <v>1238</v>
      </c>
      <c r="B43" s="120" t="s">
        <v>217</v>
      </c>
      <c r="C43" s="131" t="s">
        <v>217</v>
      </c>
      <c r="D43" s="116" t="str">
        <f t="shared" si="24"/>
        <v>N/A</v>
      </c>
      <c r="E43" s="131">
        <v>9055</v>
      </c>
      <c r="F43" s="116" t="str">
        <f t="shared" si="25"/>
        <v>N/A</v>
      </c>
      <c r="G43" s="131">
        <v>9645</v>
      </c>
      <c r="H43" s="116" t="str">
        <f t="shared" si="26"/>
        <v>N/A</v>
      </c>
      <c r="I43" s="114" t="s">
        <v>217</v>
      </c>
      <c r="J43" s="114">
        <v>6.516</v>
      </c>
      <c r="K43" s="131" t="s">
        <v>732</v>
      </c>
      <c r="L43" s="116" t="str">
        <f t="shared" si="20"/>
        <v>Yes</v>
      </c>
    </row>
    <row r="44" spans="1:12" x14ac:dyDescent="0.25">
      <c r="A44" s="42" t="s">
        <v>1239</v>
      </c>
      <c r="B44" s="120" t="s">
        <v>217</v>
      </c>
      <c r="C44" s="131" t="s">
        <v>217</v>
      </c>
      <c r="D44" s="116" t="str">
        <f t="shared" si="24"/>
        <v>N/A</v>
      </c>
      <c r="E44" s="131">
        <v>64758</v>
      </c>
      <c r="F44" s="116" t="str">
        <f t="shared" si="25"/>
        <v>N/A</v>
      </c>
      <c r="G44" s="131">
        <v>59685</v>
      </c>
      <c r="H44" s="116" t="str">
        <f t="shared" si="26"/>
        <v>N/A</v>
      </c>
      <c r="I44" s="114" t="s">
        <v>217</v>
      </c>
      <c r="J44" s="114">
        <v>-7.83</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3894021</v>
      </c>
      <c r="D46" s="131" t="str">
        <f t="shared" si="17"/>
        <v>N/A</v>
      </c>
      <c r="E46" s="131">
        <v>4052866</v>
      </c>
      <c r="F46" s="131" t="str">
        <f t="shared" si="18"/>
        <v>N/A</v>
      </c>
      <c r="G46" s="131">
        <v>4200241</v>
      </c>
      <c r="H46" s="112" t="str">
        <f t="shared" si="19"/>
        <v>N/A</v>
      </c>
      <c r="I46" s="114">
        <v>4.0789999999999997</v>
      </c>
      <c r="J46" s="114">
        <v>3.6360000000000001</v>
      </c>
      <c r="K46" s="115" t="s">
        <v>732</v>
      </c>
      <c r="L46" s="116" t="str">
        <f t="shared" si="20"/>
        <v>Yes</v>
      </c>
    </row>
    <row r="47" spans="1:12" x14ac:dyDescent="0.25">
      <c r="A47" s="42" t="s">
        <v>1241</v>
      </c>
      <c r="B47" s="120" t="s">
        <v>217</v>
      </c>
      <c r="C47" s="131" t="s">
        <v>217</v>
      </c>
      <c r="D47" s="116" t="str">
        <f t="shared" ref="D47:D53" si="27">IF($B47="N/A","N/A",IF(C47&lt;0,"No","Yes"))</f>
        <v>N/A</v>
      </c>
      <c r="E47" s="131">
        <v>2590849</v>
      </c>
      <c r="F47" s="116" t="str">
        <f t="shared" ref="F47:F53" si="28">IF($B47="N/A","N/A",IF(E47&lt;0,"No","Yes"))</f>
        <v>N/A</v>
      </c>
      <c r="G47" s="131">
        <v>2665652</v>
      </c>
      <c r="H47" s="116" t="str">
        <f t="shared" ref="H47:H53" si="29">IF($B47="N/A","N/A",IF(G47&lt;0,"No","Yes"))</f>
        <v>N/A</v>
      </c>
      <c r="I47" s="114" t="s">
        <v>217</v>
      </c>
      <c r="J47" s="114">
        <v>2.887</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332445</v>
      </c>
      <c r="F49" s="116" t="str">
        <f t="shared" si="28"/>
        <v>N/A</v>
      </c>
      <c r="G49" s="131">
        <v>361154</v>
      </c>
      <c r="H49" s="116" t="str">
        <f t="shared" si="29"/>
        <v>N/A</v>
      </c>
      <c r="I49" s="114" t="s">
        <v>217</v>
      </c>
      <c r="J49" s="114">
        <v>8.6359999999999992</v>
      </c>
      <c r="K49" s="131" t="s">
        <v>732</v>
      </c>
      <c r="L49" s="116" t="str">
        <f t="shared" si="20"/>
        <v>Yes</v>
      </c>
    </row>
    <row r="50" spans="1:12" x14ac:dyDescent="0.25">
      <c r="A50" s="42" t="s">
        <v>1244</v>
      </c>
      <c r="B50" s="120" t="s">
        <v>217</v>
      </c>
      <c r="C50" s="131" t="s">
        <v>217</v>
      </c>
      <c r="D50" s="116" t="str">
        <f t="shared" si="27"/>
        <v>N/A</v>
      </c>
      <c r="E50" s="131">
        <v>339733</v>
      </c>
      <c r="F50" s="116" t="str">
        <f t="shared" si="28"/>
        <v>N/A</v>
      </c>
      <c r="G50" s="131">
        <v>375678</v>
      </c>
      <c r="H50" s="116" t="str">
        <f t="shared" si="29"/>
        <v>N/A</v>
      </c>
      <c r="I50" s="114" t="s">
        <v>217</v>
      </c>
      <c r="J50" s="114">
        <v>10.58</v>
      </c>
      <c r="K50" s="131" t="s">
        <v>732</v>
      </c>
      <c r="L50" s="116" t="str">
        <f t="shared" si="20"/>
        <v>Yes</v>
      </c>
    </row>
    <row r="51" spans="1:12" x14ac:dyDescent="0.25">
      <c r="A51" s="42" t="s">
        <v>1245</v>
      </c>
      <c r="B51" s="120" t="s">
        <v>217</v>
      </c>
      <c r="C51" s="131" t="s">
        <v>217</v>
      </c>
      <c r="D51" s="116" t="str">
        <f t="shared" si="27"/>
        <v>N/A</v>
      </c>
      <c r="E51" s="131">
        <v>637195</v>
      </c>
      <c r="F51" s="116" t="str">
        <f t="shared" si="28"/>
        <v>N/A</v>
      </c>
      <c r="G51" s="131">
        <v>649258</v>
      </c>
      <c r="H51" s="116" t="str">
        <f t="shared" si="29"/>
        <v>N/A</v>
      </c>
      <c r="I51" s="114" t="s">
        <v>217</v>
      </c>
      <c r="J51" s="114">
        <v>1.893</v>
      </c>
      <c r="K51" s="131" t="s">
        <v>732</v>
      </c>
      <c r="L51" s="116" t="str">
        <f t="shared" si="20"/>
        <v>Yes</v>
      </c>
    </row>
    <row r="52" spans="1:12" x14ac:dyDescent="0.25">
      <c r="A52" s="42" t="s">
        <v>1246</v>
      </c>
      <c r="B52" s="120" t="s">
        <v>217</v>
      </c>
      <c r="C52" s="131" t="s">
        <v>217</v>
      </c>
      <c r="D52" s="116" t="str">
        <f t="shared" si="27"/>
        <v>N/A</v>
      </c>
      <c r="E52" s="131">
        <v>152644</v>
      </c>
      <c r="F52" s="116" t="str">
        <f t="shared" si="28"/>
        <v>N/A</v>
      </c>
      <c r="G52" s="131">
        <v>148499</v>
      </c>
      <c r="H52" s="116" t="str">
        <f t="shared" si="29"/>
        <v>N/A</v>
      </c>
      <c r="I52" s="114" t="s">
        <v>217</v>
      </c>
      <c r="J52" s="114">
        <v>-2.72</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1357463</v>
      </c>
      <c r="D54" s="131" t="str">
        <f t="shared" si="17"/>
        <v>N/A</v>
      </c>
      <c r="E54" s="131">
        <v>1478215</v>
      </c>
      <c r="F54" s="131" t="str">
        <f t="shared" si="18"/>
        <v>N/A</v>
      </c>
      <c r="G54" s="131">
        <v>1573098</v>
      </c>
      <c r="H54" s="112" t="str">
        <f t="shared" si="19"/>
        <v>N/A</v>
      </c>
      <c r="I54" s="114">
        <v>8.8949999999999996</v>
      </c>
      <c r="J54" s="114">
        <v>6.4189999999999996</v>
      </c>
      <c r="K54" s="115" t="s">
        <v>732</v>
      </c>
      <c r="L54" s="116" t="str">
        <f t="shared" si="20"/>
        <v>Yes</v>
      </c>
    </row>
    <row r="55" spans="1:12" x14ac:dyDescent="0.25">
      <c r="A55" s="42" t="s">
        <v>1248</v>
      </c>
      <c r="B55" s="120" t="s">
        <v>217</v>
      </c>
      <c r="C55" s="131" t="s">
        <v>217</v>
      </c>
      <c r="D55" s="116" t="str">
        <f t="shared" ref="D55:D60" si="30">IF($B55="N/A","N/A",IF(C55&lt;0,"No","Yes"))</f>
        <v>N/A</v>
      </c>
      <c r="E55" s="131">
        <v>1235692</v>
      </c>
      <c r="F55" s="116" t="str">
        <f t="shared" ref="F55:F60" si="31">IF($B55="N/A","N/A",IF(E55&lt;0,"No","Yes"))</f>
        <v>N/A</v>
      </c>
      <c r="G55" s="131">
        <v>1311632</v>
      </c>
      <c r="H55" s="116" t="str">
        <f t="shared" ref="H55:H60" si="32">IF($B55="N/A","N/A",IF(G55&lt;0,"No","Yes"))</f>
        <v>N/A</v>
      </c>
      <c r="I55" s="114" t="s">
        <v>217</v>
      </c>
      <c r="J55" s="114">
        <v>6.1459999999999999</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113380</v>
      </c>
      <c r="F57" s="116" t="str">
        <f t="shared" si="31"/>
        <v>N/A</v>
      </c>
      <c r="G57" s="131">
        <v>121991</v>
      </c>
      <c r="H57" s="116" t="str">
        <f t="shared" si="32"/>
        <v>N/A</v>
      </c>
      <c r="I57" s="114" t="s">
        <v>217</v>
      </c>
      <c r="J57" s="114">
        <v>7.5949999999999998</v>
      </c>
      <c r="K57" s="131" t="s">
        <v>732</v>
      </c>
      <c r="L57" s="116" t="str">
        <f t="shared" si="20"/>
        <v>Yes</v>
      </c>
    </row>
    <row r="58" spans="1:12" x14ac:dyDescent="0.25">
      <c r="A58" s="42" t="s">
        <v>1251</v>
      </c>
      <c r="B58" s="120" t="s">
        <v>217</v>
      </c>
      <c r="C58" s="131" t="s">
        <v>217</v>
      </c>
      <c r="D58" s="116" t="str">
        <f t="shared" si="30"/>
        <v>N/A</v>
      </c>
      <c r="E58" s="131">
        <v>9525</v>
      </c>
      <c r="F58" s="116" t="str">
        <f t="shared" si="31"/>
        <v>N/A</v>
      </c>
      <c r="G58" s="131">
        <v>9547</v>
      </c>
      <c r="H58" s="116" t="str">
        <f t="shared" si="32"/>
        <v>N/A</v>
      </c>
      <c r="I58" s="114" t="s">
        <v>217</v>
      </c>
      <c r="J58" s="114">
        <v>0.23100000000000001</v>
      </c>
      <c r="K58" s="131" t="s">
        <v>732</v>
      </c>
      <c r="L58" s="116" t="str">
        <f t="shared" si="20"/>
        <v>Yes</v>
      </c>
    </row>
    <row r="59" spans="1:12" x14ac:dyDescent="0.25">
      <c r="A59" s="42" t="s">
        <v>1252</v>
      </c>
      <c r="B59" s="120" t="s">
        <v>217</v>
      </c>
      <c r="C59" s="131" t="s">
        <v>217</v>
      </c>
      <c r="D59" s="116" t="str">
        <f t="shared" si="30"/>
        <v>N/A</v>
      </c>
      <c r="E59" s="131">
        <v>119618</v>
      </c>
      <c r="F59" s="116" t="str">
        <f t="shared" si="31"/>
        <v>N/A</v>
      </c>
      <c r="G59" s="131">
        <v>129928</v>
      </c>
      <c r="H59" s="116" t="str">
        <f t="shared" si="32"/>
        <v>N/A</v>
      </c>
      <c r="I59" s="114" t="s">
        <v>217</v>
      </c>
      <c r="J59" s="114">
        <v>8.6189999999999998</v>
      </c>
      <c r="K59" s="131" t="s">
        <v>732</v>
      </c>
      <c r="L59" s="116" t="str">
        <f t="shared" si="20"/>
        <v>Yes</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4296365</v>
      </c>
      <c r="D61" s="131" t="str">
        <f t="shared" si="17"/>
        <v>N/A</v>
      </c>
      <c r="E61" s="131">
        <v>4529701</v>
      </c>
      <c r="F61" s="131" t="str">
        <f t="shared" si="18"/>
        <v>N/A</v>
      </c>
      <c r="G61" s="131">
        <v>4992564</v>
      </c>
      <c r="H61" s="112" t="str">
        <f t="shared" si="19"/>
        <v>N/A</v>
      </c>
      <c r="I61" s="114">
        <v>5.431</v>
      </c>
      <c r="J61" s="114">
        <v>10.220000000000001</v>
      </c>
      <c r="K61" s="115" t="s">
        <v>732</v>
      </c>
      <c r="L61" s="116" t="str">
        <f>IF(J61="Div by 0", "N/A", IF(OR(J61="N/A",K61="N/A"),"N/A", IF(J61&gt;VALUE(MID(K61,1,2)), "No", IF(J61&lt;-1*VALUE(MID(K61,1,2)), "No", "Yes"))))</f>
        <v>Yes</v>
      </c>
    </row>
    <row r="62" spans="1:12" x14ac:dyDescent="0.25">
      <c r="A62" s="3" t="s">
        <v>191</v>
      </c>
      <c r="B62" s="117" t="s">
        <v>217</v>
      </c>
      <c r="C62" s="131">
        <v>7012553</v>
      </c>
      <c r="D62" s="131" t="str">
        <f t="shared" si="17"/>
        <v>N/A</v>
      </c>
      <c r="E62" s="131">
        <v>7342802</v>
      </c>
      <c r="F62" s="131" t="str">
        <f t="shared" si="18"/>
        <v>N/A</v>
      </c>
      <c r="G62" s="131">
        <v>7559445</v>
      </c>
      <c r="H62" s="112" t="str">
        <f t="shared" si="19"/>
        <v>N/A</v>
      </c>
      <c r="I62" s="114">
        <v>4.7089999999999996</v>
      </c>
      <c r="J62" s="114">
        <v>2.95</v>
      </c>
      <c r="K62" s="115" t="s">
        <v>732</v>
      </c>
      <c r="L62" s="116" t="str">
        <f t="shared" ref="L62:L69" si="33">IF(J62="Div by 0", "N/A", IF(OR(J62="N/A",K62="N/A"),"N/A", IF(J62&gt;VALUE(MID(K62,1,2)), "No", IF(J62&lt;-1*VALUE(MID(K62,1,2)), "No", "Yes"))))</f>
        <v>Yes</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2569</v>
      </c>
      <c r="D66" s="131" t="str">
        <f t="shared" si="17"/>
        <v>N/A</v>
      </c>
      <c r="E66" s="131">
        <v>2676</v>
      </c>
      <c r="F66" s="131" t="str">
        <f t="shared" si="18"/>
        <v>N/A</v>
      </c>
      <c r="G66" s="131">
        <v>2836</v>
      </c>
      <c r="H66" s="112" t="str">
        <f t="shared" si="19"/>
        <v>N/A</v>
      </c>
      <c r="I66" s="114">
        <v>4.165</v>
      </c>
      <c r="J66" s="114">
        <v>5.9790000000000001</v>
      </c>
      <c r="K66" s="115" t="s">
        <v>732</v>
      </c>
      <c r="L66" s="116" t="str">
        <f t="shared" si="33"/>
        <v>Yes</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1162</v>
      </c>
      <c r="D68" s="131" t="str">
        <f t="shared" si="17"/>
        <v>N/A</v>
      </c>
      <c r="E68" s="131">
        <v>1152</v>
      </c>
      <c r="F68" s="131" t="str">
        <f t="shared" si="18"/>
        <v>N/A</v>
      </c>
      <c r="G68" s="131">
        <v>1056</v>
      </c>
      <c r="H68" s="112" t="str">
        <f t="shared" si="19"/>
        <v>N/A</v>
      </c>
      <c r="I68" s="114">
        <v>-0.86099999999999999</v>
      </c>
      <c r="J68" s="114">
        <v>-8.33</v>
      </c>
      <c r="K68" s="115" t="s">
        <v>732</v>
      </c>
      <c r="L68" s="116" t="str">
        <f t="shared" si="33"/>
        <v>Yes</v>
      </c>
    </row>
    <row r="69" spans="1:12" x14ac:dyDescent="0.25">
      <c r="A69" s="2" t="s">
        <v>198</v>
      </c>
      <c r="B69" s="115" t="s">
        <v>217</v>
      </c>
      <c r="C69" s="131">
        <v>7012555</v>
      </c>
      <c r="D69" s="131" t="str">
        <f t="shared" si="17"/>
        <v>N/A</v>
      </c>
      <c r="E69" s="131">
        <v>7342803</v>
      </c>
      <c r="F69" s="131" t="str">
        <f t="shared" si="18"/>
        <v>N/A</v>
      </c>
      <c r="G69" s="131">
        <v>7559446</v>
      </c>
      <c r="H69" s="112" t="str">
        <f t="shared" si="19"/>
        <v>N/A</v>
      </c>
      <c r="I69" s="114">
        <v>4.7089999999999996</v>
      </c>
      <c r="J69" s="114">
        <v>2.95</v>
      </c>
      <c r="K69" s="115" t="s">
        <v>732</v>
      </c>
      <c r="L69" s="116" t="str">
        <f t="shared" si="33"/>
        <v>Yes</v>
      </c>
    </row>
    <row r="70" spans="1:12" x14ac:dyDescent="0.25">
      <c r="A70" s="42" t="s">
        <v>78</v>
      </c>
      <c r="B70" s="115" t="s">
        <v>298</v>
      </c>
      <c r="C70" s="119">
        <v>18.415663729999999</v>
      </c>
      <c r="D70" s="112" t="str">
        <f>IF($B70="N/A","N/A",IF(C70&gt;=20,"No",IF(C70&lt;0,"No","Yes")))</f>
        <v>Yes</v>
      </c>
      <c r="E70" s="119">
        <v>19.017788962000001</v>
      </c>
      <c r="F70" s="112" t="str">
        <f>IF($B70="N/A","N/A",IF(E70&gt;=20,"No",IF(E70&lt;0,"No","Yes")))</f>
        <v>Yes</v>
      </c>
      <c r="G70" s="119">
        <v>21.761939218999999</v>
      </c>
      <c r="H70" s="112" t="str">
        <f>IF($B70="N/A","N/A",IF(G70&gt;=20,"No",IF(G70&lt;0,"No","Yes")))</f>
        <v>No</v>
      </c>
      <c r="I70" s="114">
        <v>3.27</v>
      </c>
      <c r="J70" s="114">
        <v>14.43</v>
      </c>
      <c r="K70" s="115" t="s">
        <v>732</v>
      </c>
      <c r="L70" s="116" t="str">
        <f t="shared" si="20"/>
        <v>Yes</v>
      </c>
    </row>
    <row r="71" spans="1:12" x14ac:dyDescent="0.25">
      <c r="A71" s="42" t="s">
        <v>79</v>
      </c>
      <c r="B71" s="117" t="s">
        <v>217</v>
      </c>
      <c r="C71" s="119">
        <v>81.577860736000005</v>
      </c>
      <c r="D71" s="112" t="str">
        <f>IF($B71="N/A","N/A",IF(C71&gt;10,"No",IF(C71&lt;-10,"No","Yes")))</f>
        <v>N/A</v>
      </c>
      <c r="E71" s="119">
        <v>80.975179827000005</v>
      </c>
      <c r="F71" s="112" t="str">
        <f>IF($B71="N/A","N/A",IF(E71&gt;10,"No",IF(E71&lt;-10,"No","Yes")))</f>
        <v>N/A</v>
      </c>
      <c r="G71" s="119">
        <v>78.230583695000007</v>
      </c>
      <c r="H71" s="112" t="str">
        <f>IF($B71="N/A","N/A",IF(G71&gt;10,"No",IF(G71&lt;-10,"No","Yes")))</f>
        <v>N/A</v>
      </c>
      <c r="I71" s="114">
        <v>-0.73899999999999999</v>
      </c>
      <c r="J71" s="114">
        <v>-3.39</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22.462534593000001</v>
      </c>
      <c r="D73" s="112" t="str">
        <f>IF($B73="N/A","N/A",IF(C73&gt;10,"No",IF(C73&lt;-10,"No","Yes")))</f>
        <v>N/A</v>
      </c>
      <c r="E73" s="119">
        <v>23.903265950000002</v>
      </c>
      <c r="F73" s="112" t="str">
        <f>IF($B73="N/A","N/A",IF(E73&gt;10,"No",IF(E73&lt;-10,"No","Yes")))</f>
        <v>N/A</v>
      </c>
      <c r="G73" s="119">
        <v>28.083952695000001</v>
      </c>
      <c r="H73" s="112" t="str">
        <f>IF($B73="N/A","N/A",IF(G73&gt;10,"No",IF(G73&lt;-10,"No","Yes")))</f>
        <v>N/A</v>
      </c>
      <c r="I73" s="114">
        <v>6.4139999999999997</v>
      </c>
      <c r="J73" s="114">
        <v>17.489999999999998</v>
      </c>
      <c r="K73" s="115" t="s">
        <v>732</v>
      </c>
      <c r="L73" s="116" t="str">
        <f t="shared" si="20"/>
        <v>Yes</v>
      </c>
    </row>
    <row r="74" spans="1:12" x14ac:dyDescent="0.25">
      <c r="A74" s="42" t="s">
        <v>121</v>
      </c>
      <c r="B74" s="117" t="s">
        <v>217</v>
      </c>
      <c r="C74" s="119">
        <v>77.480027152999995</v>
      </c>
      <c r="D74" s="112" t="str">
        <f>IF($B74="N/A","N/A",IF(C74&gt;10,"No",IF(C74&lt;-10,"No","Yes")))</f>
        <v>N/A</v>
      </c>
      <c r="E74" s="119">
        <v>76.035001421000004</v>
      </c>
      <c r="F74" s="112" t="str">
        <f>IF($B74="N/A","N/A",IF(E74&gt;10,"No",IF(E74&lt;-10,"No","Yes")))</f>
        <v>N/A</v>
      </c>
      <c r="G74" s="119">
        <v>71.873042584000004</v>
      </c>
      <c r="H74" s="112" t="str">
        <f>IF($B74="N/A","N/A",IF(G74&gt;10,"No",IF(G74&lt;-10,"No","Yes")))</f>
        <v>N/A</v>
      </c>
      <c r="I74" s="114">
        <v>-1.87</v>
      </c>
      <c r="J74" s="114">
        <v>-5.47</v>
      </c>
      <c r="K74" s="115" t="s">
        <v>732</v>
      </c>
      <c r="L74" s="116" t="str">
        <f t="shared" si="20"/>
        <v>Yes</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76.994490568000003</v>
      </c>
      <c r="D76" s="112" t="str">
        <f t="shared" ref="D76:D98" si="34">IF($B76="N/A","N/A",IF(C76&gt;10,"No",IF(C76&lt;-10,"No","Yes")))</f>
        <v>N/A</v>
      </c>
      <c r="E76" s="119">
        <v>76.776535519000007</v>
      </c>
      <c r="F76" s="112" t="str">
        <f t="shared" ref="F76:F98" si="35">IF($B76="N/A","N/A",IF(E76&gt;10,"No",IF(E76&lt;-10,"No","Yes")))</f>
        <v>N/A</v>
      </c>
      <c r="G76" s="119">
        <v>82.795036252000003</v>
      </c>
      <c r="H76" s="112" t="str">
        <f t="shared" ref="H76:H98" si="36">IF($B76="N/A","N/A",IF(G76&gt;10,"No",IF(G76&lt;-10,"No","Yes")))</f>
        <v>N/A</v>
      </c>
      <c r="I76" s="114">
        <v>-0.28299999999999997</v>
      </c>
      <c r="J76" s="114">
        <v>7.8390000000000004</v>
      </c>
      <c r="K76" s="115" t="s">
        <v>732</v>
      </c>
      <c r="L76" s="116" t="str">
        <f>IF(J76="Div by 0", "N/A", IF(OR(J76="N/A",K76="N/A"),"N/A", IF(J76&gt;VALUE(MID(K76,1,2)), "No", IF(J76&lt;-1*VALUE(MID(K76,1,2)), "No", "Yes"))))</f>
        <v>Yes</v>
      </c>
    </row>
    <row r="77" spans="1:12" x14ac:dyDescent="0.25">
      <c r="A77" s="42" t="s">
        <v>200</v>
      </c>
      <c r="B77" s="117" t="s">
        <v>217</v>
      </c>
      <c r="C77" s="119">
        <v>11.131542018999999</v>
      </c>
      <c r="D77" s="112" t="str">
        <f t="shared" si="34"/>
        <v>N/A</v>
      </c>
      <c r="E77" s="119">
        <v>11.111341403000001</v>
      </c>
      <c r="F77" s="112" t="str">
        <f t="shared" si="35"/>
        <v>N/A</v>
      </c>
      <c r="G77" s="119">
        <v>8.0122699386999994</v>
      </c>
      <c r="H77" s="112" t="str">
        <f t="shared" si="36"/>
        <v>N/A</v>
      </c>
      <c r="I77" s="114">
        <v>-0.18099999999999999</v>
      </c>
      <c r="J77" s="114">
        <v>-27.9</v>
      </c>
      <c r="K77" s="115" t="s">
        <v>732</v>
      </c>
      <c r="L77" s="116" t="str">
        <f t="shared" ref="L77:L81" si="37">IF(J77="Div by 0", "N/A", IF(OR(J77="N/A",K77="N/A"),"N/A", IF(J77&gt;VALUE(MID(K77,1,2)), "No", IF(J77&lt;-1*VALUE(MID(K77,1,2)), "No", "Yes"))))</f>
        <v>Yes</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74.970708845999994</v>
      </c>
      <c r="D79" s="112" t="str">
        <f t="shared" si="34"/>
        <v>N/A</v>
      </c>
      <c r="E79" s="119">
        <v>74.214876032999996</v>
      </c>
      <c r="F79" s="112" t="str">
        <f t="shared" si="35"/>
        <v>N/A</v>
      </c>
      <c r="G79" s="119">
        <v>77.633251834000006</v>
      </c>
      <c r="H79" s="112" t="str">
        <f t="shared" si="36"/>
        <v>N/A</v>
      </c>
      <c r="I79" s="114">
        <v>-1.01</v>
      </c>
      <c r="J79" s="114">
        <v>4.6059999999999999</v>
      </c>
      <c r="K79" s="115" t="s">
        <v>732</v>
      </c>
      <c r="L79" s="116" t="str">
        <f t="shared" si="37"/>
        <v>Yes</v>
      </c>
    </row>
    <row r="80" spans="1:12" x14ac:dyDescent="0.25">
      <c r="A80" s="42" t="s">
        <v>203</v>
      </c>
      <c r="B80" s="117" t="s">
        <v>217</v>
      </c>
      <c r="C80" s="119">
        <v>11.994727592</v>
      </c>
      <c r="D80" s="112" t="str">
        <f t="shared" si="34"/>
        <v>N/A</v>
      </c>
      <c r="E80" s="119">
        <v>13.18772137</v>
      </c>
      <c r="F80" s="112" t="str">
        <f t="shared" si="35"/>
        <v>N/A</v>
      </c>
      <c r="G80" s="119">
        <v>10.454767726</v>
      </c>
      <c r="H80" s="112" t="str">
        <f t="shared" si="36"/>
        <v>N/A</v>
      </c>
      <c r="I80" s="114">
        <v>9.9459999999999997</v>
      </c>
      <c r="J80" s="114">
        <v>-20.7</v>
      </c>
      <c r="K80" s="115" t="s">
        <v>732</v>
      </c>
      <c r="L80" s="116" t="str">
        <f t="shared" si="37"/>
        <v>Yes</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5901440</v>
      </c>
      <c r="D82" s="112" t="str">
        <f t="shared" si="34"/>
        <v>N/A</v>
      </c>
      <c r="E82" s="128">
        <v>6241618</v>
      </c>
      <c r="F82" s="112" t="str">
        <f t="shared" si="35"/>
        <v>N/A</v>
      </c>
      <c r="G82" s="128">
        <v>6536365</v>
      </c>
      <c r="H82" s="112" t="str">
        <f t="shared" si="36"/>
        <v>N/A</v>
      </c>
      <c r="I82" s="114">
        <v>5.7640000000000002</v>
      </c>
      <c r="J82" s="114">
        <v>4.7220000000000004</v>
      </c>
      <c r="K82" s="115" t="s">
        <v>732</v>
      </c>
      <c r="L82" s="116" t="str">
        <f t="shared" si="20"/>
        <v>Yes</v>
      </c>
    </row>
    <row r="83" spans="1:12" x14ac:dyDescent="0.25">
      <c r="A83" s="42" t="s">
        <v>1254</v>
      </c>
      <c r="B83" s="117" t="s">
        <v>217</v>
      </c>
      <c r="C83" s="129">
        <v>3.1858834454</v>
      </c>
      <c r="D83" s="112" t="str">
        <f t="shared" si="34"/>
        <v>N/A</v>
      </c>
      <c r="E83" s="129">
        <v>3.2347381721000001</v>
      </c>
      <c r="F83" s="112" t="str">
        <f t="shared" si="35"/>
        <v>N/A</v>
      </c>
      <c r="G83" s="129">
        <v>3.5162663040000002</v>
      </c>
      <c r="H83" s="112" t="str">
        <f t="shared" si="36"/>
        <v>N/A</v>
      </c>
      <c r="I83" s="114">
        <v>1.5329999999999999</v>
      </c>
      <c r="J83" s="114">
        <v>8.7029999999999994</v>
      </c>
      <c r="K83" s="115" t="s">
        <v>732</v>
      </c>
      <c r="L83" s="116" t="str">
        <f t="shared" si="20"/>
        <v>Yes</v>
      </c>
    </row>
    <row r="84" spans="1:12" x14ac:dyDescent="0.25">
      <c r="A84" s="42" t="s">
        <v>1255</v>
      </c>
      <c r="B84" s="117" t="s">
        <v>217</v>
      </c>
      <c r="C84" s="129">
        <v>40.296537794000002</v>
      </c>
      <c r="D84" s="112" t="str">
        <f t="shared" si="34"/>
        <v>N/A</v>
      </c>
      <c r="E84" s="129">
        <v>39.752368697000001</v>
      </c>
      <c r="F84" s="112" t="str">
        <f t="shared" si="35"/>
        <v>N/A</v>
      </c>
      <c r="G84" s="129">
        <v>38.720420294999997</v>
      </c>
      <c r="H84" s="112" t="str">
        <f t="shared" si="36"/>
        <v>N/A</v>
      </c>
      <c r="I84" s="114">
        <v>-1.35</v>
      </c>
      <c r="J84" s="114">
        <v>-2.6</v>
      </c>
      <c r="K84" s="115" t="s">
        <v>732</v>
      </c>
      <c r="L84" s="116" t="str">
        <f t="shared" si="20"/>
        <v>Yes</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3.5432030099999998E-2</v>
      </c>
      <c r="D87" s="112" t="str">
        <f t="shared" si="34"/>
        <v>N/A</v>
      </c>
      <c r="E87" s="129">
        <v>3.59361947E-2</v>
      </c>
      <c r="F87" s="112" t="str">
        <f t="shared" si="35"/>
        <v>N/A</v>
      </c>
      <c r="G87" s="129">
        <v>3.5539631000000002E-2</v>
      </c>
      <c r="H87" s="112" t="str">
        <f t="shared" si="36"/>
        <v>N/A</v>
      </c>
      <c r="I87" s="114">
        <v>1.423</v>
      </c>
      <c r="J87" s="114">
        <v>-1.1000000000000001</v>
      </c>
      <c r="K87" s="115" t="s">
        <v>732</v>
      </c>
      <c r="L87" s="116" t="str">
        <f t="shared" si="20"/>
        <v>Yes</v>
      </c>
    </row>
    <row r="88" spans="1:12" x14ac:dyDescent="0.25">
      <c r="A88" s="42" t="s">
        <v>1259</v>
      </c>
      <c r="B88" s="117" t="s">
        <v>217</v>
      </c>
      <c r="C88" s="129">
        <v>53.745712910999998</v>
      </c>
      <c r="D88" s="112" t="str">
        <f t="shared" si="34"/>
        <v>N/A</v>
      </c>
      <c r="E88" s="129">
        <v>54.157591830000001</v>
      </c>
      <c r="F88" s="112" t="str">
        <f t="shared" si="35"/>
        <v>N/A</v>
      </c>
      <c r="G88" s="129">
        <v>54.973521216000002</v>
      </c>
      <c r="H88" s="112" t="str">
        <f t="shared" si="36"/>
        <v>N/A</v>
      </c>
      <c r="I88" s="114">
        <v>0.76629999999999998</v>
      </c>
      <c r="J88" s="114">
        <v>1.5069999999999999</v>
      </c>
      <c r="K88" s="115" t="s">
        <v>732</v>
      </c>
      <c r="L88" s="116" t="str">
        <f t="shared" si="20"/>
        <v>Yes</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1.6470556300000001E-2</v>
      </c>
      <c r="D97" s="112" t="str">
        <f t="shared" si="34"/>
        <v>N/A</v>
      </c>
      <c r="E97" s="129">
        <v>1.18078357E-2</v>
      </c>
      <c r="F97" s="112" t="str">
        <f t="shared" si="35"/>
        <v>N/A</v>
      </c>
      <c r="G97" s="129">
        <v>1.33713463E-2</v>
      </c>
      <c r="H97" s="112" t="str">
        <f t="shared" si="36"/>
        <v>N/A</v>
      </c>
      <c r="I97" s="114">
        <v>-28.3</v>
      </c>
      <c r="J97" s="114">
        <v>13.24</v>
      </c>
      <c r="K97" s="115" t="s">
        <v>732</v>
      </c>
      <c r="L97" s="116" t="str">
        <f t="shared" si="20"/>
        <v>Yes</v>
      </c>
    </row>
    <row r="98" spans="1:12" x14ac:dyDescent="0.25">
      <c r="A98" s="42" t="s">
        <v>1269</v>
      </c>
      <c r="B98" s="117" t="s">
        <v>217</v>
      </c>
      <c r="C98" s="129">
        <v>2.7199632631999999</v>
      </c>
      <c r="D98" s="112" t="str">
        <f t="shared" si="34"/>
        <v>N/A</v>
      </c>
      <c r="E98" s="129">
        <v>2.8075572711999999</v>
      </c>
      <c r="F98" s="112" t="str">
        <f t="shared" si="35"/>
        <v>N/A</v>
      </c>
      <c r="G98" s="129">
        <v>2.7408812083999998</v>
      </c>
      <c r="H98" s="112" t="str">
        <f t="shared" si="36"/>
        <v>N/A</v>
      </c>
      <c r="I98" s="114">
        <v>3.22</v>
      </c>
      <c r="J98" s="114">
        <v>-2.37</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6694368163</v>
      </c>
      <c r="D100" s="112" t="str">
        <f>IF($B100="N/A","N/A",IF(C100&gt;10,"No",IF(C100&lt;-10,"No","Yes")))</f>
        <v>N/A</v>
      </c>
      <c r="E100" s="118">
        <v>6476285544</v>
      </c>
      <c r="F100" s="112" t="str">
        <f>IF($B100="N/A","N/A",IF(E100&gt;10,"No",IF(E100&lt;-10,"No","Yes")))</f>
        <v>N/A</v>
      </c>
      <c r="G100" s="118">
        <v>7403645379</v>
      </c>
      <c r="H100" s="112" t="str">
        <f>IF($B100="N/A","N/A",IF(G100&gt;10,"No",IF(G100&lt;-10,"No","Yes")))</f>
        <v>N/A</v>
      </c>
      <c r="I100" s="114">
        <v>-3.26</v>
      </c>
      <c r="J100" s="114">
        <v>14.32</v>
      </c>
      <c r="K100" s="115" t="s">
        <v>732</v>
      </c>
      <c r="L100" s="116" t="str">
        <f t="shared" ref="L100:L111" si="38">IF(J100="Div by 0", "N/A", IF(K100="N/A","N/A", IF(J100&gt;VALUE(MID(K100,1,2)), "No", IF(J100&lt;-1*VALUE(MID(K100,1,2)), "No", "Yes"))))</f>
        <v>Yes</v>
      </c>
    </row>
    <row r="101" spans="1:12" x14ac:dyDescent="0.25">
      <c r="A101" s="42" t="s">
        <v>455</v>
      </c>
      <c r="B101" s="117" t="s">
        <v>217</v>
      </c>
      <c r="C101" s="118">
        <v>6092818574</v>
      </c>
      <c r="D101" s="112" t="str">
        <f>IF($B101="N/A","N/A",IF(C101&gt;10,"No",IF(C101&lt;-10,"No","Yes")))</f>
        <v>N/A</v>
      </c>
      <c r="E101" s="118">
        <v>5920706644</v>
      </c>
      <c r="F101" s="112" t="str">
        <f>IF($B101="N/A","N/A",IF(E101&gt;10,"No",IF(E101&lt;-10,"No","Yes")))</f>
        <v>N/A</v>
      </c>
      <c r="G101" s="118">
        <v>6849466949</v>
      </c>
      <c r="H101" s="112" t="str">
        <f>IF($B101="N/A","N/A",IF(G101&gt;10,"No",IF(G101&lt;-10,"No","Yes")))</f>
        <v>N/A</v>
      </c>
      <c r="I101" s="114">
        <v>-2.82</v>
      </c>
      <c r="J101" s="114">
        <v>15.69</v>
      </c>
      <c r="K101" s="115" t="s">
        <v>732</v>
      </c>
      <c r="L101" s="116" t="str">
        <f t="shared" si="38"/>
        <v>Yes</v>
      </c>
    </row>
    <row r="102" spans="1:12" x14ac:dyDescent="0.25">
      <c r="A102" s="42" t="s">
        <v>456</v>
      </c>
      <c r="B102" s="117" t="s">
        <v>217</v>
      </c>
      <c r="C102" s="118">
        <v>601549589</v>
      </c>
      <c r="D102" s="112" t="str">
        <f>IF($B102="N/A","N/A",IF(C102&gt;10,"No",IF(C102&lt;-10,"No","Yes")))</f>
        <v>N/A</v>
      </c>
      <c r="E102" s="118">
        <v>555578900</v>
      </c>
      <c r="F102" s="112" t="str">
        <f>IF($B102="N/A","N/A",IF(E102&gt;10,"No",IF(E102&lt;-10,"No","Yes")))</f>
        <v>N/A</v>
      </c>
      <c r="G102" s="118">
        <v>554178430</v>
      </c>
      <c r="H102" s="112" t="str">
        <f>IF($B102="N/A","N/A",IF(G102&gt;10,"No",IF(G102&lt;-10,"No","Yes")))</f>
        <v>N/A</v>
      </c>
      <c r="I102" s="114">
        <v>-7.64</v>
      </c>
      <c r="J102" s="114">
        <v>-0.252</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1.2797797205000001</v>
      </c>
      <c r="D104" s="112" t="str">
        <f>IF($B104="N/A","N/A",IF(C104&gt;2,"No",IF(C104&lt;0.9,"No","Yes")))</f>
        <v>Yes</v>
      </c>
      <c r="E104" s="129">
        <v>1.2642346249</v>
      </c>
      <c r="F104" s="112" t="str">
        <f>IF($B104="N/A","N/A",IF(E104&gt;2,"No",IF(E104&lt;0.9,"No","Yes")))</f>
        <v>Yes</v>
      </c>
      <c r="G104" s="129">
        <v>1.2687283068999999</v>
      </c>
      <c r="H104" s="112" t="str">
        <f>IF($B104="N/A","N/A",IF(G104&gt;2,"No",IF(G104&lt;0.9,"No","Yes")))</f>
        <v>Yes</v>
      </c>
      <c r="I104" s="114">
        <v>-1.21</v>
      </c>
      <c r="J104" s="114">
        <v>0.35539999999999999</v>
      </c>
      <c r="K104" s="115" t="s">
        <v>732</v>
      </c>
      <c r="L104" s="116" t="str">
        <f t="shared" si="38"/>
        <v>Yes</v>
      </c>
    </row>
    <row r="105" spans="1:12" x14ac:dyDescent="0.25">
      <c r="A105" s="42" t="s">
        <v>458</v>
      </c>
      <c r="B105" s="133" t="s">
        <v>299</v>
      </c>
      <c r="C105" s="129">
        <v>0.94731739079999999</v>
      </c>
      <c r="D105" s="112" t="str">
        <f>IF($B105="N/A","N/A",IF(C105&gt;2,"No",IF(C105&lt;0.9,"No","Yes")))</f>
        <v>Yes</v>
      </c>
      <c r="E105" s="129">
        <v>0.90115161560000001</v>
      </c>
      <c r="F105" s="112" t="str">
        <f>IF($B105="N/A","N/A",IF(E105&gt;2,"No",IF(E105&lt;0.9,"No","Yes")))</f>
        <v>Yes</v>
      </c>
      <c r="G105" s="129">
        <v>0.93997417029999997</v>
      </c>
      <c r="H105" s="112" t="str">
        <f>IF($B105="N/A","N/A",IF(G105&gt;2,"No",IF(G105&lt;0.9,"No","Yes")))</f>
        <v>Yes</v>
      </c>
      <c r="I105" s="114">
        <v>-4.87</v>
      </c>
      <c r="J105" s="114">
        <v>4.3079999999999998</v>
      </c>
      <c r="K105" s="115" t="s">
        <v>732</v>
      </c>
      <c r="L105" s="116" t="str">
        <f t="shared" si="38"/>
        <v>Yes</v>
      </c>
    </row>
    <row r="106" spans="1:12" x14ac:dyDescent="0.25">
      <c r="A106" s="42" t="s">
        <v>459</v>
      </c>
      <c r="B106" s="133" t="s">
        <v>299</v>
      </c>
      <c r="C106" s="129">
        <v>0.751861899</v>
      </c>
      <c r="D106" s="112" t="str">
        <f>IF($B106="N/A","N/A",IF(C106&gt;2,"No",IF(C106&lt;0.9,"No","Yes")))</f>
        <v>No</v>
      </c>
      <c r="E106" s="129">
        <v>0.75902193340000002</v>
      </c>
      <c r="F106" s="112" t="str">
        <f>IF($B106="N/A","N/A",IF(E106&gt;2,"No",IF(E106&lt;0.9,"No","Yes")))</f>
        <v>No</v>
      </c>
      <c r="G106" s="129">
        <v>0.72244548379999995</v>
      </c>
      <c r="H106" s="112" t="str">
        <f>IF($B106="N/A","N/A",IF(G106&gt;2,"No",IF(G106&lt;0.9,"No","Yes")))</f>
        <v>No</v>
      </c>
      <c r="I106" s="114">
        <v>0.95230000000000004</v>
      </c>
      <c r="J106" s="114">
        <v>-4.82</v>
      </c>
      <c r="K106" s="115" t="s">
        <v>732</v>
      </c>
      <c r="L106" s="116" t="str">
        <f t="shared" si="38"/>
        <v>Yes</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96.883716656000004</v>
      </c>
      <c r="D108" s="112" t="str">
        <f>IF($B108="N/A","N/A",IF(C108&gt;10,"No",IF(C108&lt;-10,"No","Yes")))</f>
        <v>N/A</v>
      </c>
      <c r="E108" s="118">
        <v>88.735357328000006</v>
      </c>
      <c r="F108" s="112" t="str">
        <f>IF($B108="N/A","N/A",IF(E108&gt;10,"No",IF(E108&lt;-10,"No","Yes")))</f>
        <v>N/A</v>
      </c>
      <c r="G108" s="118">
        <v>96.715378233999999</v>
      </c>
      <c r="H108" s="112" t="str">
        <f>IF($B108="N/A","N/A",IF(G108&gt;10,"No",IF(G108&lt;-10,"No","Yes")))</f>
        <v>N/A</v>
      </c>
      <c r="I108" s="114">
        <v>-8.41</v>
      </c>
      <c r="J108" s="114">
        <v>8.9930000000000003</v>
      </c>
      <c r="K108" s="115" t="s">
        <v>732</v>
      </c>
      <c r="L108" s="116" t="str">
        <f t="shared" si="38"/>
        <v>Yes</v>
      </c>
    </row>
    <row r="109" spans="1:12" x14ac:dyDescent="0.25">
      <c r="A109" s="42" t="s">
        <v>1272</v>
      </c>
      <c r="B109" s="117" t="s">
        <v>217</v>
      </c>
      <c r="C109" s="118">
        <v>151.14749180000001</v>
      </c>
      <c r="D109" s="112" t="str">
        <f>IF($B109="N/A","N/A",IF(C109&gt;10,"No",IF(C109&lt;-10,"No","Yes")))</f>
        <v>N/A</v>
      </c>
      <c r="E109" s="118">
        <v>137.66074929999999</v>
      </c>
      <c r="F109" s="112" t="str">
        <f>IF($B109="N/A","N/A",IF(E109&gt;10,"No",IF(E109&lt;-10,"No","Yes")))</f>
        <v>N/A</v>
      </c>
      <c r="G109" s="118">
        <v>146.79197181000001</v>
      </c>
      <c r="H109" s="112" t="str">
        <f>IF($B109="N/A","N/A",IF(G109&gt;10,"No",IF(G109&lt;-10,"No","Yes")))</f>
        <v>N/A</v>
      </c>
      <c r="I109" s="114">
        <v>-8.92</v>
      </c>
      <c r="J109" s="114">
        <v>6.633</v>
      </c>
      <c r="K109" s="115" t="s">
        <v>732</v>
      </c>
      <c r="L109" s="116" t="str">
        <f t="shared" si="38"/>
        <v>Yes</v>
      </c>
    </row>
    <row r="110" spans="1:12" x14ac:dyDescent="0.25">
      <c r="A110" s="42" t="s">
        <v>1273</v>
      </c>
      <c r="B110" s="117" t="s">
        <v>217</v>
      </c>
      <c r="C110" s="118">
        <v>9.0020563701</v>
      </c>
      <c r="D110" s="112" t="str">
        <f>IF($B110="N/A","N/A",IF(C110&gt;10,"No",IF(C110&lt;-10,"No","Yes")))</f>
        <v>N/A</v>
      </c>
      <c r="E110" s="118">
        <v>7.8805214804999997</v>
      </c>
      <c r="F110" s="112" t="str">
        <f>IF($B110="N/A","N/A",IF(E110&gt;10,"No",IF(E110&lt;-10,"No","Yes")))</f>
        <v>N/A</v>
      </c>
      <c r="G110" s="118">
        <v>7.5168640939999998</v>
      </c>
      <c r="H110" s="112" t="str">
        <f>IF($B110="N/A","N/A",IF(G110&gt;10,"No",IF(G110&lt;-10,"No","Yes")))</f>
        <v>N/A</v>
      </c>
      <c r="I110" s="114">
        <v>-12.5</v>
      </c>
      <c r="J110" s="114">
        <v>-4.6100000000000003</v>
      </c>
      <c r="K110" s="115" t="s">
        <v>732</v>
      </c>
      <c r="L110" s="116" t="str">
        <f t="shared" si="38"/>
        <v>Yes</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95.446907557000003</v>
      </c>
      <c r="D112" s="112" t="str">
        <f>IF(OR($B112="N/A",$C112="N/A"),"N/A",IF(C112&gt;98,"Yes","No"))</f>
        <v>No</v>
      </c>
      <c r="E112" s="129">
        <v>95.122737263000005</v>
      </c>
      <c r="F112" s="112" t="str">
        <f>IF(OR($B112="N/A",$E112="N/A"),"N/A",IF(E112&gt;98,"Yes","No"))</f>
        <v>No</v>
      </c>
      <c r="G112" s="129">
        <v>94.422071219000003</v>
      </c>
      <c r="H112" s="112" t="str">
        <f t="shared" ref="H112:H115" si="39">IF($B112="N/A","N/A",IF(G112&gt;98,"Yes","No"))</f>
        <v>No</v>
      </c>
      <c r="I112" s="114">
        <v>-0.34</v>
      </c>
      <c r="J112" s="114">
        <v>-0.73699999999999999</v>
      </c>
      <c r="K112" s="115" t="s">
        <v>732</v>
      </c>
      <c r="L112" s="116" t="str">
        <f>IF(J112="Div by 0", "N/A", IF(OR(J112="N/A",K112="N/A"),"N/A", IF(J112&gt;VALUE(MID(K112,1,2)), "No", IF(J112&lt;-1*VALUE(MID(K112,1,2)), "No", "Yes"))))</f>
        <v>Yes</v>
      </c>
    </row>
    <row r="113" spans="1:12" x14ac:dyDescent="0.25">
      <c r="A113" s="42" t="s">
        <v>461</v>
      </c>
      <c r="B113" s="115" t="s">
        <v>300</v>
      </c>
      <c r="C113" s="129">
        <v>98.782530010000002</v>
      </c>
      <c r="D113" s="112" t="str">
        <f t="shared" ref="D113:D115" si="40">IF(OR($B113="N/A",$C113="N/A"),"N/A",IF(C113&gt;98,"Yes","No"))</f>
        <v>Yes</v>
      </c>
      <c r="E113" s="129">
        <v>97.874236018999994</v>
      </c>
      <c r="F113" s="112" t="str">
        <f t="shared" ref="F113:F115" si="41">IF(OR($B113="N/A",$E113="N/A"),"N/A",IF(E113&gt;98,"Yes","No"))</f>
        <v>No</v>
      </c>
      <c r="G113" s="129">
        <v>96.125890249999998</v>
      </c>
      <c r="H113" s="112" t="str">
        <f t="shared" si="39"/>
        <v>No</v>
      </c>
      <c r="I113" s="114">
        <v>-0.91900000000000004</v>
      </c>
      <c r="J113" s="114">
        <v>-1.79</v>
      </c>
      <c r="K113" s="115" t="s">
        <v>732</v>
      </c>
      <c r="L113" s="116" t="str">
        <f t="shared" ref="L113:L115" si="42">IF(J113="Div by 0", "N/A", IF(OR(J113="N/A",K113="N/A"),"N/A", IF(J113&gt;VALUE(MID(K113,1,2)), "No", IF(J113&lt;-1*VALUE(MID(K113,1,2)), "No", "Yes"))))</f>
        <v>Yes</v>
      </c>
    </row>
    <row r="114" spans="1:12" x14ac:dyDescent="0.25">
      <c r="A114" s="42" t="s">
        <v>462</v>
      </c>
      <c r="B114" s="115" t="s">
        <v>300</v>
      </c>
      <c r="C114" s="129">
        <v>94.829930032999997</v>
      </c>
      <c r="D114" s="112" t="str">
        <f t="shared" si="40"/>
        <v>No</v>
      </c>
      <c r="E114" s="129">
        <v>94.468638202999998</v>
      </c>
      <c r="F114" s="112" t="str">
        <f t="shared" si="41"/>
        <v>No</v>
      </c>
      <c r="G114" s="129">
        <v>93.660964043999996</v>
      </c>
      <c r="H114" s="112" t="str">
        <f t="shared" si="39"/>
        <v>No</v>
      </c>
      <c r="I114" s="114">
        <v>-0.38100000000000001</v>
      </c>
      <c r="J114" s="114">
        <v>-0.85499999999999998</v>
      </c>
      <c r="K114" s="115" t="s">
        <v>732</v>
      </c>
      <c r="L114" s="116" t="str">
        <f t="shared" si="42"/>
        <v>Yes</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7187247</v>
      </c>
      <c r="D116" s="112" t="str">
        <f>IF($B116="N/A","N/A",IF(C116&gt;10,"No",IF(C116&lt;-10,"No","Yes")))</f>
        <v>N/A</v>
      </c>
      <c r="E116" s="131">
        <v>7527665</v>
      </c>
      <c r="F116" s="112" t="str">
        <f>IF($B116="N/A","N/A",IF(E116&gt;10,"No",IF(E116&lt;-10,"No","Yes")))</f>
        <v>N/A</v>
      </c>
      <c r="G116" s="131">
        <v>7773925</v>
      </c>
      <c r="H116" s="112" t="str">
        <f>IF($B116="N/A","N/A",IF(G116&gt;10,"No",IF(G116&lt;-10,"No","Yes")))</f>
        <v>N/A</v>
      </c>
      <c r="I116" s="114">
        <v>4.7359999999999998</v>
      </c>
      <c r="J116" s="114">
        <v>3.2709999999999999</v>
      </c>
      <c r="K116" s="115" t="s">
        <v>732</v>
      </c>
      <c r="L116" s="116" t="str">
        <f>IF(J116="Div by 0", "N/A", IF(OR(J116="N/A",K116="N/A"),"N/A", IF(J116&gt;VALUE(MID(K116,1,2)), "No", IF(J116&lt;-1*VALUE(MID(K116,1,2)), "No", "Yes"))))</f>
        <v>Yes</v>
      </c>
    </row>
    <row r="117" spans="1:12" x14ac:dyDescent="0.25">
      <c r="A117" s="3" t="s">
        <v>215</v>
      </c>
      <c r="B117" s="115" t="s">
        <v>217</v>
      </c>
      <c r="C117" s="129">
        <v>56.731958704</v>
      </c>
      <c r="D117" s="112" t="str">
        <f>IF($B117="N/A","N/A",IF(C117&gt;10,"No",IF(C117&lt;-10,"No","Yes")))</f>
        <v>N/A</v>
      </c>
      <c r="E117" s="129">
        <v>57.150351403999998</v>
      </c>
      <c r="F117" s="112" t="str">
        <f>IF($B117="N/A","N/A",IF(E117&gt;10,"No",IF(E117&lt;-10,"No","Yes")))</f>
        <v>N/A</v>
      </c>
      <c r="G117" s="129">
        <v>55.276298652000001</v>
      </c>
      <c r="H117" s="112" t="str">
        <f>IF($B117="N/A","N/A",IF(G117&gt;10,"No",IF(G117&lt;-10,"No","Yes")))</f>
        <v>N/A</v>
      </c>
      <c r="I117" s="114">
        <v>0.73750000000000004</v>
      </c>
      <c r="J117" s="114">
        <v>-3.28</v>
      </c>
      <c r="K117" s="115" t="s">
        <v>732</v>
      </c>
      <c r="L117" s="116" t="str">
        <f>IF(J117="Div by 0", "N/A", IF(OR(J117="N/A",K117="N/A"),"N/A", IF(J117&gt;VALUE(MID(K117,1,2)), "No", IF(J117&lt;-1*VALUE(MID(K117,1,2)), "No", "Yes"))))</f>
        <v>Yes</v>
      </c>
    </row>
    <row r="118" spans="1:12" x14ac:dyDescent="0.25">
      <c r="A118" s="4" t="s">
        <v>1629</v>
      </c>
      <c r="B118" s="115" t="s">
        <v>217</v>
      </c>
      <c r="C118" s="113">
        <v>175316725</v>
      </c>
      <c r="D118" s="112" t="str">
        <f>IF($B118="N/A","N/A",IF(C118&gt;10,"No",IF(C118&lt;-10,"No","Yes")))</f>
        <v>N/A</v>
      </c>
      <c r="E118" s="113">
        <v>148897861</v>
      </c>
      <c r="F118" s="112" t="str">
        <f>IF($B118="N/A","N/A",IF(E118&gt;10,"No",IF(E118&lt;-10,"No","Yes")))</f>
        <v>N/A</v>
      </c>
      <c r="G118" s="113">
        <v>131886827</v>
      </c>
      <c r="H118" s="112" t="str">
        <f>IF($B118="N/A","N/A",IF(G118&gt;10,"No",IF(G118&lt;-10,"No","Yes")))</f>
        <v>N/A</v>
      </c>
      <c r="I118" s="114">
        <v>-15.1</v>
      </c>
      <c r="J118" s="114">
        <v>-11.4</v>
      </c>
      <c r="K118" s="115" t="s">
        <v>732</v>
      </c>
      <c r="L118" s="116" t="str">
        <f>IF(J118="Div by 0", "N/A", IF(K118="N/A","N/A", IF(J118&gt;VALUE(MID(K118,1,2)), "No", IF(J118&lt;-1*VALUE(MID(K118,1,2)), "No", "Yes"))))</f>
        <v>Yes</v>
      </c>
    </row>
    <row r="119" spans="1:12" x14ac:dyDescent="0.25">
      <c r="A119" s="4" t="s">
        <v>1630</v>
      </c>
      <c r="B119" s="115" t="s">
        <v>217</v>
      </c>
      <c r="C119" s="113">
        <v>19346496720</v>
      </c>
      <c r="D119" s="112" t="str">
        <f>IF($B119="N/A","N/A",IF(C119&gt;10,"No",IF(C119&lt;-10,"No","Yes")))</f>
        <v>N/A</v>
      </c>
      <c r="E119" s="113">
        <v>20259262502</v>
      </c>
      <c r="F119" s="112" t="str">
        <f>IF($B119="N/A","N/A",IF(E119&gt;10,"No",IF(E119&lt;-10,"No","Yes")))</f>
        <v>N/A</v>
      </c>
      <c r="G119" s="113">
        <v>19711313826</v>
      </c>
      <c r="H119" s="112" t="str">
        <f>IF($B119="N/A","N/A",IF(G119&gt;10,"No",IF(G119&lt;-10,"No","Yes")))</f>
        <v>N/A</v>
      </c>
      <c r="I119" s="114">
        <v>4.718</v>
      </c>
      <c r="J119" s="114">
        <v>-2.7</v>
      </c>
      <c r="K119" s="115" t="s">
        <v>732</v>
      </c>
      <c r="L119" s="116" t="str">
        <f>IF(J119="Div by 0", "N/A", IF(K119="N/A","N/A", IF(J119&gt;VALUE(MID(K119,1,2)), "No", IF(J119&lt;-1*VALUE(MID(K119,1,2)), "No", "Yes"))))</f>
        <v>Yes</v>
      </c>
    </row>
    <row r="120" spans="1:12" x14ac:dyDescent="0.25">
      <c r="A120" s="4" t="s">
        <v>1631</v>
      </c>
      <c r="B120" s="115" t="s">
        <v>217</v>
      </c>
      <c r="C120" s="131">
        <v>2888332</v>
      </c>
      <c r="D120" s="112" t="str">
        <f>IF($B120="N/A","N/A",IF(C120&gt;10,"No",IF(C120&lt;-10,"No","Yes")))</f>
        <v>N/A</v>
      </c>
      <c r="E120" s="131">
        <v>2995318</v>
      </c>
      <c r="F120" s="112" t="str">
        <f>IF($B120="N/A","N/A",IF(E120&gt;10,"No",IF(E120&lt;-10,"No","Yes")))</f>
        <v>N/A</v>
      </c>
      <c r="G120" s="131">
        <v>2778558</v>
      </c>
      <c r="H120" s="112" t="str">
        <f>IF($B120="N/A","N/A",IF(G120&gt;10,"No",IF(G120&lt;-10,"No","Yes")))</f>
        <v>N/A</v>
      </c>
      <c r="I120" s="114">
        <v>3.7040000000000002</v>
      </c>
      <c r="J120" s="114">
        <v>-7.24</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641883</v>
      </c>
      <c r="F121" s="116" t="str">
        <f t="shared" si="43"/>
        <v>N/A</v>
      </c>
      <c r="G121" s="131">
        <v>633097</v>
      </c>
      <c r="H121" s="116" t="str">
        <f t="shared" si="43"/>
        <v>N/A</v>
      </c>
      <c r="I121" s="114" t="s">
        <v>217</v>
      </c>
      <c r="J121" s="114">
        <v>-1.37</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898336</v>
      </c>
      <c r="F122" s="116" t="str">
        <f t="shared" si="43"/>
        <v>N/A</v>
      </c>
      <c r="G122" s="131">
        <v>856446</v>
      </c>
      <c r="H122" s="116" t="str">
        <f t="shared" si="43"/>
        <v>N/A</v>
      </c>
      <c r="I122" s="114" t="s">
        <v>217</v>
      </c>
      <c r="J122" s="114">
        <v>-4.66</v>
      </c>
      <c r="K122" s="120" t="s">
        <v>732</v>
      </c>
      <c r="L122" s="116" t="str">
        <f t="shared" si="44"/>
        <v>Yes</v>
      </c>
    </row>
    <row r="123" spans="1:12" x14ac:dyDescent="0.25">
      <c r="A123" s="4" t="s">
        <v>1634</v>
      </c>
      <c r="B123" s="120" t="s">
        <v>217</v>
      </c>
      <c r="C123" s="131" t="s">
        <v>217</v>
      </c>
      <c r="D123" s="116" t="str">
        <f t="shared" si="43"/>
        <v>N/A</v>
      </c>
      <c r="E123" s="131">
        <v>1096652</v>
      </c>
      <c r="F123" s="116" t="str">
        <f t="shared" si="43"/>
        <v>N/A</v>
      </c>
      <c r="G123" s="131">
        <v>967231</v>
      </c>
      <c r="H123" s="116" t="str">
        <f t="shared" si="43"/>
        <v>N/A</v>
      </c>
      <c r="I123" s="114" t="s">
        <v>217</v>
      </c>
      <c r="J123" s="114">
        <v>-11.8</v>
      </c>
      <c r="K123" s="120" t="s">
        <v>732</v>
      </c>
      <c r="L123" s="116" t="str">
        <f t="shared" si="44"/>
        <v>Yes</v>
      </c>
    </row>
    <row r="124" spans="1:12" x14ac:dyDescent="0.25">
      <c r="A124" s="4" t="s">
        <v>1635</v>
      </c>
      <c r="B124" s="120" t="s">
        <v>217</v>
      </c>
      <c r="C124" s="131" t="s">
        <v>217</v>
      </c>
      <c r="D124" s="116" t="str">
        <f t="shared" si="43"/>
        <v>N/A</v>
      </c>
      <c r="E124" s="131">
        <v>358447</v>
      </c>
      <c r="F124" s="116" t="str">
        <f t="shared" si="43"/>
        <v>N/A</v>
      </c>
      <c r="G124" s="131">
        <v>321784</v>
      </c>
      <c r="H124" s="116" t="str">
        <f t="shared" si="43"/>
        <v>N/A</v>
      </c>
      <c r="I124" s="114" t="s">
        <v>217</v>
      </c>
      <c r="J124" s="114">
        <v>-10.199999999999999</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35.139869824000002</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79.617517194000001</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71.049710556999997</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22.675113454000002</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19.609723933000001</v>
      </c>
      <c r="H129" s="116" t="str">
        <f t="shared" si="43"/>
        <v>N/A</v>
      </c>
      <c r="I129" s="114" t="s">
        <v>217</v>
      </c>
      <c r="J129" s="114" t="s">
        <v>217</v>
      </c>
      <c r="K129" s="120" t="s">
        <v>732</v>
      </c>
      <c r="L129" s="116" t="str">
        <f t="shared" si="45"/>
        <v>N/A</v>
      </c>
    </row>
    <row r="130" spans="1:12" ht="25" x14ac:dyDescent="0.25">
      <c r="A130" s="2" t="s">
        <v>1641</v>
      </c>
      <c r="B130" s="120" t="s">
        <v>217</v>
      </c>
      <c r="C130" s="119">
        <v>24.397957022</v>
      </c>
      <c r="D130" s="116" t="str">
        <f t="shared" si="43"/>
        <v>N/A</v>
      </c>
      <c r="E130" s="119">
        <v>23.112003467000001</v>
      </c>
      <c r="F130" s="116" t="str">
        <f t="shared" si="43"/>
        <v>N/A</v>
      </c>
      <c r="G130" s="119">
        <v>13.487247701999999</v>
      </c>
      <c r="H130" s="116" t="str">
        <f t="shared" si="43"/>
        <v>N/A</v>
      </c>
      <c r="I130" s="114">
        <v>-5.27</v>
      </c>
      <c r="J130" s="114">
        <v>-41.6</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23.091591458</v>
      </c>
      <c r="F131" s="116" t="str">
        <f t="shared" si="43"/>
        <v>N/A</v>
      </c>
      <c r="G131" s="119">
        <v>10.13762504</v>
      </c>
      <c r="H131" s="116" t="str">
        <f t="shared" si="43"/>
        <v>N/A</v>
      </c>
      <c r="I131" s="114" t="s">
        <v>217</v>
      </c>
      <c r="J131" s="114">
        <v>-56.1</v>
      </c>
      <c r="K131" s="120" t="s">
        <v>732</v>
      </c>
      <c r="L131" s="116" t="str">
        <f t="shared" si="44"/>
        <v>No</v>
      </c>
    </row>
    <row r="132" spans="1:12" ht="25" x14ac:dyDescent="0.25">
      <c r="A132" s="2" t="s">
        <v>496</v>
      </c>
      <c r="B132" s="120" t="s">
        <v>217</v>
      </c>
      <c r="C132" s="119" t="s">
        <v>217</v>
      </c>
      <c r="D132" s="116" t="str">
        <f t="shared" si="43"/>
        <v>N/A</v>
      </c>
      <c r="E132" s="119">
        <v>27.174576105</v>
      </c>
      <c r="F132" s="116" t="str">
        <f t="shared" si="43"/>
        <v>N/A</v>
      </c>
      <c r="G132" s="119">
        <v>11.633658164</v>
      </c>
      <c r="H132" s="116" t="str">
        <f t="shared" si="43"/>
        <v>N/A</v>
      </c>
      <c r="I132" s="114" t="s">
        <v>217</v>
      </c>
      <c r="J132" s="114">
        <v>-57.2</v>
      </c>
      <c r="K132" s="120" t="s">
        <v>732</v>
      </c>
      <c r="L132" s="116" t="str">
        <f t="shared" si="44"/>
        <v>No</v>
      </c>
    </row>
    <row r="133" spans="1:12" ht="25" x14ac:dyDescent="0.25">
      <c r="A133" s="2" t="s">
        <v>497</v>
      </c>
      <c r="B133" s="120" t="s">
        <v>217</v>
      </c>
      <c r="C133" s="119" t="s">
        <v>217</v>
      </c>
      <c r="D133" s="116" t="str">
        <f t="shared" si="43"/>
        <v>N/A</v>
      </c>
      <c r="E133" s="119">
        <v>22.233488836999999</v>
      </c>
      <c r="F133" s="116" t="str">
        <f t="shared" si="43"/>
        <v>N/A</v>
      </c>
      <c r="G133" s="119">
        <v>20.002357244999999</v>
      </c>
      <c r="H133" s="116" t="str">
        <f t="shared" si="43"/>
        <v>N/A</v>
      </c>
      <c r="I133" s="114" t="s">
        <v>217</v>
      </c>
      <c r="J133" s="114">
        <v>-10</v>
      </c>
      <c r="K133" s="120" t="s">
        <v>732</v>
      </c>
      <c r="L133" s="116" t="str">
        <f t="shared" si="44"/>
        <v>Yes</v>
      </c>
    </row>
    <row r="134" spans="1:12" ht="25" x14ac:dyDescent="0.25">
      <c r="A134" s="2" t="s">
        <v>498</v>
      </c>
      <c r="B134" s="120" t="s">
        <v>217</v>
      </c>
      <c r="C134" s="119" t="s">
        <v>217</v>
      </c>
      <c r="D134" s="116" t="str">
        <f t="shared" si="43"/>
        <v>N/A</v>
      </c>
      <c r="E134" s="119">
        <v>15.654755096000001</v>
      </c>
      <c r="F134" s="116" t="str">
        <f t="shared" si="43"/>
        <v>N/A</v>
      </c>
      <c r="G134" s="119">
        <v>5.4275538871000002</v>
      </c>
      <c r="H134" s="116" t="str">
        <f t="shared" si="43"/>
        <v>N/A</v>
      </c>
      <c r="I134" s="114" t="s">
        <v>217</v>
      </c>
      <c r="J134" s="114">
        <v>-65.3</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20.959811279</v>
      </c>
      <c r="F135" s="112" t="str">
        <f t="shared" ref="F135:F141" si="47">IF($B135="N/A","N/A",IF(E135&gt;10,"No",IF(E135&lt;-10,"No","Yes")))</f>
        <v>N/A</v>
      </c>
      <c r="G135" s="119">
        <v>13.010669563</v>
      </c>
      <c r="H135" s="112" t="str">
        <f t="shared" ref="H135:H141" si="48">IF($B135="N/A","N/A",IF(G135&gt;10,"No",IF(G135&lt;-10,"No","Yes")))</f>
        <v>N/A</v>
      </c>
      <c r="I135" s="114" t="s">
        <v>217</v>
      </c>
      <c r="J135" s="114">
        <v>-37.9</v>
      </c>
      <c r="K135" s="120" t="s">
        <v>732</v>
      </c>
      <c r="L135" s="116" t="str">
        <f t="shared" si="44"/>
        <v>No</v>
      </c>
    </row>
    <row r="136" spans="1:12" ht="25" x14ac:dyDescent="0.25">
      <c r="A136" s="2" t="s">
        <v>500</v>
      </c>
      <c r="B136" s="117" t="s">
        <v>217</v>
      </c>
      <c r="C136" s="119" t="s">
        <v>217</v>
      </c>
      <c r="D136" s="112" t="str">
        <f t="shared" si="46"/>
        <v>N/A</v>
      </c>
      <c r="E136" s="119">
        <v>8.0125048000000004E-3</v>
      </c>
      <c r="F136" s="112" t="str">
        <f t="shared" si="47"/>
        <v>N/A</v>
      </c>
      <c r="G136" s="119">
        <v>2.8072115000000002E-3</v>
      </c>
      <c r="H136" s="112" t="str">
        <f t="shared" si="48"/>
        <v>N/A</v>
      </c>
      <c r="I136" s="114" t="s">
        <v>217</v>
      </c>
      <c r="J136" s="114">
        <v>-65</v>
      </c>
      <c r="K136" s="120" t="s">
        <v>732</v>
      </c>
      <c r="L136" s="116" t="str">
        <f t="shared" si="44"/>
        <v>No</v>
      </c>
    </row>
    <row r="137" spans="1:12" ht="25" x14ac:dyDescent="0.25">
      <c r="A137" s="2" t="s">
        <v>501</v>
      </c>
      <c r="B137" s="117" t="s">
        <v>217</v>
      </c>
      <c r="C137" s="119" t="s">
        <v>217</v>
      </c>
      <c r="D137" s="112" t="str">
        <f t="shared" si="46"/>
        <v>N/A</v>
      </c>
      <c r="E137" s="119">
        <v>2.0357771696000002</v>
      </c>
      <c r="F137" s="112" t="str">
        <f t="shared" si="47"/>
        <v>N/A</v>
      </c>
      <c r="G137" s="119">
        <v>0.37184755549999998</v>
      </c>
      <c r="H137" s="112" t="str">
        <f t="shared" si="48"/>
        <v>N/A</v>
      </c>
      <c r="I137" s="114" t="s">
        <v>217</v>
      </c>
      <c r="J137" s="114">
        <v>-81.7</v>
      </c>
      <c r="K137" s="120" t="s">
        <v>732</v>
      </c>
      <c r="L137" s="116" t="str">
        <f t="shared" si="44"/>
        <v>No</v>
      </c>
    </row>
    <row r="138" spans="1:12" ht="25" x14ac:dyDescent="0.25">
      <c r="A138" s="2" t="s">
        <v>502</v>
      </c>
      <c r="B138" s="117" t="s">
        <v>217</v>
      </c>
      <c r="C138" s="119" t="s">
        <v>217</v>
      </c>
      <c r="D138" s="112" t="str">
        <f t="shared" si="46"/>
        <v>N/A</v>
      </c>
      <c r="E138" s="119">
        <v>6.4500663999999999E-2</v>
      </c>
      <c r="F138" s="112" t="str">
        <f t="shared" si="47"/>
        <v>N/A</v>
      </c>
      <c r="G138" s="119">
        <v>2.0334288499999999E-2</v>
      </c>
      <c r="H138" s="112" t="str">
        <f t="shared" si="48"/>
        <v>N/A</v>
      </c>
      <c r="I138" s="114" t="s">
        <v>217</v>
      </c>
      <c r="J138" s="114">
        <v>-68.5</v>
      </c>
      <c r="K138" s="120" t="s">
        <v>732</v>
      </c>
      <c r="L138" s="116" t="str">
        <f t="shared" si="44"/>
        <v>No</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9.9321674700000001E-2</v>
      </c>
      <c r="F140" s="112" t="str">
        <f t="shared" si="47"/>
        <v>N/A</v>
      </c>
      <c r="G140" s="119">
        <v>8.8175232999999995E-3</v>
      </c>
      <c r="H140" s="112" t="str">
        <f t="shared" si="48"/>
        <v>N/A</v>
      </c>
      <c r="I140" s="114" t="s">
        <v>217</v>
      </c>
      <c r="J140" s="114">
        <v>-91.1</v>
      </c>
      <c r="K140" s="120" t="s">
        <v>732</v>
      </c>
      <c r="L140" s="116" t="str">
        <f t="shared" si="44"/>
        <v>No</v>
      </c>
    </row>
    <row r="141" spans="1:12" ht="25" x14ac:dyDescent="0.25">
      <c r="A141" s="2" t="s">
        <v>505</v>
      </c>
      <c r="B141" s="117" t="s">
        <v>217</v>
      </c>
      <c r="C141" s="119" t="s">
        <v>217</v>
      </c>
      <c r="D141" s="112" t="str">
        <f t="shared" si="46"/>
        <v>N/A</v>
      </c>
      <c r="E141" s="119">
        <v>2.7709913000000001E-3</v>
      </c>
      <c r="F141" s="112" t="str">
        <f t="shared" si="47"/>
        <v>N/A</v>
      </c>
      <c r="G141" s="119">
        <v>1.0437068E-3</v>
      </c>
      <c r="H141" s="112" t="str">
        <f t="shared" si="48"/>
        <v>N/A</v>
      </c>
      <c r="I141" s="114" t="s">
        <v>217</v>
      </c>
      <c r="J141" s="114">
        <v>-62.3</v>
      </c>
      <c r="K141" s="120" t="s">
        <v>732</v>
      </c>
      <c r="L141" s="116" t="str">
        <f t="shared" si="44"/>
        <v>No</v>
      </c>
    </row>
    <row r="142" spans="1:12" ht="25" x14ac:dyDescent="0.25">
      <c r="A142" s="2" t="s">
        <v>506</v>
      </c>
      <c r="B142" s="117" t="s">
        <v>217</v>
      </c>
      <c r="C142" s="119" t="s">
        <v>217</v>
      </c>
      <c r="D142" s="116" t="str">
        <f t="shared" ref="D142" si="49">IF($B142="N/A","N/A",IF(C142&lt;0,"No","Yes"))</f>
        <v>N/A</v>
      </c>
      <c r="E142" s="119">
        <v>5.5777383236000002</v>
      </c>
      <c r="F142" s="116" t="str">
        <f t="shared" ref="F142" si="50">IF($B142="N/A","N/A",IF(E142&lt;0,"No","Yes"))</f>
        <v>N/A</v>
      </c>
      <c r="G142" s="119">
        <v>0.97726950450000005</v>
      </c>
      <c r="H142" s="116" t="str">
        <f t="shared" ref="H142" si="51">IF($B142="N/A","N/A",IF(G142&lt;0,"No","Yes"))</f>
        <v>N/A</v>
      </c>
      <c r="I142" s="114" t="s">
        <v>217</v>
      </c>
      <c r="J142" s="114">
        <v>-82.5</v>
      </c>
      <c r="K142" s="120" t="s">
        <v>732</v>
      </c>
      <c r="L142" s="116" t="str">
        <f t="shared" si="44"/>
        <v>No</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4298915</v>
      </c>
      <c r="D150" s="112" t="str">
        <f t="shared" ref="D150:D172" si="56">IF($B150="N/A","N/A",IF(C150&gt;10,"No",IF(C150&lt;-10,"No","Yes")))</f>
        <v>N/A</v>
      </c>
      <c r="E150" s="131">
        <v>4532347</v>
      </c>
      <c r="F150" s="112" t="str">
        <f t="shared" ref="F150:F172" si="57">IF($B150="N/A","N/A",IF(E150&gt;10,"No",IF(E150&lt;-10,"No","Yes")))</f>
        <v>N/A</v>
      </c>
      <c r="G150" s="131">
        <v>4995367</v>
      </c>
      <c r="H150" s="112" t="str">
        <f t="shared" ref="H150:H172" si="58">IF($B150="N/A","N/A",IF(G150&gt;10,"No",IF(G150&lt;-10,"No","Yes")))</f>
        <v>N/A</v>
      </c>
      <c r="I150" s="114">
        <v>5.43</v>
      </c>
      <c r="J150" s="114">
        <v>10.220000000000001</v>
      </c>
      <c r="K150" s="115" t="s">
        <v>732</v>
      </c>
      <c r="L150" s="116" t="str">
        <f t="shared" ref="L150:L172" si="59">IF(J150="Div by 0", "N/A", IF(K150="N/A","N/A", IF(J150&gt;VALUE(MID(K150,1,2)), "No", IF(J150&lt;-1*VALUE(MID(K150,1,2)), "No", "Yes"))))</f>
        <v>Yes</v>
      </c>
    </row>
    <row r="151" spans="1:12" x14ac:dyDescent="0.25">
      <c r="A151" s="4" t="s">
        <v>534</v>
      </c>
      <c r="B151" s="115" t="s">
        <v>217</v>
      </c>
      <c r="C151" s="131">
        <v>133903</v>
      </c>
      <c r="D151" s="112" t="str">
        <f t="shared" si="56"/>
        <v>N/A</v>
      </c>
      <c r="E151" s="131">
        <v>142343</v>
      </c>
      <c r="F151" s="112" t="str">
        <f t="shared" si="57"/>
        <v>N/A</v>
      </c>
      <c r="G151" s="131">
        <v>162074</v>
      </c>
      <c r="H151" s="112" t="str">
        <f t="shared" si="58"/>
        <v>N/A</v>
      </c>
      <c r="I151" s="114">
        <v>6.3029999999999999</v>
      </c>
      <c r="J151" s="114">
        <v>13.86</v>
      </c>
      <c r="K151" s="115" t="s">
        <v>732</v>
      </c>
      <c r="L151" s="116" t="str">
        <f t="shared" si="59"/>
        <v>Yes</v>
      </c>
    </row>
    <row r="152" spans="1:12" x14ac:dyDescent="0.25">
      <c r="A152" s="4" t="s">
        <v>535</v>
      </c>
      <c r="B152" s="115" t="s">
        <v>217</v>
      </c>
      <c r="C152" s="131">
        <v>294187</v>
      </c>
      <c r="D152" s="112" t="str">
        <f t="shared" si="56"/>
        <v>N/A</v>
      </c>
      <c r="E152" s="131">
        <v>314022</v>
      </c>
      <c r="F152" s="112" t="str">
        <f t="shared" si="57"/>
        <v>N/A</v>
      </c>
      <c r="G152" s="131">
        <v>348969</v>
      </c>
      <c r="H152" s="112" t="str">
        <f t="shared" si="58"/>
        <v>N/A</v>
      </c>
      <c r="I152" s="114">
        <v>6.742</v>
      </c>
      <c r="J152" s="114">
        <v>11.13</v>
      </c>
      <c r="K152" s="115" t="s">
        <v>732</v>
      </c>
      <c r="L152" s="116" t="str">
        <f t="shared" si="59"/>
        <v>Yes</v>
      </c>
    </row>
    <row r="153" spans="1:12" x14ac:dyDescent="0.25">
      <c r="A153" s="4" t="s">
        <v>536</v>
      </c>
      <c r="B153" s="115" t="s">
        <v>217</v>
      </c>
      <c r="C153" s="131">
        <v>2825459</v>
      </c>
      <c r="D153" s="112" t="str">
        <f t="shared" si="56"/>
        <v>N/A</v>
      </c>
      <c r="E153" s="131">
        <v>2956214</v>
      </c>
      <c r="F153" s="112" t="str">
        <f t="shared" si="57"/>
        <v>N/A</v>
      </c>
      <c r="G153" s="131">
        <v>3233010</v>
      </c>
      <c r="H153" s="112" t="str">
        <f t="shared" si="58"/>
        <v>N/A</v>
      </c>
      <c r="I153" s="114">
        <v>4.6280000000000001</v>
      </c>
      <c r="J153" s="114">
        <v>9.3629999999999995</v>
      </c>
      <c r="K153" s="115" t="s">
        <v>732</v>
      </c>
      <c r="L153" s="116" t="str">
        <f t="shared" si="59"/>
        <v>Yes</v>
      </c>
    </row>
    <row r="154" spans="1:12" x14ac:dyDescent="0.25">
      <c r="A154" s="4" t="s">
        <v>537</v>
      </c>
      <c r="B154" s="115" t="s">
        <v>217</v>
      </c>
      <c r="C154" s="131">
        <v>1045366</v>
      </c>
      <c r="D154" s="112" t="str">
        <f t="shared" si="56"/>
        <v>N/A</v>
      </c>
      <c r="E154" s="131">
        <v>1119768</v>
      </c>
      <c r="F154" s="112" t="str">
        <f t="shared" si="57"/>
        <v>N/A</v>
      </c>
      <c r="G154" s="131">
        <v>1251314</v>
      </c>
      <c r="H154" s="112" t="str">
        <f t="shared" si="58"/>
        <v>N/A</v>
      </c>
      <c r="I154" s="114">
        <v>7.117</v>
      </c>
      <c r="J154" s="114">
        <v>11.75</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63.175411887000003</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20.382231288</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28.950040566999999</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75.792513420000006</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76.255880009999998</v>
      </c>
      <c r="H159" s="116" t="str">
        <f t="shared" si="62"/>
        <v>N/A</v>
      </c>
      <c r="I159" s="114" t="s">
        <v>217</v>
      </c>
      <c r="J159" s="114" t="s">
        <v>217</v>
      </c>
      <c r="K159" s="120" t="s">
        <v>732</v>
      </c>
      <c r="L159" s="116" t="str">
        <f t="shared" si="63"/>
        <v>N/A</v>
      </c>
    </row>
    <row r="160" spans="1:12" ht="25" x14ac:dyDescent="0.25">
      <c r="A160" s="4" t="s">
        <v>543</v>
      </c>
      <c r="B160" s="115" t="s">
        <v>217</v>
      </c>
      <c r="C160" s="131">
        <v>3359433.6398999998</v>
      </c>
      <c r="D160" s="112" t="str">
        <f t="shared" si="56"/>
        <v>N/A</v>
      </c>
      <c r="E160" s="131">
        <v>3584373.3799000001</v>
      </c>
      <c r="F160" s="112" t="str">
        <f t="shared" si="57"/>
        <v>N/A</v>
      </c>
      <c r="G160" s="131">
        <v>3888868.6899000001</v>
      </c>
      <c r="H160" s="112" t="str">
        <f t="shared" si="58"/>
        <v>N/A</v>
      </c>
      <c r="I160" s="114">
        <v>6.6959999999999997</v>
      </c>
      <c r="J160" s="114">
        <v>8.4949999999999992</v>
      </c>
      <c r="K160" s="115" t="s">
        <v>732</v>
      </c>
      <c r="L160" s="116" t="str">
        <f t="shared" si="59"/>
        <v>Yes</v>
      </c>
    </row>
    <row r="161" spans="1:12" x14ac:dyDescent="0.25">
      <c r="A161" s="4" t="s">
        <v>544</v>
      </c>
      <c r="B161" s="115" t="s">
        <v>217</v>
      </c>
      <c r="C161" s="113">
        <v>6519051438</v>
      </c>
      <c r="D161" s="112" t="str">
        <f t="shared" si="56"/>
        <v>N/A</v>
      </c>
      <c r="E161" s="113">
        <v>6327387683</v>
      </c>
      <c r="F161" s="112" t="str">
        <f t="shared" si="57"/>
        <v>N/A</v>
      </c>
      <c r="G161" s="113">
        <v>7271758552</v>
      </c>
      <c r="H161" s="112" t="str">
        <f t="shared" si="58"/>
        <v>N/A</v>
      </c>
      <c r="I161" s="114">
        <v>-2.94</v>
      </c>
      <c r="J161" s="114">
        <v>14.93</v>
      </c>
      <c r="K161" s="115" t="s">
        <v>732</v>
      </c>
      <c r="L161" s="116" t="str">
        <f t="shared" si="59"/>
        <v>Yes</v>
      </c>
    </row>
    <row r="162" spans="1:12" x14ac:dyDescent="0.25">
      <c r="A162" s="4" t="s">
        <v>1275</v>
      </c>
      <c r="B162" s="115" t="s">
        <v>217</v>
      </c>
      <c r="C162" s="113">
        <v>1516.4411107999999</v>
      </c>
      <c r="D162" s="112" t="str">
        <f t="shared" si="56"/>
        <v>N/A</v>
      </c>
      <c r="E162" s="113">
        <v>1396.0510268</v>
      </c>
      <c r="F162" s="112" t="str">
        <f t="shared" si="57"/>
        <v>N/A</v>
      </c>
      <c r="G162" s="113">
        <v>1455.7005624999999</v>
      </c>
      <c r="H162" s="112" t="str">
        <f t="shared" si="58"/>
        <v>N/A</v>
      </c>
      <c r="I162" s="114">
        <v>-7.94</v>
      </c>
      <c r="J162" s="114">
        <v>4.2729999999999997</v>
      </c>
      <c r="K162" s="115" t="s">
        <v>732</v>
      </c>
      <c r="L162" s="116" t="str">
        <f t="shared" si="59"/>
        <v>Yes</v>
      </c>
    </row>
    <row r="163" spans="1:12" ht="25" x14ac:dyDescent="0.25">
      <c r="A163" s="4" t="s">
        <v>1276</v>
      </c>
      <c r="B163" s="115" t="s">
        <v>217</v>
      </c>
      <c r="C163" s="113">
        <v>6816.4210511000001</v>
      </c>
      <c r="D163" s="112" t="str">
        <f t="shared" si="56"/>
        <v>N/A</v>
      </c>
      <c r="E163" s="113">
        <v>4860.2615162000002</v>
      </c>
      <c r="F163" s="112" t="str">
        <f t="shared" si="57"/>
        <v>N/A</v>
      </c>
      <c r="G163" s="113">
        <v>6061.0967768</v>
      </c>
      <c r="H163" s="112" t="str">
        <f t="shared" si="58"/>
        <v>N/A</v>
      </c>
      <c r="I163" s="114">
        <v>-28.7</v>
      </c>
      <c r="J163" s="114">
        <v>24.71</v>
      </c>
      <c r="K163" s="115" t="s">
        <v>732</v>
      </c>
      <c r="L163" s="116" t="str">
        <f t="shared" si="59"/>
        <v>Yes</v>
      </c>
    </row>
    <row r="164" spans="1:12" ht="25" x14ac:dyDescent="0.25">
      <c r="A164" s="4" t="s">
        <v>1277</v>
      </c>
      <c r="B164" s="115" t="s">
        <v>217</v>
      </c>
      <c r="C164" s="113">
        <v>5519.6865803000001</v>
      </c>
      <c r="D164" s="112" t="str">
        <f t="shared" si="56"/>
        <v>N/A</v>
      </c>
      <c r="E164" s="113">
        <v>4886.7993675999996</v>
      </c>
      <c r="F164" s="112" t="str">
        <f t="shared" si="57"/>
        <v>N/A</v>
      </c>
      <c r="G164" s="113">
        <v>5589.0677968999998</v>
      </c>
      <c r="H164" s="112" t="str">
        <f t="shared" si="58"/>
        <v>N/A</v>
      </c>
      <c r="I164" s="114">
        <v>-11.5</v>
      </c>
      <c r="J164" s="114">
        <v>14.37</v>
      </c>
      <c r="K164" s="115" t="s">
        <v>732</v>
      </c>
      <c r="L164" s="116" t="str">
        <f t="shared" si="59"/>
        <v>Yes</v>
      </c>
    </row>
    <row r="165" spans="1:12" ht="25" x14ac:dyDescent="0.25">
      <c r="A165" s="4" t="s">
        <v>1278</v>
      </c>
      <c r="B165" s="115" t="s">
        <v>217</v>
      </c>
      <c r="C165" s="113">
        <v>1042.7113039000001</v>
      </c>
      <c r="D165" s="112" t="str">
        <f t="shared" si="56"/>
        <v>N/A</v>
      </c>
      <c r="E165" s="113">
        <v>1023.3961192</v>
      </c>
      <c r="F165" s="112" t="str">
        <f t="shared" si="57"/>
        <v>N/A</v>
      </c>
      <c r="G165" s="113">
        <v>986.92620467999996</v>
      </c>
      <c r="H165" s="112" t="str">
        <f t="shared" si="58"/>
        <v>N/A</v>
      </c>
      <c r="I165" s="114">
        <v>-1.85</v>
      </c>
      <c r="J165" s="114">
        <v>-3.56</v>
      </c>
      <c r="K165" s="115" t="s">
        <v>732</v>
      </c>
      <c r="L165" s="116" t="str">
        <f t="shared" si="59"/>
        <v>Yes</v>
      </c>
    </row>
    <row r="166" spans="1:12" ht="25" x14ac:dyDescent="0.25">
      <c r="A166" s="4" t="s">
        <v>1279</v>
      </c>
      <c r="B166" s="115" t="s">
        <v>217</v>
      </c>
      <c r="C166" s="113">
        <v>991.37922603000004</v>
      </c>
      <c r="D166" s="112" t="str">
        <f t="shared" si="56"/>
        <v>N/A</v>
      </c>
      <c r="E166" s="113">
        <v>960.57668374000002</v>
      </c>
      <c r="F166" s="112" t="str">
        <f t="shared" si="57"/>
        <v>N/A</v>
      </c>
      <c r="G166" s="113">
        <v>917.64230560999999</v>
      </c>
      <c r="H166" s="112" t="str">
        <f t="shared" si="58"/>
        <v>N/A</v>
      </c>
      <c r="I166" s="114">
        <v>-3.11</v>
      </c>
      <c r="J166" s="114">
        <v>-4.47</v>
      </c>
      <c r="K166" s="115" t="s">
        <v>732</v>
      </c>
      <c r="L166" s="116" t="str">
        <f t="shared" si="59"/>
        <v>Yes</v>
      </c>
    </row>
    <row r="167" spans="1:12" x14ac:dyDescent="0.25">
      <c r="A167" s="42" t="s">
        <v>545</v>
      </c>
      <c r="B167" s="117" t="s">
        <v>217</v>
      </c>
      <c r="C167" s="118">
        <v>4796122005</v>
      </c>
      <c r="D167" s="112" t="str">
        <f t="shared" si="56"/>
        <v>N/A</v>
      </c>
      <c r="E167" s="118">
        <v>5309481082</v>
      </c>
      <c r="F167" s="112" t="str">
        <f t="shared" si="57"/>
        <v>N/A</v>
      </c>
      <c r="G167" s="118">
        <v>5936806187</v>
      </c>
      <c r="H167" s="112" t="str">
        <f t="shared" si="58"/>
        <v>N/A</v>
      </c>
      <c r="I167" s="114">
        <v>10.7</v>
      </c>
      <c r="J167" s="114">
        <v>11.82</v>
      </c>
      <c r="K167" s="115" t="s">
        <v>732</v>
      </c>
      <c r="L167" s="116" t="str">
        <f t="shared" si="59"/>
        <v>Yes</v>
      </c>
    </row>
    <row r="168" spans="1:12" x14ac:dyDescent="0.25">
      <c r="A168" s="42" t="s">
        <v>1280</v>
      </c>
      <c r="B168" s="117" t="s">
        <v>217</v>
      </c>
      <c r="C168" s="118">
        <v>1115.6587196999999</v>
      </c>
      <c r="D168" s="112" t="str">
        <f t="shared" si="56"/>
        <v>N/A</v>
      </c>
      <c r="E168" s="118">
        <v>1171.4639417999999</v>
      </c>
      <c r="F168" s="112" t="str">
        <f t="shared" si="57"/>
        <v>N/A</v>
      </c>
      <c r="G168" s="118">
        <v>1188.4624667</v>
      </c>
      <c r="H168" s="112" t="str">
        <f t="shared" si="58"/>
        <v>N/A</v>
      </c>
      <c r="I168" s="114">
        <v>5.0019999999999998</v>
      </c>
      <c r="J168" s="114">
        <v>1.4510000000000001</v>
      </c>
      <c r="K168" s="115" t="s">
        <v>732</v>
      </c>
      <c r="L168" s="116" t="str">
        <f t="shared" si="59"/>
        <v>Yes</v>
      </c>
    </row>
    <row r="169" spans="1:12" ht="25" x14ac:dyDescent="0.25">
      <c r="A169" s="42" t="s">
        <v>1281</v>
      </c>
      <c r="B169" s="115" t="s">
        <v>217</v>
      </c>
      <c r="C169" s="113">
        <v>2757.3813805999998</v>
      </c>
      <c r="D169" s="112" t="str">
        <f t="shared" si="56"/>
        <v>N/A</v>
      </c>
      <c r="E169" s="113">
        <v>2860.5737408999998</v>
      </c>
      <c r="F169" s="112" t="str">
        <f t="shared" si="57"/>
        <v>N/A</v>
      </c>
      <c r="G169" s="113">
        <v>2505.9857041</v>
      </c>
      <c r="H169" s="112" t="str">
        <f t="shared" si="58"/>
        <v>N/A</v>
      </c>
      <c r="I169" s="114">
        <v>3.742</v>
      </c>
      <c r="J169" s="114">
        <v>-12.4</v>
      </c>
      <c r="K169" s="115" t="s">
        <v>732</v>
      </c>
      <c r="L169" s="116" t="str">
        <f t="shared" si="59"/>
        <v>Yes</v>
      </c>
    </row>
    <row r="170" spans="1:12" ht="25" x14ac:dyDescent="0.25">
      <c r="A170" s="42" t="s">
        <v>1282</v>
      </c>
      <c r="B170" s="115" t="s">
        <v>217</v>
      </c>
      <c r="C170" s="113">
        <v>7367.7483776999998</v>
      </c>
      <c r="D170" s="112" t="str">
        <f t="shared" si="56"/>
        <v>N/A</v>
      </c>
      <c r="E170" s="113">
        <v>7666.7902344000004</v>
      </c>
      <c r="F170" s="112" t="str">
        <f t="shared" si="57"/>
        <v>N/A</v>
      </c>
      <c r="G170" s="113">
        <v>7879.7453268999998</v>
      </c>
      <c r="H170" s="112" t="str">
        <f t="shared" si="58"/>
        <v>N/A</v>
      </c>
      <c r="I170" s="114">
        <v>4.0590000000000002</v>
      </c>
      <c r="J170" s="114">
        <v>2.778</v>
      </c>
      <c r="K170" s="115" t="s">
        <v>732</v>
      </c>
      <c r="L170" s="116" t="str">
        <f t="shared" si="59"/>
        <v>Yes</v>
      </c>
    </row>
    <row r="171" spans="1:12" ht="25" x14ac:dyDescent="0.25">
      <c r="A171" s="42" t="s">
        <v>1283</v>
      </c>
      <c r="B171" s="115" t="s">
        <v>217</v>
      </c>
      <c r="C171" s="113">
        <v>560.87820456999998</v>
      </c>
      <c r="D171" s="112" t="str">
        <f t="shared" si="56"/>
        <v>N/A</v>
      </c>
      <c r="E171" s="113">
        <v>592.20121683000002</v>
      </c>
      <c r="F171" s="112" t="str">
        <f t="shared" si="57"/>
        <v>N/A</v>
      </c>
      <c r="G171" s="113">
        <v>593.39211261000003</v>
      </c>
      <c r="H171" s="112" t="str">
        <f t="shared" si="58"/>
        <v>N/A</v>
      </c>
      <c r="I171" s="114">
        <v>5.585</v>
      </c>
      <c r="J171" s="114">
        <v>0.2011</v>
      </c>
      <c r="K171" s="115" t="s">
        <v>732</v>
      </c>
      <c r="L171" s="116" t="str">
        <f t="shared" si="59"/>
        <v>Yes</v>
      </c>
    </row>
    <row r="172" spans="1:12" ht="25" x14ac:dyDescent="0.25">
      <c r="A172" s="42" t="s">
        <v>1284</v>
      </c>
      <c r="B172" s="115" t="s">
        <v>217</v>
      </c>
      <c r="C172" s="113">
        <v>645.38755134999997</v>
      </c>
      <c r="D172" s="112" t="str">
        <f t="shared" si="56"/>
        <v>N/A</v>
      </c>
      <c r="E172" s="113">
        <v>664.49845235999999</v>
      </c>
      <c r="F172" s="112" t="str">
        <f t="shared" si="57"/>
        <v>N/A</v>
      </c>
      <c r="G172" s="113">
        <v>689.21276274000002</v>
      </c>
      <c r="H172" s="112" t="str">
        <f t="shared" si="58"/>
        <v>N/A</v>
      </c>
      <c r="I172" s="114">
        <v>2.9609999999999999</v>
      </c>
      <c r="J172" s="114">
        <v>3.7189999999999999</v>
      </c>
      <c r="K172" s="115" t="s">
        <v>732</v>
      </c>
      <c r="L172" s="116" t="str">
        <f t="shared" si="59"/>
        <v>Yes</v>
      </c>
    </row>
    <row r="173" spans="1:12" ht="25" x14ac:dyDescent="0.25">
      <c r="A173" s="2" t="s">
        <v>546</v>
      </c>
      <c r="B173" s="115" t="s">
        <v>217</v>
      </c>
      <c r="C173" s="113">
        <v>1005012890</v>
      </c>
      <c r="D173" s="112" t="str">
        <f t="shared" ref="D173:D181" si="64">IF($B173="N/A","N/A",IF(C173&gt;10,"No",IF(C173&lt;-10,"No","Yes")))</f>
        <v>N/A</v>
      </c>
      <c r="E173" s="113">
        <v>1104381807</v>
      </c>
      <c r="F173" s="112" t="str">
        <f t="shared" ref="F173:F181" si="65">IF($B173="N/A","N/A",IF(E173&gt;10,"No",IF(E173&lt;-10,"No","Yes")))</f>
        <v>N/A</v>
      </c>
      <c r="G173" s="113">
        <v>1220254269</v>
      </c>
      <c r="H173" s="112" t="str">
        <f t="shared" ref="H173:H181" si="66">IF($B173="N/A","N/A",IF(G173&gt;10,"No",IF(G173&lt;-10,"No","Yes")))</f>
        <v>N/A</v>
      </c>
      <c r="I173" s="114">
        <v>9.8870000000000005</v>
      </c>
      <c r="J173" s="114">
        <v>10.49</v>
      </c>
      <c r="K173" s="115" t="s">
        <v>732</v>
      </c>
      <c r="L173" s="116" t="str">
        <f t="shared" ref="L173:L181" si="67">IF(J173="Div by 0", "N/A", IF(K173="N/A","N/A", IF(J173&gt;VALUE(MID(K173,1,2)), "No", IF(J173&lt;-1*VALUE(MID(K173,1,2)), "No", "Yes"))))</f>
        <v>Yes</v>
      </c>
    </row>
    <row r="174" spans="1:12" ht="25" x14ac:dyDescent="0.25">
      <c r="A174" s="2" t="s">
        <v>1285</v>
      </c>
      <c r="B174" s="115" t="s">
        <v>217</v>
      </c>
      <c r="C174" s="113">
        <v>287908379</v>
      </c>
      <c r="D174" s="112" t="str">
        <f t="shared" si="64"/>
        <v>N/A</v>
      </c>
      <c r="E174" s="113">
        <v>281547147</v>
      </c>
      <c r="F174" s="112" t="str">
        <f t="shared" si="65"/>
        <v>N/A</v>
      </c>
      <c r="G174" s="113">
        <v>298928474</v>
      </c>
      <c r="H174" s="112" t="str">
        <f t="shared" si="66"/>
        <v>N/A</v>
      </c>
      <c r="I174" s="114">
        <v>-2.21</v>
      </c>
      <c r="J174" s="114">
        <v>6.1740000000000004</v>
      </c>
      <c r="K174" s="115" t="s">
        <v>732</v>
      </c>
      <c r="L174" s="116" t="str">
        <f t="shared" si="67"/>
        <v>Yes</v>
      </c>
    </row>
    <row r="175" spans="1:12" ht="25" x14ac:dyDescent="0.25">
      <c r="A175" s="2" t="s">
        <v>547</v>
      </c>
      <c r="B175" s="115" t="s">
        <v>217</v>
      </c>
      <c r="C175" s="113">
        <v>383692827</v>
      </c>
      <c r="D175" s="112" t="str">
        <f t="shared" si="64"/>
        <v>N/A</v>
      </c>
      <c r="E175" s="113">
        <v>400974536</v>
      </c>
      <c r="F175" s="112" t="str">
        <f t="shared" si="65"/>
        <v>N/A</v>
      </c>
      <c r="G175" s="113">
        <v>467582780</v>
      </c>
      <c r="H175" s="112" t="str">
        <f t="shared" si="66"/>
        <v>N/A</v>
      </c>
      <c r="I175" s="114">
        <v>4.5039999999999996</v>
      </c>
      <c r="J175" s="114">
        <v>16.61</v>
      </c>
      <c r="K175" s="115" t="s">
        <v>732</v>
      </c>
      <c r="L175" s="116" t="str">
        <f t="shared" si="67"/>
        <v>Yes</v>
      </c>
    </row>
    <row r="176" spans="1:12" ht="25" x14ac:dyDescent="0.25">
      <c r="A176" s="2" t="s">
        <v>512</v>
      </c>
      <c r="B176" s="115" t="s">
        <v>217</v>
      </c>
      <c r="C176" s="113">
        <v>3119507909</v>
      </c>
      <c r="D176" s="112" t="str">
        <f t="shared" si="64"/>
        <v>N/A</v>
      </c>
      <c r="E176" s="113">
        <v>3522577592</v>
      </c>
      <c r="F176" s="112" t="str">
        <f t="shared" si="65"/>
        <v>N/A</v>
      </c>
      <c r="G176" s="113">
        <v>3950040664</v>
      </c>
      <c r="H176" s="112" t="str">
        <f t="shared" si="66"/>
        <v>N/A</v>
      </c>
      <c r="I176" s="114">
        <v>12.92</v>
      </c>
      <c r="J176" s="114">
        <v>12.13</v>
      </c>
      <c r="K176" s="115" t="s">
        <v>732</v>
      </c>
      <c r="L176" s="116" t="str">
        <f t="shared" si="67"/>
        <v>Yes</v>
      </c>
    </row>
    <row r="177" spans="1:12" ht="25" x14ac:dyDescent="0.25">
      <c r="A177" s="2" t="s">
        <v>513</v>
      </c>
      <c r="B177" s="117" t="s">
        <v>217</v>
      </c>
      <c r="C177" s="118">
        <v>233.78291732</v>
      </c>
      <c r="D177" s="112" t="str">
        <f t="shared" si="64"/>
        <v>N/A</v>
      </c>
      <c r="E177" s="118">
        <v>243.66664931</v>
      </c>
      <c r="F177" s="112" t="str">
        <f t="shared" si="65"/>
        <v>N/A</v>
      </c>
      <c r="G177" s="118">
        <v>244.27720105</v>
      </c>
      <c r="H177" s="112" t="str">
        <f t="shared" si="66"/>
        <v>N/A</v>
      </c>
      <c r="I177" s="114">
        <v>4.2279999999999998</v>
      </c>
      <c r="J177" s="114">
        <v>0.25059999999999999</v>
      </c>
      <c r="K177" s="115" t="s">
        <v>732</v>
      </c>
      <c r="L177" s="116" t="str">
        <f t="shared" si="67"/>
        <v>Yes</v>
      </c>
    </row>
    <row r="178" spans="1:12" ht="25" x14ac:dyDescent="0.25">
      <c r="A178" s="2" t="s">
        <v>1286</v>
      </c>
      <c r="B178" s="117" t="s">
        <v>217</v>
      </c>
      <c r="C178" s="118">
        <v>66.972335810000004</v>
      </c>
      <c r="D178" s="112" t="str">
        <f t="shared" si="64"/>
        <v>N/A</v>
      </c>
      <c r="E178" s="118">
        <v>62.119503868999999</v>
      </c>
      <c r="F178" s="112" t="str">
        <f t="shared" si="65"/>
        <v>N/A</v>
      </c>
      <c r="G178" s="118">
        <v>59.841143604000003</v>
      </c>
      <c r="H178" s="112" t="str">
        <f t="shared" si="66"/>
        <v>N/A</v>
      </c>
      <c r="I178" s="114">
        <v>-7.25</v>
      </c>
      <c r="J178" s="114">
        <v>-3.67</v>
      </c>
      <c r="K178" s="115" t="s">
        <v>732</v>
      </c>
      <c r="L178" s="116" t="str">
        <f t="shared" si="67"/>
        <v>Yes</v>
      </c>
    </row>
    <row r="179" spans="1:12" ht="25" x14ac:dyDescent="0.25">
      <c r="A179" s="2" t="s">
        <v>514</v>
      </c>
      <c r="B179" s="117" t="s">
        <v>217</v>
      </c>
      <c r="C179" s="118">
        <v>89.253410919000004</v>
      </c>
      <c r="D179" s="112" t="str">
        <f t="shared" si="64"/>
        <v>N/A</v>
      </c>
      <c r="E179" s="118">
        <v>88.469513918999994</v>
      </c>
      <c r="F179" s="112" t="str">
        <f t="shared" si="65"/>
        <v>N/A</v>
      </c>
      <c r="G179" s="118">
        <v>93.603288806999998</v>
      </c>
      <c r="H179" s="112" t="str">
        <f t="shared" si="66"/>
        <v>N/A</v>
      </c>
      <c r="I179" s="114">
        <v>-0.878</v>
      </c>
      <c r="J179" s="114">
        <v>5.8029999999999999</v>
      </c>
      <c r="K179" s="115" t="s">
        <v>732</v>
      </c>
      <c r="L179" s="116" t="str">
        <f t="shared" si="67"/>
        <v>Yes</v>
      </c>
    </row>
    <row r="180" spans="1:12" ht="25" x14ac:dyDescent="0.25">
      <c r="A180" s="2" t="s">
        <v>515</v>
      </c>
      <c r="B180" s="115" t="s">
        <v>217</v>
      </c>
      <c r="C180" s="113">
        <v>725.65005565000001</v>
      </c>
      <c r="D180" s="112" t="str">
        <f t="shared" si="64"/>
        <v>N/A</v>
      </c>
      <c r="E180" s="113">
        <v>777.20827465000002</v>
      </c>
      <c r="F180" s="112" t="str">
        <f t="shared" si="65"/>
        <v>N/A</v>
      </c>
      <c r="G180" s="113">
        <v>790.74083326000004</v>
      </c>
      <c r="H180" s="112" t="str">
        <f t="shared" si="66"/>
        <v>N/A</v>
      </c>
      <c r="I180" s="114">
        <v>7.1050000000000004</v>
      </c>
      <c r="J180" s="114">
        <v>1.7410000000000001</v>
      </c>
      <c r="K180" s="115" t="s">
        <v>732</v>
      </c>
      <c r="L180" s="116" t="str">
        <f t="shared" si="67"/>
        <v>Yes</v>
      </c>
    </row>
    <row r="181" spans="1:12" ht="25" x14ac:dyDescent="0.25">
      <c r="A181" s="2" t="s">
        <v>1684</v>
      </c>
      <c r="B181" s="115" t="s">
        <v>217</v>
      </c>
      <c r="C181" s="119">
        <v>78.456354684999994</v>
      </c>
      <c r="D181" s="112" t="str">
        <f t="shared" si="64"/>
        <v>N/A</v>
      </c>
      <c r="E181" s="119">
        <v>79.645468452000003</v>
      </c>
      <c r="F181" s="112" t="str">
        <f t="shared" si="65"/>
        <v>N/A</v>
      </c>
      <c r="G181" s="119">
        <v>78.520497093000003</v>
      </c>
      <c r="H181" s="112" t="str">
        <f t="shared" si="66"/>
        <v>N/A</v>
      </c>
      <c r="I181" s="114">
        <v>1.516</v>
      </c>
      <c r="J181" s="114">
        <v>-1.41</v>
      </c>
      <c r="K181" s="115" t="s">
        <v>732</v>
      </c>
      <c r="L181" s="116" t="str">
        <f t="shared" si="67"/>
        <v>Yes</v>
      </c>
    </row>
    <row r="182" spans="1:12" ht="25" x14ac:dyDescent="0.25">
      <c r="A182" s="2" t="s">
        <v>1685</v>
      </c>
      <c r="B182" s="120" t="s">
        <v>217</v>
      </c>
      <c r="C182" s="119" t="s">
        <v>217</v>
      </c>
      <c r="D182" s="116" t="str">
        <f t="shared" ref="D182:D185" si="68">IF($B182="N/A","N/A",IF(C182&lt;0,"No","Yes"))</f>
        <v>N/A</v>
      </c>
      <c r="E182" s="119">
        <v>72.510063719000001</v>
      </c>
      <c r="F182" s="116" t="str">
        <f t="shared" ref="F182:F185" si="69">IF($B182="N/A","N/A",IF(E182&lt;0,"No","Yes"))</f>
        <v>N/A</v>
      </c>
      <c r="G182" s="119">
        <v>68.268198476999999</v>
      </c>
      <c r="H182" s="116" t="str">
        <f t="shared" ref="H182:H185" si="70">IF($B182="N/A","N/A",IF(G182&lt;0,"No","Yes"))</f>
        <v>N/A</v>
      </c>
      <c r="I182" s="114" t="s">
        <v>217</v>
      </c>
      <c r="J182" s="114">
        <v>-5.85</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85.874875008999993</v>
      </c>
      <c r="F183" s="116" t="str">
        <f t="shared" si="69"/>
        <v>N/A</v>
      </c>
      <c r="G183" s="119">
        <v>83.621181250999996</v>
      </c>
      <c r="H183" s="116" t="str">
        <f t="shared" si="70"/>
        <v>N/A</v>
      </c>
      <c r="I183" s="114" t="s">
        <v>217</v>
      </c>
      <c r="J183" s="114">
        <v>-2.62</v>
      </c>
      <c r="K183" s="120" t="s">
        <v>732</v>
      </c>
      <c r="L183" s="116" t="str">
        <f t="shared" si="71"/>
        <v>Yes</v>
      </c>
    </row>
    <row r="184" spans="1:12" ht="25" x14ac:dyDescent="0.25">
      <c r="A184" s="2" t="s">
        <v>1687</v>
      </c>
      <c r="B184" s="120" t="s">
        <v>217</v>
      </c>
      <c r="C184" s="119" t="s">
        <v>217</v>
      </c>
      <c r="D184" s="116" t="str">
        <f t="shared" si="68"/>
        <v>N/A</v>
      </c>
      <c r="E184" s="119">
        <v>80.395127009999996</v>
      </c>
      <c r="F184" s="116" t="str">
        <f t="shared" si="69"/>
        <v>N/A</v>
      </c>
      <c r="G184" s="119">
        <v>80.374387953999999</v>
      </c>
      <c r="H184" s="116" t="str">
        <f t="shared" si="70"/>
        <v>N/A</v>
      </c>
      <c r="I184" s="114" t="s">
        <v>217</v>
      </c>
      <c r="J184" s="114">
        <v>-2.5999999999999999E-2</v>
      </c>
      <c r="K184" s="120" t="s">
        <v>732</v>
      </c>
      <c r="L184" s="116" t="str">
        <f t="shared" si="71"/>
        <v>Yes</v>
      </c>
    </row>
    <row r="185" spans="1:12" ht="25" x14ac:dyDescent="0.25">
      <c r="A185" s="2" t="s">
        <v>1688</v>
      </c>
      <c r="B185" s="120" t="s">
        <v>217</v>
      </c>
      <c r="C185" s="119" t="s">
        <v>217</v>
      </c>
      <c r="D185" s="116" t="str">
        <f t="shared" si="68"/>
        <v>N/A</v>
      </c>
      <c r="E185" s="119">
        <v>76.826449765000007</v>
      </c>
      <c r="F185" s="116" t="str">
        <f t="shared" si="69"/>
        <v>N/A</v>
      </c>
      <c r="G185" s="119">
        <v>73.636033800999996</v>
      </c>
      <c r="H185" s="116" t="str">
        <f t="shared" si="70"/>
        <v>N/A</v>
      </c>
      <c r="I185" s="114" t="s">
        <v>217</v>
      </c>
      <c r="J185" s="114">
        <v>-4.1500000000000004</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3.2713294017000001</v>
      </c>
      <c r="F186" s="112" t="str">
        <f t="shared" ref="F186:F213" si="73">IF($B186="N/A","N/A",IF(E186&gt;10,"No",IF(E186&lt;-10,"No","Yes")))</f>
        <v>N/A</v>
      </c>
      <c r="G186" s="119">
        <v>3.3400148578</v>
      </c>
      <c r="H186" s="112" t="str">
        <f t="shared" ref="H186:H213" si="74">IF($B186="N/A","N/A",IF(G186&gt;10,"No",IF(G186&lt;-10,"No","Yes")))</f>
        <v>N/A</v>
      </c>
      <c r="I186" s="114" t="s">
        <v>217</v>
      </c>
      <c r="J186" s="114">
        <v>2.1</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2.3784586699999999E-2</v>
      </c>
      <c r="F189" s="112" t="str">
        <f t="shared" si="73"/>
        <v>N/A</v>
      </c>
      <c r="G189" s="119">
        <v>4.3720511400000002E-2</v>
      </c>
      <c r="H189" s="112" t="str">
        <f t="shared" si="74"/>
        <v>N/A</v>
      </c>
      <c r="I189" s="114" t="s">
        <v>217</v>
      </c>
      <c r="J189" s="114">
        <v>83.82</v>
      </c>
      <c r="K189" s="115" t="s">
        <v>732</v>
      </c>
      <c r="L189" s="116" t="str">
        <f t="shared" si="71"/>
        <v>No</v>
      </c>
    </row>
    <row r="190" spans="1:12" ht="25" x14ac:dyDescent="0.25">
      <c r="A190" s="2" t="s">
        <v>1693</v>
      </c>
      <c r="B190" s="117" t="s">
        <v>217</v>
      </c>
      <c r="C190" s="119" t="s">
        <v>217</v>
      </c>
      <c r="D190" s="112" t="str">
        <f t="shared" si="72"/>
        <v>N/A</v>
      </c>
      <c r="E190" s="119">
        <v>0.29578494319999998</v>
      </c>
      <c r="F190" s="112" t="str">
        <f t="shared" si="73"/>
        <v>N/A</v>
      </c>
      <c r="G190" s="119">
        <v>0.35743119569999998</v>
      </c>
      <c r="H190" s="112" t="str">
        <f t="shared" si="74"/>
        <v>N/A</v>
      </c>
      <c r="I190" s="114" t="s">
        <v>217</v>
      </c>
      <c r="J190" s="114">
        <v>20.84</v>
      </c>
      <c r="K190" s="115" t="s">
        <v>732</v>
      </c>
      <c r="L190" s="116" t="str">
        <f t="shared" si="71"/>
        <v>Yes</v>
      </c>
    </row>
    <row r="191" spans="1:12" ht="25" x14ac:dyDescent="0.25">
      <c r="A191" s="2" t="s">
        <v>1694</v>
      </c>
      <c r="B191" s="117" t="s">
        <v>217</v>
      </c>
      <c r="C191" s="119" t="s">
        <v>217</v>
      </c>
      <c r="D191" s="112" t="str">
        <f t="shared" si="72"/>
        <v>N/A</v>
      </c>
      <c r="E191" s="119">
        <v>59.732077001</v>
      </c>
      <c r="F191" s="112" t="str">
        <f t="shared" si="73"/>
        <v>N/A</v>
      </c>
      <c r="G191" s="119">
        <v>58.768354758000001</v>
      </c>
      <c r="H191" s="112" t="str">
        <f t="shared" si="74"/>
        <v>N/A</v>
      </c>
      <c r="I191" s="114" t="s">
        <v>217</v>
      </c>
      <c r="J191" s="114">
        <v>-1.61</v>
      </c>
      <c r="K191" s="115" t="s">
        <v>732</v>
      </c>
      <c r="L191" s="116" t="str">
        <f t="shared" si="71"/>
        <v>Yes</v>
      </c>
    </row>
    <row r="192" spans="1:12" ht="25" x14ac:dyDescent="0.25">
      <c r="A192" s="2" t="s">
        <v>1695</v>
      </c>
      <c r="B192" s="117" t="s">
        <v>217</v>
      </c>
      <c r="C192" s="119" t="s">
        <v>217</v>
      </c>
      <c r="D192" s="112" t="str">
        <f t="shared" si="72"/>
        <v>N/A</v>
      </c>
      <c r="E192" s="119">
        <v>32.424304669999998</v>
      </c>
      <c r="F192" s="112" t="str">
        <f t="shared" si="73"/>
        <v>N/A</v>
      </c>
      <c r="G192" s="119">
        <v>27.276934808</v>
      </c>
      <c r="H192" s="112" t="str">
        <f t="shared" si="74"/>
        <v>N/A</v>
      </c>
      <c r="I192" s="114" t="s">
        <v>217</v>
      </c>
      <c r="J192" s="114">
        <v>-15.9</v>
      </c>
      <c r="K192" s="115" t="s">
        <v>732</v>
      </c>
      <c r="L192" s="116" t="str">
        <f t="shared" si="71"/>
        <v>Yes</v>
      </c>
    </row>
    <row r="193" spans="1:12" ht="25" x14ac:dyDescent="0.25">
      <c r="A193" s="2" t="s">
        <v>1696</v>
      </c>
      <c r="B193" s="117" t="s">
        <v>217</v>
      </c>
      <c r="C193" s="119" t="s">
        <v>217</v>
      </c>
      <c r="D193" s="112" t="str">
        <f t="shared" si="72"/>
        <v>N/A</v>
      </c>
      <c r="E193" s="119">
        <v>6.8519025572999999</v>
      </c>
      <c r="F193" s="112" t="str">
        <f t="shared" si="73"/>
        <v>N/A</v>
      </c>
      <c r="G193" s="119">
        <v>5.3454330783000001</v>
      </c>
      <c r="H193" s="112" t="str">
        <f t="shared" si="74"/>
        <v>N/A</v>
      </c>
      <c r="I193" s="114" t="s">
        <v>217</v>
      </c>
      <c r="J193" s="114">
        <v>-22</v>
      </c>
      <c r="K193" s="115" t="s">
        <v>732</v>
      </c>
      <c r="L193" s="116" t="str">
        <f t="shared" si="71"/>
        <v>Yes</v>
      </c>
    </row>
    <row r="194" spans="1:12" ht="25" x14ac:dyDescent="0.25">
      <c r="A194" s="2" t="s">
        <v>1697</v>
      </c>
      <c r="B194" s="117" t="s">
        <v>217</v>
      </c>
      <c r="C194" s="119" t="s">
        <v>217</v>
      </c>
      <c r="D194" s="112" t="str">
        <f t="shared" si="72"/>
        <v>N/A</v>
      </c>
      <c r="E194" s="119">
        <v>22.305970836</v>
      </c>
      <c r="F194" s="112" t="str">
        <f t="shared" si="73"/>
        <v>N/A</v>
      </c>
      <c r="G194" s="119">
        <v>22.035678259000001</v>
      </c>
      <c r="H194" s="112" t="str">
        <f t="shared" si="74"/>
        <v>N/A</v>
      </c>
      <c r="I194" s="114" t="s">
        <v>217</v>
      </c>
      <c r="J194" s="114">
        <v>-1.21</v>
      </c>
      <c r="K194" s="115" t="s">
        <v>732</v>
      </c>
      <c r="L194" s="116" t="str">
        <f t="shared" si="71"/>
        <v>Yes</v>
      </c>
    </row>
    <row r="195" spans="1:12" ht="25" x14ac:dyDescent="0.25">
      <c r="A195" s="2" t="s">
        <v>1698</v>
      </c>
      <c r="B195" s="117" t="s">
        <v>217</v>
      </c>
      <c r="C195" s="119" t="s">
        <v>217</v>
      </c>
      <c r="D195" s="112" t="str">
        <f t="shared" si="72"/>
        <v>N/A</v>
      </c>
      <c r="E195" s="119">
        <v>8.5214128573999997</v>
      </c>
      <c r="F195" s="112" t="str">
        <f t="shared" si="73"/>
        <v>N/A</v>
      </c>
      <c r="G195" s="119">
        <v>10.836421028</v>
      </c>
      <c r="H195" s="112" t="str">
        <f t="shared" si="74"/>
        <v>N/A</v>
      </c>
      <c r="I195" s="114" t="s">
        <v>217</v>
      </c>
      <c r="J195" s="114">
        <v>27.17</v>
      </c>
      <c r="K195" s="115" t="s">
        <v>732</v>
      </c>
      <c r="L195" s="116" t="str">
        <f t="shared" si="71"/>
        <v>Yes</v>
      </c>
    </row>
    <row r="196" spans="1:12" ht="25" x14ac:dyDescent="0.25">
      <c r="A196" s="2" t="s">
        <v>1699</v>
      </c>
      <c r="B196" s="117" t="s">
        <v>217</v>
      </c>
      <c r="C196" s="119" t="s">
        <v>217</v>
      </c>
      <c r="D196" s="112" t="str">
        <f t="shared" si="72"/>
        <v>N/A</v>
      </c>
      <c r="E196" s="119">
        <v>0.14239862919999999</v>
      </c>
      <c r="F196" s="112" t="str">
        <f t="shared" si="73"/>
        <v>N/A</v>
      </c>
      <c r="G196" s="119">
        <v>0.1790258854</v>
      </c>
      <c r="H196" s="112" t="str">
        <f t="shared" si="74"/>
        <v>N/A</v>
      </c>
      <c r="I196" s="114" t="s">
        <v>217</v>
      </c>
      <c r="J196" s="114">
        <v>25.72</v>
      </c>
      <c r="K196" s="115" t="s">
        <v>732</v>
      </c>
      <c r="L196" s="116" t="str">
        <f t="shared" si="71"/>
        <v>Yes</v>
      </c>
    </row>
    <row r="197" spans="1:12" ht="25" x14ac:dyDescent="0.25">
      <c r="A197" s="2" t="s">
        <v>1700</v>
      </c>
      <c r="B197" s="117" t="s">
        <v>217</v>
      </c>
      <c r="C197" s="119" t="s">
        <v>217</v>
      </c>
      <c r="D197" s="112" t="str">
        <f t="shared" si="72"/>
        <v>N/A</v>
      </c>
      <c r="E197" s="119">
        <v>44.34082386</v>
      </c>
      <c r="F197" s="112" t="str">
        <f t="shared" si="73"/>
        <v>N/A</v>
      </c>
      <c r="G197" s="119">
        <v>44.828718289999998</v>
      </c>
      <c r="H197" s="112" t="str">
        <f t="shared" si="74"/>
        <v>N/A</v>
      </c>
      <c r="I197" s="114" t="s">
        <v>217</v>
      </c>
      <c r="J197" s="114">
        <v>1.1000000000000001</v>
      </c>
      <c r="K197" s="115" t="s">
        <v>732</v>
      </c>
      <c r="L197" s="116" t="str">
        <f t="shared" si="71"/>
        <v>Yes</v>
      </c>
    </row>
    <row r="198" spans="1:12" ht="25" x14ac:dyDescent="0.25">
      <c r="A198" s="2" t="s">
        <v>1701</v>
      </c>
      <c r="B198" s="117" t="s">
        <v>217</v>
      </c>
      <c r="C198" s="119" t="s">
        <v>217</v>
      </c>
      <c r="D198" s="112" t="str">
        <f t="shared" si="72"/>
        <v>N/A</v>
      </c>
      <c r="E198" s="119">
        <v>57.574431083999997</v>
      </c>
      <c r="F198" s="112" t="str">
        <f t="shared" si="73"/>
        <v>N/A</v>
      </c>
      <c r="G198" s="119">
        <v>57.946573295</v>
      </c>
      <c r="H198" s="112" t="str">
        <f t="shared" si="74"/>
        <v>N/A</v>
      </c>
      <c r="I198" s="114" t="s">
        <v>217</v>
      </c>
      <c r="J198" s="114">
        <v>0.64639999999999997</v>
      </c>
      <c r="K198" s="115" t="s">
        <v>732</v>
      </c>
      <c r="L198" s="116" t="str">
        <f t="shared" si="71"/>
        <v>Yes</v>
      </c>
    </row>
    <row r="199" spans="1:12" ht="25" x14ac:dyDescent="0.25">
      <c r="A199" s="2" t="s">
        <v>1702</v>
      </c>
      <c r="B199" s="117" t="s">
        <v>217</v>
      </c>
      <c r="C199" s="119" t="s">
        <v>217</v>
      </c>
      <c r="D199" s="112" t="str">
        <f t="shared" si="72"/>
        <v>N/A</v>
      </c>
      <c r="E199" s="119">
        <v>2.9137001205000002</v>
      </c>
      <c r="F199" s="112" t="str">
        <f t="shared" si="73"/>
        <v>N/A</v>
      </c>
      <c r="G199" s="119">
        <v>3.085118671</v>
      </c>
      <c r="H199" s="112" t="str">
        <f t="shared" si="74"/>
        <v>N/A</v>
      </c>
      <c r="I199" s="114" t="s">
        <v>217</v>
      </c>
      <c r="J199" s="114">
        <v>5.883</v>
      </c>
      <c r="K199" s="115" t="s">
        <v>732</v>
      </c>
      <c r="L199" s="116" t="str">
        <f t="shared" si="71"/>
        <v>Yes</v>
      </c>
    </row>
    <row r="200" spans="1:12" ht="25" x14ac:dyDescent="0.25">
      <c r="A200" s="2" t="s">
        <v>1703</v>
      </c>
      <c r="B200" s="117" t="s">
        <v>217</v>
      </c>
      <c r="C200" s="119" t="s">
        <v>217</v>
      </c>
      <c r="D200" s="112" t="str">
        <f t="shared" si="72"/>
        <v>N/A</v>
      </c>
      <c r="E200" s="119">
        <v>2.1962351955999999</v>
      </c>
      <c r="F200" s="112" t="str">
        <f t="shared" si="73"/>
        <v>N/A</v>
      </c>
      <c r="G200" s="119">
        <v>2.2758688199999999</v>
      </c>
      <c r="H200" s="112" t="str">
        <f t="shared" si="74"/>
        <v>N/A</v>
      </c>
      <c r="I200" s="114" t="s">
        <v>217</v>
      </c>
      <c r="J200" s="114">
        <v>3.6259999999999999</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0.10173537019999999</v>
      </c>
      <c r="F203" s="112" t="str">
        <f t="shared" si="73"/>
        <v>N/A</v>
      </c>
      <c r="G203" s="119">
        <v>0.1175289023</v>
      </c>
      <c r="H203" s="112" t="str">
        <f t="shared" si="74"/>
        <v>N/A</v>
      </c>
      <c r="I203" s="114" t="s">
        <v>217</v>
      </c>
      <c r="J203" s="114">
        <v>15.52</v>
      </c>
      <c r="K203" s="115" t="s">
        <v>732</v>
      </c>
      <c r="L203" s="116" t="str">
        <f t="shared" si="71"/>
        <v>Yes</v>
      </c>
    </row>
    <row r="204" spans="1:12" ht="25" x14ac:dyDescent="0.25">
      <c r="A204" s="2" t="s">
        <v>1707</v>
      </c>
      <c r="B204" s="117" t="s">
        <v>217</v>
      </c>
      <c r="C204" s="119" t="s">
        <v>217</v>
      </c>
      <c r="D204" s="112" t="str">
        <f t="shared" si="72"/>
        <v>N/A</v>
      </c>
      <c r="E204" s="119">
        <v>0.49932187449999998</v>
      </c>
      <c r="F204" s="112" t="str">
        <f t="shared" si="73"/>
        <v>N/A</v>
      </c>
      <c r="G204" s="119">
        <v>0.59793404569999997</v>
      </c>
      <c r="H204" s="112" t="str">
        <f t="shared" si="74"/>
        <v>N/A</v>
      </c>
      <c r="I204" s="114" t="s">
        <v>217</v>
      </c>
      <c r="J204" s="114">
        <v>19.75</v>
      </c>
      <c r="K204" s="115" t="s">
        <v>732</v>
      </c>
      <c r="L204" s="116" t="str">
        <f t="shared" si="71"/>
        <v>Yes</v>
      </c>
    </row>
    <row r="205" spans="1:12" ht="25" x14ac:dyDescent="0.25">
      <c r="A205" s="2" t="s">
        <v>1708</v>
      </c>
      <c r="B205" s="117" t="s">
        <v>217</v>
      </c>
      <c r="C205" s="119" t="s">
        <v>217</v>
      </c>
      <c r="D205" s="112" t="str">
        <f t="shared" si="72"/>
        <v>N/A</v>
      </c>
      <c r="E205" s="119">
        <v>2.7469211899999998E-2</v>
      </c>
      <c r="F205" s="112" t="str">
        <f t="shared" si="73"/>
        <v>N/A</v>
      </c>
      <c r="G205" s="119">
        <v>2.9006877800000001E-2</v>
      </c>
      <c r="H205" s="112" t="str">
        <f t="shared" si="74"/>
        <v>N/A</v>
      </c>
      <c r="I205" s="114" t="s">
        <v>217</v>
      </c>
      <c r="J205" s="114">
        <v>5.5979999999999999</v>
      </c>
      <c r="K205" s="115" t="s">
        <v>732</v>
      </c>
      <c r="L205" s="116" t="str">
        <f t="shared" si="71"/>
        <v>Yes</v>
      </c>
    </row>
    <row r="206" spans="1:12" ht="25" x14ac:dyDescent="0.25">
      <c r="A206" s="2" t="s">
        <v>1709</v>
      </c>
      <c r="B206" s="117" t="s">
        <v>217</v>
      </c>
      <c r="C206" s="119" t="s">
        <v>217</v>
      </c>
      <c r="D206" s="112" t="str">
        <f t="shared" si="72"/>
        <v>N/A</v>
      </c>
      <c r="E206" s="119">
        <v>1.4357020766999999</v>
      </c>
      <c r="F206" s="112" t="str">
        <f t="shared" si="73"/>
        <v>N/A</v>
      </c>
      <c r="G206" s="119">
        <v>1.4897804305</v>
      </c>
      <c r="H206" s="112" t="str">
        <f t="shared" si="74"/>
        <v>N/A</v>
      </c>
      <c r="I206" s="114" t="s">
        <v>217</v>
      </c>
      <c r="J206" s="114">
        <v>3.7669999999999999</v>
      </c>
      <c r="K206" s="115" t="s">
        <v>732</v>
      </c>
      <c r="L206" s="116" t="str">
        <f t="shared" si="71"/>
        <v>Yes</v>
      </c>
    </row>
    <row r="207" spans="1:12" ht="25" x14ac:dyDescent="0.25">
      <c r="A207" s="2" t="s">
        <v>1710</v>
      </c>
      <c r="B207" s="117" t="s">
        <v>217</v>
      </c>
      <c r="C207" s="119" t="s">
        <v>217</v>
      </c>
      <c r="D207" s="112" t="str">
        <f t="shared" si="72"/>
        <v>N/A</v>
      </c>
      <c r="E207" s="119">
        <v>5.2952700000000001E-4</v>
      </c>
      <c r="F207" s="112" t="str">
        <f t="shared" si="73"/>
        <v>N/A</v>
      </c>
      <c r="G207" s="119">
        <v>3.4031529999999999E-4</v>
      </c>
      <c r="H207" s="112" t="str">
        <f t="shared" si="74"/>
        <v>N/A</v>
      </c>
      <c r="I207" s="114" t="s">
        <v>217</v>
      </c>
      <c r="J207" s="114">
        <v>-35.700000000000003</v>
      </c>
      <c r="K207" s="115" t="s">
        <v>732</v>
      </c>
      <c r="L207" s="116" t="str">
        <f t="shared" si="71"/>
        <v>No</v>
      </c>
    </row>
    <row r="208" spans="1:12" ht="25" x14ac:dyDescent="0.25">
      <c r="A208" s="2" t="s">
        <v>1711</v>
      </c>
      <c r="B208" s="117" t="s">
        <v>217</v>
      </c>
      <c r="C208" s="119" t="s">
        <v>217</v>
      </c>
      <c r="D208" s="112" t="str">
        <f t="shared" si="72"/>
        <v>N/A</v>
      </c>
      <c r="E208" s="119">
        <v>20.667923263999999</v>
      </c>
      <c r="F208" s="112" t="str">
        <f t="shared" si="73"/>
        <v>N/A</v>
      </c>
      <c r="G208" s="119">
        <v>18.744368531999999</v>
      </c>
      <c r="H208" s="112" t="str">
        <f t="shared" si="74"/>
        <v>N/A</v>
      </c>
      <c r="I208" s="114" t="s">
        <v>217</v>
      </c>
      <c r="J208" s="114">
        <v>-9.31</v>
      </c>
      <c r="K208" s="115" t="s">
        <v>732</v>
      </c>
      <c r="L208" s="116" t="str">
        <f t="shared" si="71"/>
        <v>Yes</v>
      </c>
    </row>
    <row r="209" spans="1:12" ht="25" x14ac:dyDescent="0.25">
      <c r="A209" s="2" t="s">
        <v>1712</v>
      </c>
      <c r="B209" s="117" t="s">
        <v>217</v>
      </c>
      <c r="C209" s="119" t="s">
        <v>217</v>
      </c>
      <c r="D209" s="112" t="str">
        <f t="shared" si="72"/>
        <v>N/A</v>
      </c>
      <c r="E209" s="119">
        <v>0.15872571099999999</v>
      </c>
      <c r="F209" s="112" t="str">
        <f t="shared" si="73"/>
        <v>N/A</v>
      </c>
      <c r="G209" s="119">
        <v>0.15752596360000001</v>
      </c>
      <c r="H209" s="112" t="str">
        <f t="shared" si="74"/>
        <v>N/A</v>
      </c>
      <c r="I209" s="114" t="s">
        <v>217</v>
      </c>
      <c r="J209" s="114">
        <v>-0.75600000000000001</v>
      </c>
      <c r="K209" s="115" t="s">
        <v>732</v>
      </c>
      <c r="L209" s="116" t="str">
        <f t="shared" si="71"/>
        <v>Yes</v>
      </c>
    </row>
    <row r="210" spans="1:12" ht="25" x14ac:dyDescent="0.25">
      <c r="A210" s="2" t="s">
        <v>1713</v>
      </c>
      <c r="B210" s="117" t="s">
        <v>217</v>
      </c>
      <c r="C210" s="119" t="s">
        <v>217</v>
      </c>
      <c r="D210" s="112" t="str">
        <f t="shared" si="72"/>
        <v>N/A</v>
      </c>
      <c r="E210" s="119">
        <v>6.4190804454999997</v>
      </c>
      <c r="F210" s="112" t="str">
        <f t="shared" si="73"/>
        <v>N/A</v>
      </c>
      <c r="G210" s="119">
        <v>4.2566642250999998</v>
      </c>
      <c r="H210" s="112" t="str">
        <f t="shared" si="74"/>
        <v>N/A</v>
      </c>
      <c r="I210" s="114" t="s">
        <v>217</v>
      </c>
      <c r="J210" s="114">
        <v>-33.700000000000003</v>
      </c>
      <c r="K210" s="115" t="s">
        <v>732</v>
      </c>
      <c r="L210" s="116" t="str">
        <f t="shared" si="71"/>
        <v>No</v>
      </c>
    </row>
    <row r="211" spans="1:12" ht="25" x14ac:dyDescent="0.25">
      <c r="A211" s="2" t="s">
        <v>1714</v>
      </c>
      <c r="B211" s="117" t="s">
        <v>217</v>
      </c>
      <c r="C211" s="119" t="s">
        <v>217</v>
      </c>
      <c r="D211" s="112" t="str">
        <f t="shared" si="72"/>
        <v>N/A</v>
      </c>
      <c r="E211" s="119">
        <v>2.4490623000000002E-3</v>
      </c>
      <c r="F211" s="112" t="str">
        <f t="shared" si="73"/>
        <v>N/A</v>
      </c>
      <c r="G211" s="119">
        <v>1.3212242E-3</v>
      </c>
      <c r="H211" s="112" t="str">
        <f t="shared" si="74"/>
        <v>N/A</v>
      </c>
      <c r="I211" s="114" t="s">
        <v>217</v>
      </c>
      <c r="J211" s="114">
        <v>-46.1</v>
      </c>
      <c r="K211" s="115" t="s">
        <v>732</v>
      </c>
      <c r="L211" s="116" t="str">
        <f t="shared" si="71"/>
        <v>No</v>
      </c>
    </row>
    <row r="212" spans="1:12" ht="25" x14ac:dyDescent="0.25">
      <c r="A212" s="2" t="s">
        <v>1715</v>
      </c>
      <c r="B212" s="117" t="s">
        <v>217</v>
      </c>
      <c r="C212" s="119" t="s">
        <v>217</v>
      </c>
      <c r="D212" s="112" t="str">
        <f t="shared" si="72"/>
        <v>N/A</v>
      </c>
      <c r="E212" s="119">
        <v>0.61694305400000005</v>
      </c>
      <c r="F212" s="112" t="str">
        <f t="shared" si="73"/>
        <v>N/A</v>
      </c>
      <c r="G212" s="119">
        <v>1.6985138429</v>
      </c>
      <c r="H212" s="112" t="str">
        <f t="shared" si="74"/>
        <v>N/A</v>
      </c>
      <c r="I212" s="114" t="s">
        <v>217</v>
      </c>
      <c r="J212" s="114">
        <v>175.3</v>
      </c>
      <c r="K212" s="115" t="s">
        <v>732</v>
      </c>
      <c r="L212" s="116" t="str">
        <f t="shared" si="71"/>
        <v>No</v>
      </c>
    </row>
    <row r="213" spans="1:12" ht="26.25" customHeight="1" x14ac:dyDescent="0.25">
      <c r="A213" s="2" t="s">
        <v>1716</v>
      </c>
      <c r="B213" s="117" t="s">
        <v>217</v>
      </c>
      <c r="C213" s="119" t="s">
        <v>217</v>
      </c>
      <c r="D213" s="112" t="str">
        <f t="shared" si="72"/>
        <v>N/A</v>
      </c>
      <c r="E213" s="119">
        <v>0.30421324760000001</v>
      </c>
      <c r="F213" s="112" t="str">
        <f t="shared" si="73"/>
        <v>N/A</v>
      </c>
      <c r="G213" s="119">
        <v>0.2009461967</v>
      </c>
      <c r="H213" s="112" t="str">
        <f t="shared" si="74"/>
        <v>N/A</v>
      </c>
      <c r="I213" s="114" t="s">
        <v>217</v>
      </c>
      <c r="J213" s="114">
        <v>-33.9</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2059820</v>
      </c>
      <c r="D6" s="11" t="str">
        <f t="shared" ref="D6:D39" si="0">IF($B6="N/A","N/A",IF(C6&gt;10,"No",IF(C6&lt;-10,"No","Yes")))</f>
        <v>N/A</v>
      </c>
      <c r="E6" s="1">
        <v>2152123</v>
      </c>
      <c r="F6" s="11" t="str">
        <f t="shared" ref="F6:F39" si="1">IF($B6="N/A","N/A",IF(E6&gt;10,"No",IF(E6&lt;-10,"No","Yes")))</f>
        <v>N/A</v>
      </c>
      <c r="G6" s="1">
        <v>1938646</v>
      </c>
      <c r="H6" s="11" t="str">
        <f t="shared" ref="H6:H39" si="2">IF($B6="N/A","N/A",IF(G6&gt;10,"No",IF(G6&lt;-10,"No","Yes")))</f>
        <v>N/A</v>
      </c>
      <c r="I6" s="12">
        <v>4.4809999999999999</v>
      </c>
      <c r="J6" s="12">
        <v>-9.92</v>
      </c>
      <c r="K6" s="41" t="s">
        <v>732</v>
      </c>
      <c r="L6" s="9" t="str">
        <f t="shared" ref="L6:L39" si="3">IF(J6="Div by 0", "N/A", IF(K6="N/A","N/A", IF(J6&gt;VALUE(MID(K6,1,2)), "No", IF(J6&lt;-1*VALUE(MID(K6,1,2)), "No", "Yes"))))</f>
        <v>Yes</v>
      </c>
    </row>
    <row r="7" spans="1:12" x14ac:dyDescent="0.25">
      <c r="A7" s="16" t="s">
        <v>4</v>
      </c>
      <c r="B7" s="33" t="s">
        <v>217</v>
      </c>
      <c r="C7" s="34">
        <v>1517522</v>
      </c>
      <c r="D7" s="11" t="str">
        <f t="shared" si="0"/>
        <v>N/A</v>
      </c>
      <c r="E7" s="34">
        <v>1565937</v>
      </c>
      <c r="F7" s="11" t="str">
        <f t="shared" si="1"/>
        <v>N/A</v>
      </c>
      <c r="G7" s="34">
        <v>1425534</v>
      </c>
      <c r="H7" s="11" t="str">
        <f t="shared" si="2"/>
        <v>N/A</v>
      </c>
      <c r="I7" s="12">
        <v>3.19</v>
      </c>
      <c r="J7" s="12">
        <v>-8.9700000000000006</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73.532455126000002</v>
      </c>
      <c r="H8" s="11" t="str">
        <f t="shared" si="2"/>
        <v>N/A</v>
      </c>
      <c r="I8" s="12" t="s">
        <v>217</v>
      </c>
      <c r="J8" s="12" t="s">
        <v>217</v>
      </c>
      <c r="K8" s="41" t="s">
        <v>732</v>
      </c>
      <c r="L8" s="9" t="str">
        <f t="shared" si="3"/>
        <v>No</v>
      </c>
    </row>
    <row r="9" spans="1:12" x14ac:dyDescent="0.25">
      <c r="A9" s="16" t="s">
        <v>83</v>
      </c>
      <c r="B9" s="33" t="s">
        <v>217</v>
      </c>
      <c r="C9" s="34">
        <v>1320360.26</v>
      </c>
      <c r="D9" s="11" t="str">
        <f t="shared" si="0"/>
        <v>N/A</v>
      </c>
      <c r="E9" s="34">
        <v>1391366.69</v>
      </c>
      <c r="F9" s="11" t="str">
        <f t="shared" si="1"/>
        <v>N/A</v>
      </c>
      <c r="G9" s="34">
        <v>1265999.69</v>
      </c>
      <c r="H9" s="11" t="str">
        <f t="shared" si="2"/>
        <v>N/A</v>
      </c>
      <c r="I9" s="12">
        <v>5.3780000000000001</v>
      </c>
      <c r="J9" s="12">
        <v>-9.01</v>
      </c>
      <c r="K9" s="41" t="s">
        <v>732</v>
      </c>
      <c r="L9" s="9" t="str">
        <f t="shared" si="3"/>
        <v>Yes</v>
      </c>
    </row>
    <row r="10" spans="1:12" x14ac:dyDescent="0.25">
      <c r="A10" s="16" t="s">
        <v>100</v>
      </c>
      <c r="B10" s="33" t="s">
        <v>217</v>
      </c>
      <c r="C10" s="34">
        <v>74489</v>
      </c>
      <c r="D10" s="11" t="str">
        <f t="shared" si="0"/>
        <v>N/A</v>
      </c>
      <c r="E10" s="34">
        <v>75571</v>
      </c>
      <c r="F10" s="11" t="str">
        <f t="shared" si="1"/>
        <v>N/A</v>
      </c>
      <c r="G10" s="34">
        <v>74307</v>
      </c>
      <c r="H10" s="11" t="str">
        <f t="shared" si="2"/>
        <v>N/A</v>
      </c>
      <c r="I10" s="12">
        <v>1.4530000000000001</v>
      </c>
      <c r="J10" s="12">
        <v>-1.67</v>
      </c>
      <c r="K10" s="41" t="s">
        <v>732</v>
      </c>
      <c r="L10" s="9" t="str">
        <f t="shared" si="3"/>
        <v>Yes</v>
      </c>
    </row>
    <row r="11" spans="1:12" x14ac:dyDescent="0.25">
      <c r="A11" s="16" t="s">
        <v>983</v>
      </c>
      <c r="B11" s="33" t="s">
        <v>217</v>
      </c>
      <c r="C11" s="34">
        <v>8307</v>
      </c>
      <c r="D11" s="11" t="str">
        <f t="shared" si="0"/>
        <v>N/A</v>
      </c>
      <c r="E11" s="34">
        <v>7775</v>
      </c>
      <c r="F11" s="11" t="str">
        <f t="shared" si="1"/>
        <v>N/A</v>
      </c>
      <c r="G11" s="34">
        <v>7268</v>
      </c>
      <c r="H11" s="11" t="str">
        <f t="shared" si="2"/>
        <v>N/A</v>
      </c>
      <c r="I11" s="12">
        <v>-6.4</v>
      </c>
      <c r="J11" s="12">
        <v>-6.52</v>
      </c>
      <c r="K11" s="41" t="s">
        <v>732</v>
      </c>
      <c r="L11" s="9" t="str">
        <f t="shared" si="3"/>
        <v>Yes</v>
      </c>
    </row>
    <row r="12" spans="1:12" x14ac:dyDescent="0.25">
      <c r="A12" s="16" t="s">
        <v>984</v>
      </c>
      <c r="B12" s="33" t="s">
        <v>217</v>
      </c>
      <c r="C12" s="34">
        <v>58660</v>
      </c>
      <c r="D12" s="11" t="str">
        <f t="shared" si="0"/>
        <v>N/A</v>
      </c>
      <c r="E12" s="34">
        <v>59057</v>
      </c>
      <c r="F12" s="11" t="str">
        <f t="shared" si="1"/>
        <v>N/A</v>
      </c>
      <c r="G12" s="34">
        <v>60501</v>
      </c>
      <c r="H12" s="11" t="str">
        <f t="shared" si="2"/>
        <v>N/A</v>
      </c>
      <c r="I12" s="12">
        <v>0.67679999999999996</v>
      </c>
      <c r="J12" s="12">
        <v>2.4449999999999998</v>
      </c>
      <c r="K12" s="41" t="s">
        <v>732</v>
      </c>
      <c r="L12" s="9" t="str">
        <f t="shared" si="3"/>
        <v>Yes</v>
      </c>
    </row>
    <row r="13" spans="1:12" x14ac:dyDescent="0.25">
      <c r="A13" s="16" t="s">
        <v>985</v>
      </c>
      <c r="B13" s="33" t="s">
        <v>217</v>
      </c>
      <c r="C13" s="34">
        <v>7145</v>
      </c>
      <c r="D13" s="11" t="str">
        <f t="shared" si="0"/>
        <v>N/A</v>
      </c>
      <c r="E13" s="34">
        <v>6945</v>
      </c>
      <c r="F13" s="11" t="str">
        <f t="shared" si="1"/>
        <v>N/A</v>
      </c>
      <c r="G13" s="34">
        <v>4011</v>
      </c>
      <c r="H13" s="11" t="str">
        <f t="shared" si="2"/>
        <v>N/A</v>
      </c>
      <c r="I13" s="12">
        <v>-2.8</v>
      </c>
      <c r="J13" s="12">
        <v>-42.2</v>
      </c>
      <c r="K13" s="41" t="s">
        <v>732</v>
      </c>
      <c r="L13" s="9" t="str">
        <f t="shared" si="3"/>
        <v>No</v>
      </c>
    </row>
    <row r="14" spans="1:12" x14ac:dyDescent="0.25">
      <c r="A14" s="16" t="s">
        <v>986</v>
      </c>
      <c r="B14" s="33" t="s">
        <v>217</v>
      </c>
      <c r="C14" s="34">
        <v>377</v>
      </c>
      <c r="D14" s="11" t="str">
        <f t="shared" si="0"/>
        <v>N/A</v>
      </c>
      <c r="E14" s="34">
        <v>1794</v>
      </c>
      <c r="F14" s="11" t="str">
        <f t="shared" si="1"/>
        <v>N/A</v>
      </c>
      <c r="G14" s="34">
        <v>2527</v>
      </c>
      <c r="H14" s="11" t="str">
        <f t="shared" si="2"/>
        <v>N/A</v>
      </c>
      <c r="I14" s="12">
        <v>375.9</v>
      </c>
      <c r="J14" s="12">
        <v>40.86</v>
      </c>
      <c r="K14" s="41" t="s">
        <v>732</v>
      </c>
      <c r="L14" s="9" t="str">
        <f t="shared" si="3"/>
        <v>No</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468873</v>
      </c>
      <c r="D16" s="11" t="str">
        <f t="shared" si="0"/>
        <v>N/A</v>
      </c>
      <c r="E16" s="34">
        <v>480735</v>
      </c>
      <c r="F16" s="11" t="str">
        <f t="shared" si="1"/>
        <v>N/A</v>
      </c>
      <c r="G16" s="34">
        <v>448426</v>
      </c>
      <c r="H16" s="11" t="str">
        <f t="shared" si="2"/>
        <v>N/A</v>
      </c>
      <c r="I16" s="12">
        <v>2.5299999999999998</v>
      </c>
      <c r="J16" s="12">
        <v>-6.72</v>
      </c>
      <c r="K16" s="41" t="s">
        <v>732</v>
      </c>
      <c r="L16" s="9" t="str">
        <f t="shared" si="3"/>
        <v>Yes</v>
      </c>
    </row>
    <row r="17" spans="1:12" x14ac:dyDescent="0.25">
      <c r="A17" s="4" t="s">
        <v>988</v>
      </c>
      <c r="B17" s="33" t="s">
        <v>217</v>
      </c>
      <c r="C17" s="34">
        <v>393577</v>
      </c>
      <c r="D17" s="11" t="str">
        <f t="shared" si="0"/>
        <v>N/A</v>
      </c>
      <c r="E17" s="34">
        <v>397141</v>
      </c>
      <c r="F17" s="11" t="str">
        <f t="shared" si="1"/>
        <v>N/A</v>
      </c>
      <c r="G17" s="34">
        <v>369434</v>
      </c>
      <c r="H17" s="11" t="str">
        <f t="shared" si="2"/>
        <v>N/A</v>
      </c>
      <c r="I17" s="12">
        <v>0.90549999999999997</v>
      </c>
      <c r="J17" s="12">
        <v>-6.98</v>
      </c>
      <c r="K17" s="41" t="s">
        <v>732</v>
      </c>
      <c r="L17" s="9" t="str">
        <f t="shared" si="3"/>
        <v>Yes</v>
      </c>
    </row>
    <row r="18" spans="1:12" x14ac:dyDescent="0.25">
      <c r="A18" s="4" t="s">
        <v>989</v>
      </c>
      <c r="B18" s="33" t="s">
        <v>217</v>
      </c>
      <c r="C18" s="34">
        <v>38919</v>
      </c>
      <c r="D18" s="11" t="str">
        <f t="shared" si="0"/>
        <v>N/A</v>
      </c>
      <c r="E18" s="34">
        <v>42636</v>
      </c>
      <c r="F18" s="11" t="str">
        <f t="shared" si="1"/>
        <v>N/A</v>
      </c>
      <c r="G18" s="34">
        <v>40877</v>
      </c>
      <c r="H18" s="11" t="str">
        <f t="shared" si="2"/>
        <v>N/A</v>
      </c>
      <c r="I18" s="12">
        <v>9.5510000000000002</v>
      </c>
      <c r="J18" s="12">
        <v>-4.13</v>
      </c>
      <c r="K18" s="41" t="s">
        <v>732</v>
      </c>
      <c r="L18" s="9" t="str">
        <f t="shared" si="3"/>
        <v>Yes</v>
      </c>
    </row>
    <row r="19" spans="1:12" x14ac:dyDescent="0.25">
      <c r="A19" s="4" t="s">
        <v>990</v>
      </c>
      <c r="B19" s="33" t="s">
        <v>217</v>
      </c>
      <c r="C19" s="34">
        <v>22497</v>
      </c>
      <c r="D19" s="11" t="str">
        <f t="shared" si="0"/>
        <v>N/A</v>
      </c>
      <c r="E19" s="34">
        <v>23920</v>
      </c>
      <c r="F19" s="11" t="str">
        <f t="shared" si="1"/>
        <v>N/A</v>
      </c>
      <c r="G19" s="34">
        <v>20983</v>
      </c>
      <c r="H19" s="11" t="str">
        <f t="shared" si="2"/>
        <v>N/A</v>
      </c>
      <c r="I19" s="12">
        <v>6.3250000000000002</v>
      </c>
      <c r="J19" s="12">
        <v>-12.3</v>
      </c>
      <c r="K19" s="41" t="s">
        <v>732</v>
      </c>
      <c r="L19" s="9" t="str">
        <f t="shared" si="3"/>
        <v>Yes</v>
      </c>
    </row>
    <row r="20" spans="1:12" x14ac:dyDescent="0.25">
      <c r="A20" s="4" t="s">
        <v>991</v>
      </c>
      <c r="B20" s="33" t="s">
        <v>217</v>
      </c>
      <c r="C20" s="34">
        <v>13880</v>
      </c>
      <c r="D20" s="11" t="str">
        <f t="shared" si="0"/>
        <v>N/A</v>
      </c>
      <c r="E20" s="34">
        <v>17038</v>
      </c>
      <c r="F20" s="11" t="str">
        <f t="shared" si="1"/>
        <v>N/A</v>
      </c>
      <c r="G20" s="34">
        <v>17132</v>
      </c>
      <c r="H20" s="11" t="str">
        <f t="shared" si="2"/>
        <v>N/A</v>
      </c>
      <c r="I20" s="12">
        <v>22.75</v>
      </c>
      <c r="J20" s="12">
        <v>0.55169999999999997</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1143947</v>
      </c>
      <c r="D22" s="11" t="str">
        <f t="shared" si="0"/>
        <v>N/A</v>
      </c>
      <c r="E22" s="34">
        <v>1178903</v>
      </c>
      <c r="F22" s="11" t="str">
        <f t="shared" si="1"/>
        <v>N/A</v>
      </c>
      <c r="G22" s="34">
        <v>1032540</v>
      </c>
      <c r="H22" s="11" t="str">
        <f t="shared" si="2"/>
        <v>N/A</v>
      </c>
      <c r="I22" s="12">
        <v>3.056</v>
      </c>
      <c r="J22" s="12">
        <v>-12.4</v>
      </c>
      <c r="K22" s="41" t="s">
        <v>732</v>
      </c>
      <c r="L22" s="9" t="str">
        <f t="shared" si="3"/>
        <v>Yes</v>
      </c>
    </row>
    <row r="23" spans="1:12" x14ac:dyDescent="0.25">
      <c r="A23" s="4" t="s">
        <v>993</v>
      </c>
      <c r="B23" s="33" t="s">
        <v>217</v>
      </c>
      <c r="C23" s="34">
        <v>432355</v>
      </c>
      <c r="D23" s="11" t="str">
        <f t="shared" si="0"/>
        <v>N/A</v>
      </c>
      <c r="E23" s="34">
        <v>471537</v>
      </c>
      <c r="F23" s="11" t="str">
        <f t="shared" si="1"/>
        <v>N/A</v>
      </c>
      <c r="G23" s="34">
        <v>382616</v>
      </c>
      <c r="H23" s="11" t="str">
        <f t="shared" si="2"/>
        <v>N/A</v>
      </c>
      <c r="I23" s="12">
        <v>9.0619999999999994</v>
      </c>
      <c r="J23" s="12">
        <v>-18.899999999999999</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79013</v>
      </c>
      <c r="D25" s="11" t="str">
        <f t="shared" si="0"/>
        <v>N/A</v>
      </c>
      <c r="E25" s="34">
        <v>86650</v>
      </c>
      <c r="F25" s="11" t="str">
        <f t="shared" si="1"/>
        <v>N/A</v>
      </c>
      <c r="G25" s="34">
        <v>77364</v>
      </c>
      <c r="H25" s="11" t="str">
        <f t="shared" si="2"/>
        <v>N/A</v>
      </c>
      <c r="I25" s="12">
        <v>9.6649999999999991</v>
      </c>
      <c r="J25" s="12">
        <v>-10.7</v>
      </c>
      <c r="K25" s="41" t="s">
        <v>732</v>
      </c>
      <c r="L25" s="9" t="str">
        <f t="shared" si="3"/>
        <v>Yes</v>
      </c>
    </row>
    <row r="26" spans="1:12" x14ac:dyDescent="0.25">
      <c r="A26" s="4" t="s">
        <v>996</v>
      </c>
      <c r="B26" s="33" t="s">
        <v>217</v>
      </c>
      <c r="C26" s="34">
        <v>103537</v>
      </c>
      <c r="D26" s="11" t="str">
        <f t="shared" si="0"/>
        <v>N/A</v>
      </c>
      <c r="E26" s="34">
        <v>112875</v>
      </c>
      <c r="F26" s="11" t="str">
        <f t="shared" si="1"/>
        <v>N/A</v>
      </c>
      <c r="G26" s="34">
        <v>88751</v>
      </c>
      <c r="H26" s="11" t="str">
        <f t="shared" si="2"/>
        <v>N/A</v>
      </c>
      <c r="I26" s="12">
        <v>9.0190000000000001</v>
      </c>
      <c r="J26" s="12">
        <v>-21.4</v>
      </c>
      <c r="K26" s="41" t="s">
        <v>732</v>
      </c>
      <c r="L26" s="9" t="str">
        <f t="shared" si="3"/>
        <v>Yes</v>
      </c>
    </row>
    <row r="27" spans="1:12" x14ac:dyDescent="0.25">
      <c r="A27" s="4" t="s">
        <v>997</v>
      </c>
      <c r="B27" s="33" t="s">
        <v>217</v>
      </c>
      <c r="C27" s="34">
        <v>415645</v>
      </c>
      <c r="D27" s="11" t="str">
        <f t="shared" si="0"/>
        <v>N/A</v>
      </c>
      <c r="E27" s="34">
        <v>396678</v>
      </c>
      <c r="F27" s="11" t="str">
        <f t="shared" si="1"/>
        <v>N/A</v>
      </c>
      <c r="G27" s="34">
        <v>380136</v>
      </c>
      <c r="H27" s="11" t="str">
        <f t="shared" si="2"/>
        <v>N/A</v>
      </c>
      <c r="I27" s="12">
        <v>-4.5599999999999996</v>
      </c>
      <c r="J27" s="12">
        <v>-4.17</v>
      </c>
      <c r="K27" s="41" t="s">
        <v>732</v>
      </c>
      <c r="L27" s="9" t="str">
        <f t="shared" si="3"/>
        <v>Yes</v>
      </c>
    </row>
    <row r="28" spans="1:12" x14ac:dyDescent="0.25">
      <c r="A28" s="48" t="s">
        <v>998</v>
      </c>
      <c r="B28" s="33" t="s">
        <v>217</v>
      </c>
      <c r="C28" s="34">
        <v>113397</v>
      </c>
      <c r="D28" s="11" t="str">
        <f t="shared" si="0"/>
        <v>N/A</v>
      </c>
      <c r="E28" s="34">
        <v>111163</v>
      </c>
      <c r="F28" s="11" t="str">
        <f t="shared" si="1"/>
        <v>N/A</v>
      </c>
      <c r="G28" s="34">
        <v>103673</v>
      </c>
      <c r="H28" s="11" t="str">
        <f t="shared" si="2"/>
        <v>N/A</v>
      </c>
      <c r="I28" s="12">
        <v>-1.97</v>
      </c>
      <c r="J28" s="12">
        <v>-6.74</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372511</v>
      </c>
      <c r="D30" s="11" t="str">
        <f t="shared" si="0"/>
        <v>N/A</v>
      </c>
      <c r="E30" s="34">
        <v>416914</v>
      </c>
      <c r="F30" s="11" t="str">
        <f t="shared" si="1"/>
        <v>N/A</v>
      </c>
      <c r="G30" s="34">
        <v>383373</v>
      </c>
      <c r="H30" s="11" t="str">
        <f t="shared" si="2"/>
        <v>N/A</v>
      </c>
      <c r="I30" s="12">
        <v>11.92</v>
      </c>
      <c r="J30" s="12">
        <v>-8.0500000000000007</v>
      </c>
      <c r="K30" s="41" t="s">
        <v>732</v>
      </c>
      <c r="L30" s="9" t="str">
        <f t="shared" si="3"/>
        <v>Yes</v>
      </c>
    </row>
    <row r="31" spans="1:12" x14ac:dyDescent="0.25">
      <c r="A31" s="42" t="s">
        <v>1000</v>
      </c>
      <c r="B31" s="33" t="s">
        <v>217</v>
      </c>
      <c r="C31" s="34">
        <v>238430</v>
      </c>
      <c r="D31" s="11" t="str">
        <f t="shared" si="0"/>
        <v>N/A</v>
      </c>
      <c r="E31" s="34">
        <v>270587</v>
      </c>
      <c r="F31" s="11" t="str">
        <f t="shared" si="1"/>
        <v>N/A</v>
      </c>
      <c r="G31" s="34">
        <v>234899</v>
      </c>
      <c r="H31" s="11" t="str">
        <f t="shared" si="2"/>
        <v>N/A</v>
      </c>
      <c r="I31" s="12">
        <v>13.49</v>
      </c>
      <c r="J31" s="12">
        <v>-13.2</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37833</v>
      </c>
      <c r="D33" s="11" t="str">
        <f t="shared" si="0"/>
        <v>N/A</v>
      </c>
      <c r="E33" s="34">
        <v>40631</v>
      </c>
      <c r="F33" s="11" t="str">
        <f t="shared" si="1"/>
        <v>N/A</v>
      </c>
      <c r="G33" s="34">
        <v>38716</v>
      </c>
      <c r="H33" s="11" t="str">
        <f t="shared" si="2"/>
        <v>N/A</v>
      </c>
      <c r="I33" s="12">
        <v>7.3959999999999999</v>
      </c>
      <c r="J33" s="12">
        <v>-4.71</v>
      </c>
      <c r="K33" s="41" t="s">
        <v>732</v>
      </c>
      <c r="L33" s="9" t="str">
        <f t="shared" si="3"/>
        <v>Yes</v>
      </c>
    </row>
    <row r="34" spans="1:12" x14ac:dyDescent="0.25">
      <c r="A34" s="42" t="s">
        <v>1003</v>
      </c>
      <c r="B34" s="33" t="s">
        <v>217</v>
      </c>
      <c r="C34" s="34">
        <v>65748</v>
      </c>
      <c r="D34" s="11" t="str">
        <f t="shared" si="0"/>
        <v>N/A</v>
      </c>
      <c r="E34" s="34">
        <v>66527</v>
      </c>
      <c r="F34" s="11" t="str">
        <f t="shared" si="1"/>
        <v>N/A</v>
      </c>
      <c r="G34" s="34">
        <v>69503</v>
      </c>
      <c r="H34" s="11" t="str">
        <f t="shared" si="2"/>
        <v>N/A</v>
      </c>
      <c r="I34" s="12">
        <v>1.1850000000000001</v>
      </c>
      <c r="J34" s="12">
        <v>4.4729999999999999</v>
      </c>
      <c r="K34" s="41" t="s">
        <v>732</v>
      </c>
      <c r="L34" s="9" t="str">
        <f t="shared" si="3"/>
        <v>Yes</v>
      </c>
    </row>
    <row r="35" spans="1:12" x14ac:dyDescent="0.25">
      <c r="A35" s="42" t="s">
        <v>1004</v>
      </c>
      <c r="B35" s="33" t="s">
        <v>217</v>
      </c>
      <c r="C35" s="34">
        <v>30500</v>
      </c>
      <c r="D35" s="11" t="str">
        <f t="shared" si="0"/>
        <v>N/A</v>
      </c>
      <c r="E35" s="34">
        <v>39169</v>
      </c>
      <c r="F35" s="11" t="str">
        <f t="shared" si="1"/>
        <v>N/A</v>
      </c>
      <c r="G35" s="34">
        <v>40255</v>
      </c>
      <c r="H35" s="11" t="str">
        <f t="shared" si="2"/>
        <v>N/A</v>
      </c>
      <c r="I35" s="12">
        <v>28.42</v>
      </c>
      <c r="J35" s="12">
        <v>2.7730000000000001</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11107</v>
      </c>
      <c r="D37" s="11" t="str">
        <f t="shared" si="0"/>
        <v>N/A</v>
      </c>
      <c r="E37" s="34">
        <v>10122</v>
      </c>
      <c r="F37" s="11" t="str">
        <f t="shared" si="1"/>
        <v>N/A</v>
      </c>
      <c r="G37" s="34">
        <v>9350</v>
      </c>
      <c r="H37" s="11" t="str">
        <f t="shared" si="2"/>
        <v>N/A</v>
      </c>
      <c r="I37" s="12">
        <v>-8.8699999999999992</v>
      </c>
      <c r="J37" s="12">
        <v>-7.63</v>
      </c>
      <c r="K37" s="41" t="s">
        <v>732</v>
      </c>
      <c r="L37" s="9" t="str">
        <f t="shared" si="3"/>
        <v>Yes</v>
      </c>
    </row>
    <row r="38" spans="1:12" x14ac:dyDescent="0.25">
      <c r="A38" s="42" t="s">
        <v>84</v>
      </c>
      <c r="B38" s="33" t="s">
        <v>217</v>
      </c>
      <c r="C38" s="43">
        <v>10530990403</v>
      </c>
      <c r="D38" s="11" t="str">
        <f t="shared" si="0"/>
        <v>N/A</v>
      </c>
      <c r="E38" s="43">
        <v>11130745629</v>
      </c>
      <c r="F38" s="11" t="str">
        <f t="shared" si="1"/>
        <v>N/A</v>
      </c>
      <c r="G38" s="43">
        <v>10826840405</v>
      </c>
      <c r="H38" s="11" t="str">
        <f t="shared" si="2"/>
        <v>N/A</v>
      </c>
      <c r="I38" s="12">
        <v>5.6950000000000003</v>
      </c>
      <c r="J38" s="12">
        <v>-2.73</v>
      </c>
      <c r="K38" s="41" t="s">
        <v>732</v>
      </c>
      <c r="L38" s="9" t="str">
        <f t="shared" si="3"/>
        <v>Yes</v>
      </c>
    </row>
    <row r="39" spans="1:12" x14ac:dyDescent="0.25">
      <c r="A39" s="42" t="s">
        <v>1287</v>
      </c>
      <c r="B39" s="33" t="s">
        <v>217</v>
      </c>
      <c r="C39" s="43">
        <v>5112.5779936999998</v>
      </c>
      <c r="D39" s="11" t="str">
        <f t="shared" si="0"/>
        <v>N/A</v>
      </c>
      <c r="E39" s="43">
        <v>5171.9839567999998</v>
      </c>
      <c r="F39" s="11" t="str">
        <f t="shared" si="1"/>
        <v>N/A</v>
      </c>
      <c r="G39" s="43">
        <v>5584.743375</v>
      </c>
      <c r="H39" s="11" t="str">
        <f t="shared" si="2"/>
        <v>N/A</v>
      </c>
      <c r="I39" s="12">
        <v>1.1619999999999999</v>
      </c>
      <c r="J39" s="12">
        <v>7.9809999999999999</v>
      </c>
      <c r="K39" s="41" t="s">
        <v>732</v>
      </c>
      <c r="L39" s="9" t="str">
        <f t="shared" si="3"/>
        <v>Yes</v>
      </c>
    </row>
    <row r="40" spans="1:12" x14ac:dyDescent="0.25">
      <c r="A40" s="42" t="s">
        <v>1288</v>
      </c>
      <c r="B40" s="33" t="s">
        <v>217</v>
      </c>
      <c r="C40" s="43">
        <v>6939.5965284000004</v>
      </c>
      <c r="D40" s="11" t="str">
        <f>IF($B40="N/A","N/A",IF(C40&gt;10,"No",IF(C40&lt;-10,"No","Yes")))</f>
        <v>N/A</v>
      </c>
      <c r="E40" s="43">
        <v>7108.0417852</v>
      </c>
      <c r="F40" s="11" t="str">
        <f>IF($B40="N/A","N/A",IF(E40&gt;10,"No",IF(E40&lt;-10,"No","Yes")))</f>
        <v>N/A</v>
      </c>
      <c r="G40" s="43">
        <v>7594.9366378000004</v>
      </c>
      <c r="H40" s="11" t="str">
        <f>IF($B40="N/A","N/A",IF(G40&gt;10,"No",IF(G40&lt;-10,"No","Yes")))</f>
        <v>N/A</v>
      </c>
      <c r="I40" s="12">
        <v>2.427</v>
      </c>
      <c r="J40" s="12">
        <v>6.85</v>
      </c>
      <c r="K40" s="41" t="s">
        <v>732</v>
      </c>
      <c r="L40" s="9" t="str">
        <f>IF(J40="Div by 0", "N/A", IF(K40="N/A","N/A", IF(J40&gt;VALUE(MID(K40,1,2)), "No", IF(J40&lt;-1*VALUE(MID(K40,1,2)), "No", "Yes"))))</f>
        <v>Yes</v>
      </c>
    </row>
    <row r="41" spans="1:12" x14ac:dyDescent="0.25">
      <c r="A41" s="42" t="s">
        <v>107</v>
      </c>
      <c r="B41" s="33" t="s">
        <v>217</v>
      </c>
      <c r="C41" s="43">
        <v>101328632</v>
      </c>
      <c r="D41" s="11" t="str">
        <f t="shared" ref="D41:D44" si="4">IF($B41="N/A","N/A",IF(C41&gt;10,"No",IF(C41&lt;-10,"No","Yes")))</f>
        <v>N/A</v>
      </c>
      <c r="E41" s="43">
        <v>86306400</v>
      </c>
      <c r="F41" s="11" t="str">
        <f t="shared" ref="F41:F44" si="5">IF($B41="N/A","N/A",IF(E41&gt;10,"No",IF(E41&lt;-10,"No","Yes")))</f>
        <v>N/A</v>
      </c>
      <c r="G41" s="43">
        <v>75638590</v>
      </c>
      <c r="H41" s="11" t="str">
        <f t="shared" ref="H41:H44" si="6">IF($B41="N/A","N/A",IF(G41&gt;10,"No",IF(G41&lt;-10,"No","Yes")))</f>
        <v>N/A</v>
      </c>
      <c r="I41" s="12">
        <v>-14.8</v>
      </c>
      <c r="J41" s="12">
        <v>-12.4</v>
      </c>
      <c r="K41" s="41" t="s">
        <v>732</v>
      </c>
      <c r="L41" s="9" t="str">
        <f t="shared" ref="L41:L43" si="7">IF(J41="Div by 0", "N/A", IF(K41="N/A","N/A", IF(J41&gt;VALUE(MID(K41,1,2)), "No", IF(J41&lt;-1*VALUE(MID(K41,1,2)), "No", "Yes"))))</f>
        <v>Yes</v>
      </c>
    </row>
    <row r="42" spans="1:12" x14ac:dyDescent="0.25">
      <c r="A42" s="42" t="s">
        <v>162</v>
      </c>
      <c r="B42" s="41" t="s">
        <v>221</v>
      </c>
      <c r="C42" s="1">
        <v>3349</v>
      </c>
      <c r="D42" s="11" t="str">
        <f>IF($B42="N/A","N/A",IF(C42&gt;0,"No",IF(C42&lt;0,"No","Yes")))</f>
        <v>No</v>
      </c>
      <c r="E42" s="1">
        <v>3167</v>
      </c>
      <c r="F42" s="11" t="str">
        <f>IF($B42="N/A","N/A",IF(E42&gt;0,"No",IF(E42&lt;0,"No","Yes")))</f>
        <v>No</v>
      </c>
      <c r="G42" s="1">
        <v>2277</v>
      </c>
      <c r="H42" s="11" t="str">
        <f>IF($B42="N/A","N/A",IF(G42&gt;0,"No",IF(G42&lt;0,"No","Yes")))</f>
        <v>No</v>
      </c>
      <c r="I42" s="12">
        <v>-5.43</v>
      </c>
      <c r="J42" s="12">
        <v>-28.1</v>
      </c>
      <c r="K42" s="41" t="s">
        <v>732</v>
      </c>
      <c r="L42" s="9" t="str">
        <f t="shared" si="7"/>
        <v>Yes</v>
      </c>
    </row>
    <row r="43" spans="1:12" x14ac:dyDescent="0.25">
      <c r="A43" s="42" t="s">
        <v>160</v>
      </c>
      <c r="B43" s="33" t="s">
        <v>217</v>
      </c>
      <c r="C43" s="43">
        <v>3539142</v>
      </c>
      <c r="D43" s="11" t="str">
        <f t="shared" si="4"/>
        <v>N/A</v>
      </c>
      <c r="E43" s="43">
        <v>4258158</v>
      </c>
      <c r="F43" s="11" t="str">
        <f t="shared" si="5"/>
        <v>N/A</v>
      </c>
      <c r="G43" s="43">
        <v>3301397</v>
      </c>
      <c r="H43" s="11" t="str">
        <f t="shared" si="6"/>
        <v>N/A</v>
      </c>
      <c r="I43" s="12">
        <v>20.32</v>
      </c>
      <c r="J43" s="12">
        <v>-22.5</v>
      </c>
      <c r="K43" s="41" t="s">
        <v>732</v>
      </c>
      <c r="L43" s="9" t="str">
        <f t="shared" si="7"/>
        <v>Yes</v>
      </c>
    </row>
    <row r="44" spans="1:12" x14ac:dyDescent="0.25">
      <c r="A44" s="42" t="s">
        <v>1289</v>
      </c>
      <c r="B44" s="33" t="s">
        <v>217</v>
      </c>
      <c r="C44" s="43">
        <v>1056.775754</v>
      </c>
      <c r="D44" s="11" t="str">
        <f t="shared" si="4"/>
        <v>N/A</v>
      </c>
      <c r="E44" s="43">
        <v>1344.5399431999999</v>
      </c>
      <c r="F44" s="11" t="str">
        <f t="shared" si="5"/>
        <v>N/A</v>
      </c>
      <c r="G44" s="43">
        <v>1449.8888889</v>
      </c>
      <c r="H44" s="11" t="str">
        <f t="shared" si="6"/>
        <v>N/A</v>
      </c>
      <c r="I44" s="12">
        <v>27.23</v>
      </c>
      <c r="J44" s="12">
        <v>7.835</v>
      </c>
      <c r="K44" s="41" t="s">
        <v>732</v>
      </c>
      <c r="L44" s="9" t="str">
        <f>IF(J44="Div by 0", "N/A", IF(OR(J44="N/A",K44="N/A"),"N/A", IF(J44&gt;VALUE(MID(K44,1,2)), "No", IF(J44&lt;-1*VALUE(MID(K44,1,2)), "No", "Yes"))))</f>
        <v>Yes</v>
      </c>
    </row>
    <row r="45" spans="1:12" x14ac:dyDescent="0.25">
      <c r="A45" s="42" t="s">
        <v>1290</v>
      </c>
      <c r="B45" s="33" t="s">
        <v>217</v>
      </c>
      <c r="C45" s="43">
        <v>7534.4943950999996</v>
      </c>
      <c r="D45" s="11" t="str">
        <f t="shared" ref="D45:D71" si="8">IF($B45="N/A","N/A",IF(C45&gt;10,"No",IF(C45&lt;-10,"No","Yes")))</f>
        <v>N/A</v>
      </c>
      <c r="E45" s="43">
        <v>7730.5705495000002</v>
      </c>
      <c r="F45" s="11" t="str">
        <f t="shared" ref="F45:F71" si="9">IF($B45="N/A","N/A",IF(E45&gt;10,"No",IF(E45&lt;-10,"No","Yes")))</f>
        <v>N/A</v>
      </c>
      <c r="G45" s="43">
        <v>8121.3043186000004</v>
      </c>
      <c r="H45" s="11" t="str">
        <f t="shared" ref="H45:H71" si="10">IF($B45="N/A","N/A",IF(G45&gt;10,"No",IF(G45&lt;-10,"No","Yes")))</f>
        <v>N/A</v>
      </c>
      <c r="I45" s="12">
        <v>2.6019999999999999</v>
      </c>
      <c r="J45" s="12">
        <v>5.0540000000000003</v>
      </c>
      <c r="K45" s="41" t="s">
        <v>732</v>
      </c>
      <c r="L45" s="9" t="str">
        <f t="shared" ref="L45:L71" si="11">IF(J45="Div by 0", "N/A", IF(K45="N/A","N/A", IF(J45&gt;VALUE(MID(K45,1,2)), "No", IF(J45&lt;-1*VALUE(MID(K45,1,2)), "No", "Yes"))))</f>
        <v>Yes</v>
      </c>
    </row>
    <row r="46" spans="1:12" x14ac:dyDescent="0.25">
      <c r="A46" s="42" t="s">
        <v>1291</v>
      </c>
      <c r="B46" s="33" t="s">
        <v>217</v>
      </c>
      <c r="C46" s="43">
        <v>10429.182858</v>
      </c>
      <c r="D46" s="11" t="str">
        <f t="shared" si="8"/>
        <v>N/A</v>
      </c>
      <c r="E46" s="43">
        <v>11583.732733000001</v>
      </c>
      <c r="F46" s="11" t="str">
        <f t="shared" si="9"/>
        <v>N/A</v>
      </c>
      <c r="G46" s="43">
        <v>12216.16552</v>
      </c>
      <c r="H46" s="11" t="str">
        <f t="shared" si="10"/>
        <v>N/A</v>
      </c>
      <c r="I46" s="12">
        <v>11.07</v>
      </c>
      <c r="J46" s="12">
        <v>5.46</v>
      </c>
      <c r="K46" s="41" t="s">
        <v>732</v>
      </c>
      <c r="L46" s="9" t="str">
        <f t="shared" si="11"/>
        <v>Yes</v>
      </c>
    </row>
    <row r="47" spans="1:12" x14ac:dyDescent="0.25">
      <c r="A47" s="42" t="s">
        <v>1292</v>
      </c>
      <c r="B47" s="33" t="s">
        <v>217</v>
      </c>
      <c r="C47" s="43">
        <v>7419.2319127000001</v>
      </c>
      <c r="D47" s="11" t="str">
        <f t="shared" si="8"/>
        <v>N/A</v>
      </c>
      <c r="E47" s="43">
        <v>7531.5676719000003</v>
      </c>
      <c r="F47" s="11" t="str">
        <f t="shared" si="9"/>
        <v>N/A</v>
      </c>
      <c r="G47" s="43">
        <v>7958.2852019000002</v>
      </c>
      <c r="H47" s="11" t="str">
        <f t="shared" si="10"/>
        <v>N/A</v>
      </c>
      <c r="I47" s="12">
        <v>1.514</v>
      </c>
      <c r="J47" s="12">
        <v>5.6660000000000004</v>
      </c>
      <c r="K47" s="41" t="s">
        <v>732</v>
      </c>
      <c r="L47" s="9" t="str">
        <f t="shared" si="11"/>
        <v>Yes</v>
      </c>
    </row>
    <row r="48" spans="1:12" x14ac:dyDescent="0.25">
      <c r="A48" s="42" t="s">
        <v>1293</v>
      </c>
      <c r="B48" s="33" t="s">
        <v>217</v>
      </c>
      <c r="C48" s="43">
        <v>4897.4310707000004</v>
      </c>
      <c r="D48" s="11" t="str">
        <f t="shared" si="8"/>
        <v>N/A</v>
      </c>
      <c r="E48" s="43">
        <v>5528.450108</v>
      </c>
      <c r="F48" s="11" t="str">
        <f t="shared" si="9"/>
        <v>N/A</v>
      </c>
      <c r="G48" s="43">
        <v>4671.4707055999997</v>
      </c>
      <c r="H48" s="11" t="str">
        <f t="shared" si="10"/>
        <v>N/A</v>
      </c>
      <c r="I48" s="12">
        <v>12.88</v>
      </c>
      <c r="J48" s="12">
        <v>-15.5</v>
      </c>
      <c r="K48" s="41" t="s">
        <v>732</v>
      </c>
      <c r="L48" s="9" t="str">
        <f t="shared" si="11"/>
        <v>Yes</v>
      </c>
    </row>
    <row r="49" spans="1:12" x14ac:dyDescent="0.25">
      <c r="A49" s="42" t="s">
        <v>1294</v>
      </c>
      <c r="B49" s="33" t="s">
        <v>217</v>
      </c>
      <c r="C49" s="43">
        <v>11664.302387</v>
      </c>
      <c r="D49" s="11" t="str">
        <f t="shared" si="8"/>
        <v>N/A</v>
      </c>
      <c r="E49" s="43">
        <v>6107.3283166000001</v>
      </c>
      <c r="F49" s="11" t="str">
        <f t="shared" si="9"/>
        <v>N/A</v>
      </c>
      <c r="G49" s="43">
        <v>5722.6699644</v>
      </c>
      <c r="H49" s="11" t="str">
        <f t="shared" si="10"/>
        <v>N/A</v>
      </c>
      <c r="I49" s="12">
        <v>-47.6</v>
      </c>
      <c r="J49" s="12">
        <v>-6.3</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16624.514261</v>
      </c>
      <c r="D51" s="11" t="str">
        <f t="shared" si="8"/>
        <v>N/A</v>
      </c>
      <c r="E51" s="43">
        <v>17018.310132999999</v>
      </c>
      <c r="F51" s="11" t="str">
        <f t="shared" si="9"/>
        <v>N/A</v>
      </c>
      <c r="G51" s="43">
        <v>17835.651335999999</v>
      </c>
      <c r="H51" s="11" t="str">
        <f t="shared" si="10"/>
        <v>N/A</v>
      </c>
      <c r="I51" s="12">
        <v>2.3690000000000002</v>
      </c>
      <c r="J51" s="12">
        <v>4.8029999999999999</v>
      </c>
      <c r="K51" s="41" t="s">
        <v>732</v>
      </c>
      <c r="L51" s="9" t="str">
        <f t="shared" si="11"/>
        <v>Yes</v>
      </c>
    </row>
    <row r="52" spans="1:12" x14ac:dyDescent="0.25">
      <c r="A52" s="42" t="s">
        <v>1297</v>
      </c>
      <c r="B52" s="33" t="s">
        <v>217</v>
      </c>
      <c r="C52" s="43">
        <v>16380.599485999999</v>
      </c>
      <c r="D52" s="11" t="str">
        <f t="shared" si="8"/>
        <v>N/A</v>
      </c>
      <c r="E52" s="43">
        <v>16694.584734</v>
      </c>
      <c r="F52" s="11" t="str">
        <f t="shared" si="9"/>
        <v>N/A</v>
      </c>
      <c r="G52" s="43">
        <v>17315.703996</v>
      </c>
      <c r="H52" s="11" t="str">
        <f t="shared" si="10"/>
        <v>N/A</v>
      </c>
      <c r="I52" s="12">
        <v>1.917</v>
      </c>
      <c r="J52" s="12">
        <v>3.72</v>
      </c>
      <c r="K52" s="41" t="s">
        <v>732</v>
      </c>
      <c r="L52" s="9" t="str">
        <f t="shared" si="11"/>
        <v>Yes</v>
      </c>
    </row>
    <row r="53" spans="1:12" x14ac:dyDescent="0.25">
      <c r="A53" s="42" t="s">
        <v>1298</v>
      </c>
      <c r="B53" s="33" t="s">
        <v>217</v>
      </c>
      <c r="C53" s="43">
        <v>24901.238804000001</v>
      </c>
      <c r="D53" s="11" t="str">
        <f t="shared" si="8"/>
        <v>N/A</v>
      </c>
      <c r="E53" s="43">
        <v>25159.26541</v>
      </c>
      <c r="F53" s="11" t="str">
        <f t="shared" si="9"/>
        <v>N/A</v>
      </c>
      <c r="G53" s="43">
        <v>28269.879295999999</v>
      </c>
      <c r="H53" s="11" t="str">
        <f t="shared" si="10"/>
        <v>N/A</v>
      </c>
      <c r="I53" s="12">
        <v>1.036</v>
      </c>
      <c r="J53" s="12">
        <v>12.36</v>
      </c>
      <c r="K53" s="41" t="s">
        <v>732</v>
      </c>
      <c r="L53" s="9" t="str">
        <f t="shared" si="11"/>
        <v>Yes</v>
      </c>
    </row>
    <row r="54" spans="1:12" x14ac:dyDescent="0.25">
      <c r="A54" s="42" t="s">
        <v>1299</v>
      </c>
      <c r="B54" s="33" t="s">
        <v>217</v>
      </c>
      <c r="C54" s="43">
        <v>12102.532249</v>
      </c>
      <c r="D54" s="11" t="str">
        <f t="shared" si="8"/>
        <v>N/A</v>
      </c>
      <c r="E54" s="43">
        <v>12990.195569</v>
      </c>
      <c r="F54" s="11" t="str">
        <f t="shared" si="9"/>
        <v>N/A</v>
      </c>
      <c r="G54" s="43">
        <v>13680.181909000001</v>
      </c>
      <c r="H54" s="11" t="str">
        <f t="shared" si="10"/>
        <v>N/A</v>
      </c>
      <c r="I54" s="12">
        <v>7.335</v>
      </c>
      <c r="J54" s="12">
        <v>5.3120000000000003</v>
      </c>
      <c r="K54" s="41" t="s">
        <v>732</v>
      </c>
      <c r="L54" s="9" t="str">
        <f t="shared" si="11"/>
        <v>Yes</v>
      </c>
    </row>
    <row r="55" spans="1:12" x14ac:dyDescent="0.25">
      <c r="A55" s="42" t="s">
        <v>1300</v>
      </c>
      <c r="B55" s="33" t="s">
        <v>217</v>
      </c>
      <c r="C55" s="43">
        <v>7662.5857348999998</v>
      </c>
      <c r="D55" s="11" t="str">
        <f t="shared" si="8"/>
        <v>N/A</v>
      </c>
      <c r="E55" s="43">
        <v>9847.2431037000006</v>
      </c>
      <c r="F55" s="11" t="str">
        <f t="shared" si="9"/>
        <v>N/A</v>
      </c>
      <c r="G55" s="43">
        <v>9241.2376254999999</v>
      </c>
      <c r="H55" s="11" t="str">
        <f t="shared" si="10"/>
        <v>N/A</v>
      </c>
      <c r="I55" s="12">
        <v>28.51</v>
      </c>
      <c r="J55" s="12">
        <v>-6.15</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1099.1781008999999</v>
      </c>
      <c r="D57" s="11" t="str">
        <f t="shared" si="8"/>
        <v>N/A</v>
      </c>
      <c r="E57" s="43">
        <v>1138.7639008000001</v>
      </c>
      <c r="F57" s="11" t="str">
        <f t="shared" si="9"/>
        <v>N/A</v>
      </c>
      <c r="G57" s="43">
        <v>1165.6270314000001</v>
      </c>
      <c r="H57" s="11" t="str">
        <f t="shared" si="10"/>
        <v>N/A</v>
      </c>
      <c r="I57" s="12">
        <v>3.601</v>
      </c>
      <c r="J57" s="12">
        <v>2.359</v>
      </c>
      <c r="K57" s="41" t="s">
        <v>732</v>
      </c>
      <c r="L57" s="9" t="str">
        <f t="shared" si="11"/>
        <v>Yes</v>
      </c>
    </row>
    <row r="58" spans="1:12" x14ac:dyDescent="0.25">
      <c r="A58" s="42" t="s">
        <v>1303</v>
      </c>
      <c r="B58" s="33" t="s">
        <v>217</v>
      </c>
      <c r="C58" s="43">
        <v>1005.7015046</v>
      </c>
      <c r="D58" s="11" t="str">
        <f t="shared" si="8"/>
        <v>N/A</v>
      </c>
      <c r="E58" s="43">
        <v>1058.9442249000001</v>
      </c>
      <c r="F58" s="11" t="str">
        <f t="shared" si="9"/>
        <v>N/A</v>
      </c>
      <c r="G58" s="43">
        <v>1126.4371432</v>
      </c>
      <c r="H58" s="11" t="str">
        <f t="shared" si="10"/>
        <v>N/A</v>
      </c>
      <c r="I58" s="12">
        <v>5.2939999999999996</v>
      </c>
      <c r="J58" s="12">
        <v>6.3739999999999997</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1301.8901192999999</v>
      </c>
      <c r="D60" s="11" t="str">
        <f t="shared" si="8"/>
        <v>N/A</v>
      </c>
      <c r="E60" s="43">
        <v>1209.7961453999999</v>
      </c>
      <c r="F60" s="11" t="str">
        <f t="shared" si="9"/>
        <v>N/A</v>
      </c>
      <c r="G60" s="43">
        <v>1223.4160591</v>
      </c>
      <c r="H60" s="11" t="str">
        <f t="shared" si="10"/>
        <v>N/A</v>
      </c>
      <c r="I60" s="12">
        <v>-7.07</v>
      </c>
      <c r="J60" s="12">
        <v>1.1259999999999999</v>
      </c>
      <c r="K60" s="41" t="s">
        <v>732</v>
      </c>
      <c r="L60" s="9" t="str">
        <f t="shared" si="11"/>
        <v>Yes</v>
      </c>
    </row>
    <row r="61" spans="1:12" x14ac:dyDescent="0.25">
      <c r="A61" s="3" t="s">
        <v>1306</v>
      </c>
      <c r="B61" s="33" t="s">
        <v>217</v>
      </c>
      <c r="C61" s="43">
        <v>851.18294908999997</v>
      </c>
      <c r="D61" s="11" t="str">
        <f t="shared" si="8"/>
        <v>N/A</v>
      </c>
      <c r="E61" s="43">
        <v>832.81669103000002</v>
      </c>
      <c r="F61" s="11" t="str">
        <f t="shared" si="9"/>
        <v>N/A</v>
      </c>
      <c r="G61" s="43">
        <v>839.28373765000003</v>
      </c>
      <c r="H61" s="11" t="str">
        <f t="shared" si="10"/>
        <v>N/A</v>
      </c>
      <c r="I61" s="12">
        <v>-2.16</v>
      </c>
      <c r="J61" s="12">
        <v>0.77649999999999997</v>
      </c>
      <c r="K61" s="41" t="s">
        <v>732</v>
      </c>
      <c r="L61" s="9" t="str">
        <f t="shared" si="11"/>
        <v>Yes</v>
      </c>
    </row>
    <row r="62" spans="1:12" x14ac:dyDescent="0.25">
      <c r="A62" s="3" t="s">
        <v>1307</v>
      </c>
      <c r="B62" s="33" t="s">
        <v>217</v>
      </c>
      <c r="C62" s="43">
        <v>400.47750603999998</v>
      </c>
      <c r="D62" s="11" t="str">
        <f t="shared" si="8"/>
        <v>N/A</v>
      </c>
      <c r="E62" s="43">
        <v>422.36316104999997</v>
      </c>
      <c r="F62" s="11" t="str">
        <f t="shared" si="9"/>
        <v>N/A</v>
      </c>
      <c r="G62" s="43">
        <v>436.84593672</v>
      </c>
      <c r="H62" s="11" t="str">
        <f t="shared" si="10"/>
        <v>N/A</v>
      </c>
      <c r="I62" s="12">
        <v>5.4649999999999999</v>
      </c>
      <c r="J62" s="12">
        <v>3.4289999999999998</v>
      </c>
      <c r="K62" s="41" t="s">
        <v>732</v>
      </c>
      <c r="L62" s="9" t="str">
        <f t="shared" si="11"/>
        <v>Yes</v>
      </c>
    </row>
    <row r="63" spans="1:12" x14ac:dyDescent="0.25">
      <c r="A63" s="3" t="s">
        <v>1308</v>
      </c>
      <c r="B63" s="33" t="s">
        <v>217</v>
      </c>
      <c r="C63" s="43">
        <v>4101.7819784000003</v>
      </c>
      <c r="D63" s="11" t="str">
        <f t="shared" si="8"/>
        <v>N/A</v>
      </c>
      <c r="E63" s="43">
        <v>4289.0674234999997</v>
      </c>
      <c r="F63" s="11" t="str">
        <f t="shared" si="9"/>
        <v>N/A</v>
      </c>
      <c r="G63" s="43">
        <v>4218.7181136999998</v>
      </c>
      <c r="H63" s="11" t="str">
        <f t="shared" si="10"/>
        <v>N/A</v>
      </c>
      <c r="I63" s="12">
        <v>4.5659999999999998</v>
      </c>
      <c r="J63" s="12">
        <v>-1.64</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2463.1919164999999</v>
      </c>
      <c r="D65" s="11" t="str">
        <f t="shared" si="8"/>
        <v>N/A</v>
      </c>
      <c r="E65" s="43">
        <v>2453.1418494</v>
      </c>
      <c r="F65" s="11" t="str">
        <f t="shared" si="9"/>
        <v>N/A</v>
      </c>
      <c r="G65" s="43">
        <v>2665.4050336999999</v>
      </c>
      <c r="H65" s="11" t="str">
        <f t="shared" si="10"/>
        <v>N/A</v>
      </c>
      <c r="I65" s="12">
        <v>-0.40799999999999997</v>
      </c>
      <c r="J65" s="12">
        <v>8.6530000000000005</v>
      </c>
      <c r="K65" s="41" t="s">
        <v>732</v>
      </c>
      <c r="L65" s="9" t="str">
        <f t="shared" si="11"/>
        <v>Yes</v>
      </c>
    </row>
    <row r="66" spans="1:12" x14ac:dyDescent="0.25">
      <c r="A66" s="3" t="s">
        <v>1311</v>
      </c>
      <c r="B66" s="33" t="s">
        <v>217</v>
      </c>
      <c r="C66" s="43">
        <v>2316.6097596999998</v>
      </c>
      <c r="D66" s="11" t="str">
        <f t="shared" si="8"/>
        <v>N/A</v>
      </c>
      <c r="E66" s="43">
        <v>2289.6082590999999</v>
      </c>
      <c r="F66" s="11" t="str">
        <f t="shared" si="9"/>
        <v>N/A</v>
      </c>
      <c r="G66" s="43">
        <v>2459.0851982999998</v>
      </c>
      <c r="H66" s="11" t="str">
        <f t="shared" si="10"/>
        <v>N/A</v>
      </c>
      <c r="I66" s="12">
        <v>-1.17</v>
      </c>
      <c r="J66" s="12">
        <v>7.4020000000000001</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2268.9259640999999</v>
      </c>
      <c r="D68" s="11" t="str">
        <f t="shared" si="8"/>
        <v>N/A</v>
      </c>
      <c r="E68" s="43">
        <v>2273.8753661000001</v>
      </c>
      <c r="F68" s="11" t="str">
        <f t="shared" si="9"/>
        <v>N/A</v>
      </c>
      <c r="G68" s="43">
        <v>2434.1523400999999</v>
      </c>
      <c r="H68" s="11" t="str">
        <f t="shared" si="10"/>
        <v>N/A</v>
      </c>
      <c r="I68" s="12">
        <v>0.21809999999999999</v>
      </c>
      <c r="J68" s="12">
        <v>7.0490000000000004</v>
      </c>
      <c r="K68" s="41" t="s">
        <v>732</v>
      </c>
      <c r="L68" s="9" t="str">
        <f t="shared" si="11"/>
        <v>Yes</v>
      </c>
    </row>
    <row r="69" spans="1:12" x14ac:dyDescent="0.25">
      <c r="A69" s="2" t="s">
        <v>1314</v>
      </c>
      <c r="B69" s="33" t="s">
        <v>217</v>
      </c>
      <c r="C69" s="43">
        <v>3120.5382064999999</v>
      </c>
      <c r="D69" s="11" t="str">
        <f t="shared" si="8"/>
        <v>N/A</v>
      </c>
      <c r="E69" s="43">
        <v>3319.3419815000002</v>
      </c>
      <c r="F69" s="11" t="str">
        <f t="shared" si="9"/>
        <v>N/A</v>
      </c>
      <c r="G69" s="43">
        <v>3628.0372934000002</v>
      </c>
      <c r="H69" s="11" t="str">
        <f t="shared" si="10"/>
        <v>N/A</v>
      </c>
      <c r="I69" s="12">
        <v>6.3710000000000004</v>
      </c>
      <c r="J69" s="12">
        <v>9.3000000000000007</v>
      </c>
      <c r="K69" s="41" t="s">
        <v>732</v>
      </c>
      <c r="L69" s="9" t="str">
        <f t="shared" si="11"/>
        <v>Yes</v>
      </c>
    </row>
    <row r="70" spans="1:12" x14ac:dyDescent="0.25">
      <c r="A70" s="42" t="s">
        <v>1315</v>
      </c>
      <c r="B70" s="33" t="s">
        <v>217</v>
      </c>
      <c r="C70" s="43">
        <v>2433.0294097999999</v>
      </c>
      <c r="D70" s="11" t="str">
        <f t="shared" si="8"/>
        <v>N/A</v>
      </c>
      <c r="E70" s="43">
        <v>2297.6143634</v>
      </c>
      <c r="F70" s="11" t="str">
        <f t="shared" si="9"/>
        <v>N/A</v>
      </c>
      <c r="G70" s="43">
        <v>2429.6994659000002</v>
      </c>
      <c r="H70" s="11" t="str">
        <f t="shared" si="10"/>
        <v>N/A</v>
      </c>
      <c r="I70" s="12">
        <v>-5.57</v>
      </c>
      <c r="J70" s="12">
        <v>5.7489999999999997</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2340831030</v>
      </c>
      <c r="D72" s="11" t="str">
        <f t="shared" ref="D72:D135" si="12">IF($B72="N/A","N/A",IF(C72&gt;10,"No",IF(C72&lt;-10,"No","Yes")))</f>
        <v>N/A</v>
      </c>
      <c r="E72" s="43">
        <v>2605711972</v>
      </c>
      <c r="F72" s="11" t="str">
        <f t="shared" ref="F72:F135" si="13">IF($B72="N/A","N/A",IF(E72&gt;10,"No",IF(E72&lt;-10,"No","Yes")))</f>
        <v>N/A</v>
      </c>
      <c r="G72" s="43">
        <v>2563898420</v>
      </c>
      <c r="H72" s="11" t="str">
        <f t="shared" ref="H72:H135" si="14">IF($B72="N/A","N/A",IF(G72&gt;10,"No",IF(G72&lt;-10,"No","Yes")))</f>
        <v>N/A</v>
      </c>
      <c r="I72" s="12">
        <v>11.32</v>
      </c>
      <c r="J72" s="12">
        <v>-1.6</v>
      </c>
      <c r="K72" s="41" t="s">
        <v>732</v>
      </c>
      <c r="L72" s="9" t="str">
        <f t="shared" ref="L72:L132" si="15">IF(J72="Div by 0", "N/A", IF(K72="N/A","N/A", IF(J72&gt;VALUE(MID(K72,1,2)), "No", IF(J72&lt;-1*VALUE(MID(K72,1,2)), "No", "Yes"))))</f>
        <v>Yes</v>
      </c>
    </row>
    <row r="73" spans="1:12" x14ac:dyDescent="0.25">
      <c r="A73" s="42" t="s">
        <v>1625</v>
      </c>
      <c r="B73" s="33" t="s">
        <v>217</v>
      </c>
      <c r="C73" s="34">
        <v>173366</v>
      </c>
      <c r="D73" s="11" t="str">
        <f t="shared" si="12"/>
        <v>N/A</v>
      </c>
      <c r="E73" s="34">
        <v>180425</v>
      </c>
      <c r="F73" s="11" t="str">
        <f t="shared" si="13"/>
        <v>N/A</v>
      </c>
      <c r="G73" s="34">
        <v>170009</v>
      </c>
      <c r="H73" s="11" t="str">
        <f t="shared" si="14"/>
        <v>N/A</v>
      </c>
      <c r="I73" s="12">
        <v>4.0720000000000001</v>
      </c>
      <c r="J73" s="12">
        <v>-5.77</v>
      </c>
      <c r="K73" s="41" t="s">
        <v>732</v>
      </c>
      <c r="L73" s="9" t="str">
        <f t="shared" si="15"/>
        <v>Yes</v>
      </c>
    </row>
    <row r="74" spans="1:12" x14ac:dyDescent="0.25">
      <c r="A74" s="42" t="s">
        <v>1317</v>
      </c>
      <c r="B74" s="33" t="s">
        <v>217</v>
      </c>
      <c r="C74" s="43">
        <v>13502.249749000001</v>
      </c>
      <c r="D74" s="11" t="str">
        <f t="shared" si="12"/>
        <v>N/A</v>
      </c>
      <c r="E74" s="43">
        <v>14442.078271</v>
      </c>
      <c r="F74" s="11" t="str">
        <f t="shared" si="13"/>
        <v>N/A</v>
      </c>
      <c r="G74" s="43">
        <v>15080.957007999999</v>
      </c>
      <c r="H74" s="11" t="str">
        <f t="shared" si="14"/>
        <v>N/A</v>
      </c>
      <c r="I74" s="12">
        <v>6.9610000000000003</v>
      </c>
      <c r="J74" s="12">
        <v>4.4240000000000004</v>
      </c>
      <c r="K74" s="41" t="s">
        <v>732</v>
      </c>
      <c r="L74" s="9" t="str">
        <f t="shared" si="15"/>
        <v>Yes</v>
      </c>
    </row>
    <row r="75" spans="1:12" x14ac:dyDescent="0.25">
      <c r="A75" s="42" t="s">
        <v>1318</v>
      </c>
      <c r="B75" s="33" t="s">
        <v>217</v>
      </c>
      <c r="C75" s="34">
        <v>9.7832735368999995</v>
      </c>
      <c r="D75" s="11" t="str">
        <f t="shared" si="12"/>
        <v>N/A</v>
      </c>
      <c r="E75" s="34">
        <v>9.4842344464000004</v>
      </c>
      <c r="F75" s="11" t="str">
        <f t="shared" si="13"/>
        <v>N/A</v>
      </c>
      <c r="G75" s="34">
        <v>9.3285414301999996</v>
      </c>
      <c r="H75" s="11" t="str">
        <f t="shared" si="14"/>
        <v>N/A</v>
      </c>
      <c r="I75" s="12">
        <v>-3.06</v>
      </c>
      <c r="J75" s="12">
        <v>-1.64</v>
      </c>
      <c r="K75" s="41" t="s">
        <v>732</v>
      </c>
      <c r="L75" s="9" t="str">
        <f t="shared" si="15"/>
        <v>Yes</v>
      </c>
    </row>
    <row r="76" spans="1:12" ht="25" x14ac:dyDescent="0.25">
      <c r="A76" s="42" t="s">
        <v>548</v>
      </c>
      <c r="B76" s="33" t="s">
        <v>217</v>
      </c>
      <c r="C76" s="43">
        <v>486069</v>
      </c>
      <c r="D76" s="11" t="str">
        <f t="shared" si="12"/>
        <v>N/A</v>
      </c>
      <c r="E76" s="43">
        <v>0</v>
      </c>
      <c r="F76" s="11" t="str">
        <f t="shared" si="13"/>
        <v>N/A</v>
      </c>
      <c r="G76" s="43">
        <v>0</v>
      </c>
      <c r="H76" s="11" t="str">
        <f t="shared" si="14"/>
        <v>N/A</v>
      </c>
      <c r="I76" s="12">
        <v>-100</v>
      </c>
      <c r="J76" s="12" t="s">
        <v>1742</v>
      </c>
      <c r="K76" s="41" t="s">
        <v>732</v>
      </c>
      <c r="L76" s="9" t="str">
        <f t="shared" si="15"/>
        <v>N/A</v>
      </c>
    </row>
    <row r="77" spans="1:12" x14ac:dyDescent="0.25">
      <c r="A77" s="42" t="s">
        <v>549</v>
      </c>
      <c r="B77" s="33" t="s">
        <v>217</v>
      </c>
      <c r="C77" s="34">
        <v>11</v>
      </c>
      <c r="D77" s="11" t="str">
        <f t="shared" si="12"/>
        <v>N/A</v>
      </c>
      <c r="E77" s="34">
        <v>0</v>
      </c>
      <c r="F77" s="11" t="str">
        <f t="shared" si="13"/>
        <v>N/A</v>
      </c>
      <c r="G77" s="34">
        <v>0</v>
      </c>
      <c r="H77" s="11" t="str">
        <f t="shared" si="14"/>
        <v>N/A</v>
      </c>
      <c r="I77" s="12">
        <v>-100</v>
      </c>
      <c r="J77" s="12" t="s">
        <v>1742</v>
      </c>
      <c r="K77" s="41" t="s">
        <v>732</v>
      </c>
      <c r="L77" s="9" t="str">
        <f t="shared" si="15"/>
        <v>N/A</v>
      </c>
    </row>
    <row r="78" spans="1:12" x14ac:dyDescent="0.25">
      <c r="A78" s="42" t="s">
        <v>1319</v>
      </c>
      <c r="B78" s="33" t="s">
        <v>217</v>
      </c>
      <c r="C78" s="43">
        <v>243034.5</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2405005</v>
      </c>
      <c r="D79" s="11" t="str">
        <f t="shared" si="12"/>
        <v>N/A</v>
      </c>
      <c r="E79" s="43">
        <v>1961691</v>
      </c>
      <c r="F79" s="11" t="str">
        <f t="shared" si="13"/>
        <v>N/A</v>
      </c>
      <c r="G79" s="43">
        <v>206412</v>
      </c>
      <c r="H79" s="11" t="str">
        <f t="shared" si="14"/>
        <v>N/A</v>
      </c>
      <c r="I79" s="12">
        <v>-18.399999999999999</v>
      </c>
      <c r="J79" s="12">
        <v>-89.5</v>
      </c>
      <c r="K79" s="41" t="s">
        <v>732</v>
      </c>
      <c r="L79" s="9" t="str">
        <f t="shared" si="15"/>
        <v>No</v>
      </c>
    </row>
    <row r="80" spans="1:12" x14ac:dyDescent="0.25">
      <c r="A80" s="42" t="s">
        <v>551</v>
      </c>
      <c r="B80" s="33" t="s">
        <v>217</v>
      </c>
      <c r="C80" s="34">
        <v>298</v>
      </c>
      <c r="D80" s="11" t="str">
        <f t="shared" si="12"/>
        <v>N/A</v>
      </c>
      <c r="E80" s="34">
        <v>275</v>
      </c>
      <c r="F80" s="11" t="str">
        <f t="shared" si="13"/>
        <v>N/A</v>
      </c>
      <c r="G80" s="34">
        <v>31</v>
      </c>
      <c r="H80" s="11" t="str">
        <f t="shared" si="14"/>
        <v>N/A</v>
      </c>
      <c r="I80" s="12">
        <v>-7.72</v>
      </c>
      <c r="J80" s="12">
        <v>-88.7</v>
      </c>
      <c r="K80" s="41" t="s">
        <v>732</v>
      </c>
      <c r="L80" s="9" t="str">
        <f t="shared" si="15"/>
        <v>No</v>
      </c>
    </row>
    <row r="81" spans="1:12" ht="25" x14ac:dyDescent="0.25">
      <c r="A81" s="42" t="s">
        <v>1320</v>
      </c>
      <c r="B81" s="33" t="s">
        <v>217</v>
      </c>
      <c r="C81" s="43">
        <v>8070.4865772000003</v>
      </c>
      <c r="D81" s="11" t="str">
        <f t="shared" si="12"/>
        <v>N/A</v>
      </c>
      <c r="E81" s="43">
        <v>7133.4218182000004</v>
      </c>
      <c r="F81" s="11" t="str">
        <f t="shared" si="13"/>
        <v>N/A</v>
      </c>
      <c r="G81" s="43">
        <v>6658.4516129000003</v>
      </c>
      <c r="H81" s="11" t="str">
        <f t="shared" si="14"/>
        <v>N/A</v>
      </c>
      <c r="I81" s="12">
        <v>-11.6</v>
      </c>
      <c r="J81" s="12">
        <v>-6.66</v>
      </c>
      <c r="K81" s="41" t="s">
        <v>732</v>
      </c>
      <c r="L81" s="9" t="str">
        <f t="shared" si="15"/>
        <v>Yes</v>
      </c>
    </row>
    <row r="82" spans="1:12" x14ac:dyDescent="0.25">
      <c r="A82" s="42" t="s">
        <v>552</v>
      </c>
      <c r="B82" s="33" t="s">
        <v>217</v>
      </c>
      <c r="C82" s="43">
        <v>254731878</v>
      </c>
      <c r="D82" s="11" t="str">
        <f t="shared" si="12"/>
        <v>N/A</v>
      </c>
      <c r="E82" s="43">
        <v>245052976</v>
      </c>
      <c r="F82" s="11" t="str">
        <f t="shared" si="13"/>
        <v>N/A</v>
      </c>
      <c r="G82" s="43">
        <v>219618147</v>
      </c>
      <c r="H82" s="11" t="str">
        <f t="shared" si="14"/>
        <v>N/A</v>
      </c>
      <c r="I82" s="12">
        <v>-3.8</v>
      </c>
      <c r="J82" s="12">
        <v>-10.4</v>
      </c>
      <c r="K82" s="41" t="s">
        <v>732</v>
      </c>
      <c r="L82" s="9" t="str">
        <f t="shared" si="15"/>
        <v>Yes</v>
      </c>
    </row>
    <row r="83" spans="1:12" x14ac:dyDescent="0.25">
      <c r="A83" s="42" t="s">
        <v>553</v>
      </c>
      <c r="B83" s="33" t="s">
        <v>217</v>
      </c>
      <c r="C83" s="34">
        <v>3344</v>
      </c>
      <c r="D83" s="11" t="str">
        <f t="shared" si="12"/>
        <v>N/A</v>
      </c>
      <c r="E83" s="34">
        <v>3223</v>
      </c>
      <c r="F83" s="11" t="str">
        <f t="shared" si="13"/>
        <v>N/A</v>
      </c>
      <c r="G83" s="34">
        <v>2944</v>
      </c>
      <c r="H83" s="11" t="str">
        <f t="shared" si="14"/>
        <v>N/A</v>
      </c>
      <c r="I83" s="12">
        <v>-3.62</v>
      </c>
      <c r="J83" s="12">
        <v>-8.66</v>
      </c>
      <c r="K83" s="41" t="s">
        <v>732</v>
      </c>
      <c r="L83" s="9" t="str">
        <f t="shared" si="15"/>
        <v>Yes</v>
      </c>
    </row>
    <row r="84" spans="1:12" x14ac:dyDescent="0.25">
      <c r="A84" s="42" t="s">
        <v>1321</v>
      </c>
      <c r="B84" s="33" t="s">
        <v>217</v>
      </c>
      <c r="C84" s="43">
        <v>76175.800837000003</v>
      </c>
      <c r="D84" s="11" t="str">
        <f t="shared" si="12"/>
        <v>N/A</v>
      </c>
      <c r="E84" s="43">
        <v>76032.570896999998</v>
      </c>
      <c r="F84" s="11" t="str">
        <f t="shared" si="13"/>
        <v>N/A</v>
      </c>
      <c r="G84" s="43">
        <v>74598.555366999994</v>
      </c>
      <c r="H84" s="11" t="str">
        <f t="shared" si="14"/>
        <v>N/A</v>
      </c>
      <c r="I84" s="12">
        <v>-0.188</v>
      </c>
      <c r="J84" s="12">
        <v>-1.89</v>
      </c>
      <c r="K84" s="41" t="s">
        <v>732</v>
      </c>
      <c r="L84" s="9" t="str">
        <f t="shared" si="15"/>
        <v>Yes</v>
      </c>
    </row>
    <row r="85" spans="1:12" x14ac:dyDescent="0.25">
      <c r="A85" s="42" t="s">
        <v>554</v>
      </c>
      <c r="B85" s="33" t="s">
        <v>217</v>
      </c>
      <c r="C85" s="43">
        <v>730365358</v>
      </c>
      <c r="D85" s="11" t="str">
        <f t="shared" si="12"/>
        <v>N/A</v>
      </c>
      <c r="E85" s="43">
        <v>745405353</v>
      </c>
      <c r="F85" s="11" t="str">
        <f t="shared" si="13"/>
        <v>N/A</v>
      </c>
      <c r="G85" s="43">
        <v>780518247</v>
      </c>
      <c r="H85" s="11" t="str">
        <f t="shared" si="14"/>
        <v>N/A</v>
      </c>
      <c r="I85" s="12">
        <v>2.0590000000000002</v>
      </c>
      <c r="J85" s="12">
        <v>4.7110000000000003</v>
      </c>
      <c r="K85" s="41" t="s">
        <v>732</v>
      </c>
      <c r="L85" s="9" t="str">
        <f t="shared" si="15"/>
        <v>Yes</v>
      </c>
    </row>
    <row r="86" spans="1:12" x14ac:dyDescent="0.25">
      <c r="A86" s="42" t="s">
        <v>555</v>
      </c>
      <c r="B86" s="33" t="s">
        <v>217</v>
      </c>
      <c r="C86" s="34">
        <v>16254</v>
      </c>
      <c r="D86" s="11" t="str">
        <f t="shared" si="12"/>
        <v>N/A</v>
      </c>
      <c r="E86" s="34">
        <v>16242</v>
      </c>
      <c r="F86" s="11" t="str">
        <f t="shared" si="13"/>
        <v>N/A</v>
      </c>
      <c r="G86" s="34">
        <v>15557</v>
      </c>
      <c r="H86" s="11" t="str">
        <f t="shared" si="14"/>
        <v>N/A</v>
      </c>
      <c r="I86" s="12">
        <v>-7.3999999999999996E-2</v>
      </c>
      <c r="J86" s="12">
        <v>-4.22</v>
      </c>
      <c r="K86" s="41" t="s">
        <v>732</v>
      </c>
      <c r="L86" s="9" t="str">
        <f t="shared" si="15"/>
        <v>Yes</v>
      </c>
    </row>
    <row r="87" spans="1:12" x14ac:dyDescent="0.25">
      <c r="A87" s="42" t="s">
        <v>1322</v>
      </c>
      <c r="B87" s="33" t="s">
        <v>217</v>
      </c>
      <c r="C87" s="43">
        <v>44934.499691999998</v>
      </c>
      <c r="D87" s="11" t="str">
        <f t="shared" si="12"/>
        <v>N/A</v>
      </c>
      <c r="E87" s="43">
        <v>45893.692464</v>
      </c>
      <c r="F87" s="11" t="str">
        <f t="shared" si="13"/>
        <v>N/A</v>
      </c>
      <c r="G87" s="43">
        <v>50171.514238000003</v>
      </c>
      <c r="H87" s="11" t="str">
        <f t="shared" si="14"/>
        <v>N/A</v>
      </c>
      <c r="I87" s="12">
        <v>2.1349999999999998</v>
      </c>
      <c r="J87" s="12">
        <v>9.3209999999999997</v>
      </c>
      <c r="K87" s="41" t="s">
        <v>732</v>
      </c>
      <c r="L87" s="9" t="str">
        <f t="shared" si="15"/>
        <v>Yes</v>
      </c>
    </row>
    <row r="88" spans="1:12" ht="25" x14ac:dyDescent="0.25">
      <c r="A88" s="42" t="s">
        <v>556</v>
      </c>
      <c r="B88" s="33" t="s">
        <v>217</v>
      </c>
      <c r="C88" s="43">
        <v>493620049</v>
      </c>
      <c r="D88" s="11" t="str">
        <f t="shared" si="12"/>
        <v>N/A</v>
      </c>
      <c r="E88" s="43">
        <v>534601549</v>
      </c>
      <c r="F88" s="11" t="str">
        <f t="shared" si="13"/>
        <v>N/A</v>
      </c>
      <c r="G88" s="43">
        <v>530678559</v>
      </c>
      <c r="H88" s="11" t="str">
        <f t="shared" si="14"/>
        <v>N/A</v>
      </c>
      <c r="I88" s="12">
        <v>8.3019999999999996</v>
      </c>
      <c r="J88" s="12">
        <v>-0.73399999999999999</v>
      </c>
      <c r="K88" s="41" t="s">
        <v>732</v>
      </c>
      <c r="L88" s="9" t="str">
        <f t="shared" si="15"/>
        <v>Yes</v>
      </c>
    </row>
    <row r="89" spans="1:12" x14ac:dyDescent="0.25">
      <c r="A89" s="42" t="s">
        <v>557</v>
      </c>
      <c r="B89" s="33" t="s">
        <v>217</v>
      </c>
      <c r="C89" s="34">
        <v>835240</v>
      </c>
      <c r="D89" s="11" t="str">
        <f t="shared" si="12"/>
        <v>N/A</v>
      </c>
      <c r="E89" s="34">
        <v>874064</v>
      </c>
      <c r="F89" s="11" t="str">
        <f t="shared" si="13"/>
        <v>N/A</v>
      </c>
      <c r="G89" s="34">
        <v>799720</v>
      </c>
      <c r="H89" s="11" t="str">
        <f t="shared" si="14"/>
        <v>N/A</v>
      </c>
      <c r="I89" s="12">
        <v>4.6479999999999997</v>
      </c>
      <c r="J89" s="12">
        <v>-8.51</v>
      </c>
      <c r="K89" s="41" t="s">
        <v>732</v>
      </c>
      <c r="L89" s="9" t="str">
        <f t="shared" si="15"/>
        <v>Yes</v>
      </c>
    </row>
    <row r="90" spans="1:12" x14ac:dyDescent="0.25">
      <c r="A90" s="42" t="s">
        <v>1323</v>
      </c>
      <c r="B90" s="33" t="s">
        <v>217</v>
      </c>
      <c r="C90" s="43">
        <v>590.99186940000004</v>
      </c>
      <c r="D90" s="11" t="str">
        <f t="shared" si="12"/>
        <v>N/A</v>
      </c>
      <c r="E90" s="43">
        <v>611.62746548999996</v>
      </c>
      <c r="F90" s="11" t="str">
        <f t="shared" si="13"/>
        <v>N/A</v>
      </c>
      <c r="G90" s="43">
        <v>663.58045190999997</v>
      </c>
      <c r="H90" s="11" t="str">
        <f t="shared" si="14"/>
        <v>N/A</v>
      </c>
      <c r="I90" s="12">
        <v>3.492</v>
      </c>
      <c r="J90" s="12">
        <v>8.4939999999999998</v>
      </c>
      <c r="K90" s="41" t="s">
        <v>732</v>
      </c>
      <c r="L90" s="9" t="str">
        <f t="shared" si="15"/>
        <v>Yes</v>
      </c>
    </row>
    <row r="91" spans="1:12" x14ac:dyDescent="0.25">
      <c r="A91" s="42" t="s">
        <v>558</v>
      </c>
      <c r="B91" s="33" t="s">
        <v>217</v>
      </c>
      <c r="C91" s="43">
        <v>2855938</v>
      </c>
      <c r="D91" s="11" t="str">
        <f t="shared" si="12"/>
        <v>N/A</v>
      </c>
      <c r="E91" s="43">
        <v>3869562</v>
      </c>
      <c r="F91" s="11" t="str">
        <f t="shared" si="13"/>
        <v>N/A</v>
      </c>
      <c r="G91" s="43">
        <v>3185036</v>
      </c>
      <c r="H91" s="11" t="str">
        <f t="shared" si="14"/>
        <v>N/A</v>
      </c>
      <c r="I91" s="12">
        <v>35.49</v>
      </c>
      <c r="J91" s="12">
        <v>-17.7</v>
      </c>
      <c r="K91" s="41" t="s">
        <v>732</v>
      </c>
      <c r="L91" s="9" t="str">
        <f t="shared" si="15"/>
        <v>Yes</v>
      </c>
    </row>
    <row r="92" spans="1:12" x14ac:dyDescent="0.25">
      <c r="A92" s="42" t="s">
        <v>559</v>
      </c>
      <c r="B92" s="33" t="s">
        <v>217</v>
      </c>
      <c r="C92" s="34">
        <v>11372</v>
      </c>
      <c r="D92" s="11" t="str">
        <f t="shared" si="12"/>
        <v>N/A</v>
      </c>
      <c r="E92" s="34">
        <v>14131</v>
      </c>
      <c r="F92" s="11" t="str">
        <f t="shared" si="13"/>
        <v>N/A</v>
      </c>
      <c r="G92" s="34">
        <v>12730</v>
      </c>
      <c r="H92" s="11" t="str">
        <f t="shared" si="14"/>
        <v>N/A</v>
      </c>
      <c r="I92" s="12">
        <v>24.26</v>
      </c>
      <c r="J92" s="12">
        <v>-9.91</v>
      </c>
      <c r="K92" s="41" t="s">
        <v>732</v>
      </c>
      <c r="L92" s="9" t="str">
        <f t="shared" si="15"/>
        <v>Yes</v>
      </c>
    </row>
    <row r="93" spans="1:12" x14ac:dyDescent="0.25">
      <c r="A93" s="42" t="s">
        <v>1324</v>
      </c>
      <c r="B93" s="33" t="s">
        <v>217</v>
      </c>
      <c r="C93" s="43">
        <v>251.13770665000001</v>
      </c>
      <c r="D93" s="11" t="str">
        <f t="shared" si="12"/>
        <v>N/A</v>
      </c>
      <c r="E93" s="43">
        <v>273.83497275000002</v>
      </c>
      <c r="F93" s="11" t="str">
        <f t="shared" si="13"/>
        <v>N/A</v>
      </c>
      <c r="G93" s="43">
        <v>250.19921445</v>
      </c>
      <c r="H93" s="11" t="str">
        <f t="shared" si="14"/>
        <v>N/A</v>
      </c>
      <c r="I93" s="12">
        <v>9.0380000000000003</v>
      </c>
      <c r="J93" s="12">
        <v>-8.6300000000000008</v>
      </c>
      <c r="K93" s="41" t="s">
        <v>732</v>
      </c>
      <c r="L93" s="9" t="str">
        <f t="shared" si="15"/>
        <v>Yes</v>
      </c>
    </row>
    <row r="94" spans="1:12" ht="25" x14ac:dyDescent="0.25">
      <c r="A94" s="42" t="s">
        <v>560</v>
      </c>
      <c r="B94" s="33" t="s">
        <v>217</v>
      </c>
      <c r="C94" s="43">
        <v>14464477</v>
      </c>
      <c r="D94" s="11" t="str">
        <f t="shared" si="12"/>
        <v>N/A</v>
      </c>
      <c r="E94" s="43">
        <v>10889487</v>
      </c>
      <c r="F94" s="11" t="str">
        <f t="shared" si="13"/>
        <v>N/A</v>
      </c>
      <c r="G94" s="43">
        <v>5704197</v>
      </c>
      <c r="H94" s="11" t="str">
        <f t="shared" si="14"/>
        <v>N/A</v>
      </c>
      <c r="I94" s="12">
        <v>-24.7</v>
      </c>
      <c r="J94" s="12">
        <v>-47.6</v>
      </c>
      <c r="K94" s="41" t="s">
        <v>732</v>
      </c>
      <c r="L94" s="9" t="str">
        <f t="shared" si="15"/>
        <v>No</v>
      </c>
    </row>
    <row r="95" spans="1:12" x14ac:dyDescent="0.25">
      <c r="A95" s="42" t="s">
        <v>561</v>
      </c>
      <c r="B95" s="33" t="s">
        <v>217</v>
      </c>
      <c r="C95" s="34">
        <v>194969</v>
      </c>
      <c r="D95" s="11" t="str">
        <f t="shared" si="12"/>
        <v>N/A</v>
      </c>
      <c r="E95" s="34">
        <v>159821</v>
      </c>
      <c r="F95" s="11" t="str">
        <f t="shared" si="13"/>
        <v>N/A</v>
      </c>
      <c r="G95" s="34">
        <v>93215</v>
      </c>
      <c r="H95" s="11" t="str">
        <f t="shared" si="14"/>
        <v>N/A</v>
      </c>
      <c r="I95" s="12">
        <v>-18</v>
      </c>
      <c r="J95" s="12">
        <v>-41.7</v>
      </c>
      <c r="K95" s="41" t="s">
        <v>732</v>
      </c>
      <c r="L95" s="9" t="str">
        <f t="shared" si="15"/>
        <v>No</v>
      </c>
    </row>
    <row r="96" spans="1:12" ht="25" x14ac:dyDescent="0.25">
      <c r="A96" s="42" t="s">
        <v>1325</v>
      </c>
      <c r="B96" s="33" t="s">
        <v>217</v>
      </c>
      <c r="C96" s="43">
        <v>74.188599213000003</v>
      </c>
      <c r="D96" s="11" t="str">
        <f t="shared" si="12"/>
        <v>N/A</v>
      </c>
      <c r="E96" s="43">
        <v>68.135520362999998</v>
      </c>
      <c r="F96" s="11" t="str">
        <f t="shared" si="13"/>
        <v>N/A</v>
      </c>
      <c r="G96" s="43">
        <v>61.193981655000002</v>
      </c>
      <c r="H96" s="11" t="str">
        <f t="shared" si="14"/>
        <v>N/A</v>
      </c>
      <c r="I96" s="12">
        <v>-8.16</v>
      </c>
      <c r="J96" s="12">
        <v>-10.199999999999999</v>
      </c>
      <c r="K96" s="41" t="s">
        <v>732</v>
      </c>
      <c r="L96" s="9" t="str">
        <f t="shared" si="15"/>
        <v>Yes</v>
      </c>
    </row>
    <row r="97" spans="1:12" ht="25" x14ac:dyDescent="0.25">
      <c r="A97" s="42" t="s">
        <v>562</v>
      </c>
      <c r="B97" s="33" t="s">
        <v>217</v>
      </c>
      <c r="C97" s="43">
        <v>201069339</v>
      </c>
      <c r="D97" s="11" t="str">
        <f t="shared" si="12"/>
        <v>N/A</v>
      </c>
      <c r="E97" s="43">
        <v>236455028</v>
      </c>
      <c r="F97" s="11" t="str">
        <f t="shared" si="13"/>
        <v>N/A</v>
      </c>
      <c r="G97" s="43">
        <v>243173008</v>
      </c>
      <c r="H97" s="11" t="str">
        <f t="shared" si="14"/>
        <v>N/A</v>
      </c>
      <c r="I97" s="12">
        <v>17.600000000000001</v>
      </c>
      <c r="J97" s="12">
        <v>2.8410000000000002</v>
      </c>
      <c r="K97" s="41" t="s">
        <v>732</v>
      </c>
      <c r="L97" s="9" t="str">
        <f t="shared" si="15"/>
        <v>Yes</v>
      </c>
    </row>
    <row r="98" spans="1:12" x14ac:dyDescent="0.25">
      <c r="A98" s="42" t="s">
        <v>563</v>
      </c>
      <c r="B98" s="33" t="s">
        <v>217</v>
      </c>
      <c r="C98" s="34">
        <v>561167</v>
      </c>
      <c r="D98" s="11" t="str">
        <f t="shared" si="12"/>
        <v>N/A</v>
      </c>
      <c r="E98" s="34">
        <v>608194</v>
      </c>
      <c r="F98" s="11" t="str">
        <f t="shared" si="13"/>
        <v>N/A</v>
      </c>
      <c r="G98" s="34">
        <v>560980</v>
      </c>
      <c r="H98" s="11" t="str">
        <f t="shared" si="14"/>
        <v>N/A</v>
      </c>
      <c r="I98" s="12">
        <v>8.3800000000000008</v>
      </c>
      <c r="J98" s="12">
        <v>-7.76</v>
      </c>
      <c r="K98" s="41" t="s">
        <v>732</v>
      </c>
      <c r="L98" s="9" t="str">
        <f t="shared" si="15"/>
        <v>Yes</v>
      </c>
    </row>
    <row r="99" spans="1:12" x14ac:dyDescent="0.25">
      <c r="A99" s="42" t="s">
        <v>1326</v>
      </c>
      <c r="B99" s="33" t="s">
        <v>217</v>
      </c>
      <c r="C99" s="43">
        <v>358.30570756999998</v>
      </c>
      <c r="D99" s="11" t="str">
        <f t="shared" si="12"/>
        <v>N/A</v>
      </c>
      <c r="E99" s="43">
        <v>388.78224382000002</v>
      </c>
      <c r="F99" s="11" t="str">
        <f t="shared" si="13"/>
        <v>N/A</v>
      </c>
      <c r="G99" s="43">
        <v>433.47892616000001</v>
      </c>
      <c r="H99" s="11" t="str">
        <f t="shared" si="14"/>
        <v>N/A</v>
      </c>
      <c r="I99" s="12">
        <v>8.5060000000000002</v>
      </c>
      <c r="J99" s="12">
        <v>11.5</v>
      </c>
      <c r="K99" s="41" t="s">
        <v>732</v>
      </c>
      <c r="L99" s="9" t="str">
        <f t="shared" si="15"/>
        <v>Yes</v>
      </c>
    </row>
    <row r="100" spans="1:12" x14ac:dyDescent="0.25">
      <c r="A100" s="42" t="s">
        <v>564</v>
      </c>
      <c r="B100" s="33" t="s">
        <v>217</v>
      </c>
      <c r="C100" s="43">
        <v>712407549</v>
      </c>
      <c r="D100" s="11" t="str">
        <f t="shared" si="12"/>
        <v>N/A</v>
      </c>
      <c r="E100" s="43">
        <v>701680948</v>
      </c>
      <c r="F100" s="11" t="str">
        <f t="shared" si="13"/>
        <v>N/A</v>
      </c>
      <c r="G100" s="43">
        <v>746007592</v>
      </c>
      <c r="H100" s="11" t="str">
        <f t="shared" si="14"/>
        <v>N/A</v>
      </c>
      <c r="I100" s="12">
        <v>-1.51</v>
      </c>
      <c r="J100" s="12">
        <v>6.3170000000000002</v>
      </c>
      <c r="K100" s="41" t="s">
        <v>732</v>
      </c>
      <c r="L100" s="9" t="str">
        <f t="shared" si="15"/>
        <v>Yes</v>
      </c>
    </row>
    <row r="101" spans="1:12" x14ac:dyDescent="0.25">
      <c r="A101" s="42" t="s">
        <v>565</v>
      </c>
      <c r="B101" s="33" t="s">
        <v>217</v>
      </c>
      <c r="C101" s="34">
        <v>667292</v>
      </c>
      <c r="D101" s="11" t="str">
        <f t="shared" si="12"/>
        <v>N/A</v>
      </c>
      <c r="E101" s="34">
        <v>710022</v>
      </c>
      <c r="F101" s="11" t="str">
        <f t="shared" si="13"/>
        <v>N/A</v>
      </c>
      <c r="G101" s="34">
        <v>676753</v>
      </c>
      <c r="H101" s="11" t="str">
        <f t="shared" si="14"/>
        <v>N/A</v>
      </c>
      <c r="I101" s="12">
        <v>6.4029999999999996</v>
      </c>
      <c r="J101" s="12">
        <v>-4.6900000000000004</v>
      </c>
      <c r="K101" s="41" t="s">
        <v>732</v>
      </c>
      <c r="L101" s="9" t="str">
        <f t="shared" si="15"/>
        <v>Yes</v>
      </c>
    </row>
    <row r="102" spans="1:12" x14ac:dyDescent="0.25">
      <c r="A102" s="42" t="s">
        <v>1327</v>
      </c>
      <c r="B102" s="33" t="s">
        <v>217</v>
      </c>
      <c r="C102" s="43">
        <v>1067.6099053999999</v>
      </c>
      <c r="D102" s="11" t="str">
        <f t="shared" si="12"/>
        <v>N/A</v>
      </c>
      <c r="E102" s="43">
        <v>988.25240344999997</v>
      </c>
      <c r="F102" s="11" t="str">
        <f t="shared" si="13"/>
        <v>N/A</v>
      </c>
      <c r="G102" s="43">
        <v>1102.3336313</v>
      </c>
      <c r="H102" s="11" t="str">
        <f t="shared" si="14"/>
        <v>N/A</v>
      </c>
      <c r="I102" s="12">
        <v>-7.43</v>
      </c>
      <c r="J102" s="12">
        <v>11.54</v>
      </c>
      <c r="K102" s="41" t="s">
        <v>732</v>
      </c>
      <c r="L102" s="9" t="str">
        <f t="shared" si="15"/>
        <v>Yes</v>
      </c>
    </row>
    <row r="103" spans="1:12" ht="25" x14ac:dyDescent="0.25">
      <c r="A103" s="42" t="s">
        <v>566</v>
      </c>
      <c r="B103" s="33" t="s">
        <v>217</v>
      </c>
      <c r="C103" s="43">
        <v>145697514</v>
      </c>
      <c r="D103" s="11" t="str">
        <f t="shared" si="12"/>
        <v>N/A</v>
      </c>
      <c r="E103" s="43">
        <v>158634780</v>
      </c>
      <c r="F103" s="11" t="str">
        <f t="shared" si="13"/>
        <v>N/A</v>
      </c>
      <c r="G103" s="43">
        <v>164701024</v>
      </c>
      <c r="H103" s="11" t="str">
        <f t="shared" si="14"/>
        <v>N/A</v>
      </c>
      <c r="I103" s="12">
        <v>8.8800000000000008</v>
      </c>
      <c r="J103" s="12">
        <v>3.8239999999999998</v>
      </c>
      <c r="K103" s="41" t="s">
        <v>732</v>
      </c>
      <c r="L103" s="9" t="str">
        <f t="shared" si="15"/>
        <v>Yes</v>
      </c>
    </row>
    <row r="104" spans="1:12" x14ac:dyDescent="0.25">
      <c r="A104" s="42" t="s">
        <v>567</v>
      </c>
      <c r="B104" s="33" t="s">
        <v>217</v>
      </c>
      <c r="C104" s="34">
        <v>17594</v>
      </c>
      <c r="D104" s="11" t="str">
        <f t="shared" si="12"/>
        <v>N/A</v>
      </c>
      <c r="E104" s="34">
        <v>16825</v>
      </c>
      <c r="F104" s="11" t="str">
        <f t="shared" si="13"/>
        <v>N/A</v>
      </c>
      <c r="G104" s="34">
        <v>16701</v>
      </c>
      <c r="H104" s="11" t="str">
        <f t="shared" si="14"/>
        <v>N/A</v>
      </c>
      <c r="I104" s="12">
        <v>-4.37</v>
      </c>
      <c r="J104" s="12">
        <v>-0.73699999999999999</v>
      </c>
      <c r="K104" s="41" t="s">
        <v>732</v>
      </c>
      <c r="L104" s="9" t="str">
        <f t="shared" si="15"/>
        <v>Yes</v>
      </c>
    </row>
    <row r="105" spans="1:12" x14ac:dyDescent="0.25">
      <c r="A105" s="42" t="s">
        <v>1328</v>
      </c>
      <c r="B105" s="33" t="s">
        <v>217</v>
      </c>
      <c r="C105" s="43">
        <v>8281.0909401000008</v>
      </c>
      <c r="D105" s="11" t="str">
        <f t="shared" si="12"/>
        <v>N/A</v>
      </c>
      <c r="E105" s="43">
        <v>9428.515899</v>
      </c>
      <c r="F105" s="11" t="str">
        <f t="shared" si="13"/>
        <v>N/A</v>
      </c>
      <c r="G105" s="43">
        <v>9861.7462426999991</v>
      </c>
      <c r="H105" s="11" t="str">
        <f t="shared" si="14"/>
        <v>N/A</v>
      </c>
      <c r="I105" s="12">
        <v>13.86</v>
      </c>
      <c r="J105" s="12">
        <v>4.5949999999999998</v>
      </c>
      <c r="K105" s="41" t="s">
        <v>732</v>
      </c>
      <c r="L105" s="9" t="str">
        <f t="shared" si="15"/>
        <v>Yes</v>
      </c>
    </row>
    <row r="106" spans="1:12" x14ac:dyDescent="0.25">
      <c r="A106" s="42" t="s">
        <v>568</v>
      </c>
      <c r="B106" s="33" t="s">
        <v>217</v>
      </c>
      <c r="C106" s="43">
        <v>290555736</v>
      </c>
      <c r="D106" s="11" t="str">
        <f t="shared" si="12"/>
        <v>N/A</v>
      </c>
      <c r="E106" s="43">
        <v>305401766</v>
      </c>
      <c r="F106" s="11" t="str">
        <f t="shared" si="13"/>
        <v>N/A</v>
      </c>
      <c r="G106" s="43">
        <v>302474289</v>
      </c>
      <c r="H106" s="11" t="str">
        <f t="shared" si="14"/>
        <v>N/A</v>
      </c>
      <c r="I106" s="12">
        <v>5.1100000000000003</v>
      </c>
      <c r="J106" s="12">
        <v>-0.95899999999999996</v>
      </c>
      <c r="K106" s="41" t="s">
        <v>732</v>
      </c>
      <c r="L106" s="9" t="str">
        <f t="shared" si="15"/>
        <v>Yes</v>
      </c>
    </row>
    <row r="107" spans="1:12" x14ac:dyDescent="0.25">
      <c r="A107" s="42" t="s">
        <v>569</v>
      </c>
      <c r="B107" s="33" t="s">
        <v>217</v>
      </c>
      <c r="C107" s="34">
        <v>927749</v>
      </c>
      <c r="D107" s="11" t="str">
        <f t="shared" si="12"/>
        <v>N/A</v>
      </c>
      <c r="E107" s="34">
        <v>953860</v>
      </c>
      <c r="F107" s="11" t="str">
        <f t="shared" si="13"/>
        <v>N/A</v>
      </c>
      <c r="G107" s="34">
        <v>890109</v>
      </c>
      <c r="H107" s="11" t="str">
        <f t="shared" si="14"/>
        <v>N/A</v>
      </c>
      <c r="I107" s="12">
        <v>2.8140000000000001</v>
      </c>
      <c r="J107" s="12">
        <v>-6.68</v>
      </c>
      <c r="K107" s="41" t="s">
        <v>732</v>
      </c>
      <c r="L107" s="9" t="str">
        <f t="shared" si="15"/>
        <v>Yes</v>
      </c>
    </row>
    <row r="108" spans="1:12" x14ac:dyDescent="0.25">
      <c r="A108" s="42" t="s">
        <v>1329</v>
      </c>
      <c r="B108" s="33" t="s">
        <v>217</v>
      </c>
      <c r="C108" s="43">
        <v>313.1835615</v>
      </c>
      <c r="D108" s="11" t="str">
        <f t="shared" si="12"/>
        <v>N/A</v>
      </c>
      <c r="E108" s="43">
        <v>320.17462311000003</v>
      </c>
      <c r="F108" s="11" t="str">
        <f t="shared" si="13"/>
        <v>N/A</v>
      </c>
      <c r="G108" s="43">
        <v>339.81713363</v>
      </c>
      <c r="H108" s="11" t="str">
        <f t="shared" si="14"/>
        <v>N/A</v>
      </c>
      <c r="I108" s="12">
        <v>2.2320000000000002</v>
      </c>
      <c r="J108" s="12">
        <v>6.1349999999999998</v>
      </c>
      <c r="K108" s="41" t="s">
        <v>732</v>
      </c>
      <c r="L108" s="9" t="str">
        <f t="shared" si="15"/>
        <v>Yes</v>
      </c>
    </row>
    <row r="109" spans="1:12" x14ac:dyDescent="0.25">
      <c r="A109" s="42" t="s">
        <v>570</v>
      </c>
      <c r="B109" s="33" t="s">
        <v>217</v>
      </c>
      <c r="C109" s="43">
        <v>2180360575</v>
      </c>
      <c r="D109" s="11" t="str">
        <f t="shared" si="12"/>
        <v>N/A</v>
      </c>
      <c r="E109" s="43">
        <v>2172767556</v>
      </c>
      <c r="F109" s="11" t="str">
        <f t="shared" si="13"/>
        <v>N/A</v>
      </c>
      <c r="G109" s="43">
        <v>2106624811</v>
      </c>
      <c r="H109" s="11" t="str">
        <f t="shared" si="14"/>
        <v>N/A</v>
      </c>
      <c r="I109" s="12">
        <v>-0.34799999999999998</v>
      </c>
      <c r="J109" s="12">
        <v>-3.04</v>
      </c>
      <c r="K109" s="41" t="s">
        <v>732</v>
      </c>
      <c r="L109" s="9" t="str">
        <f t="shared" si="15"/>
        <v>Yes</v>
      </c>
    </row>
    <row r="110" spans="1:12" x14ac:dyDescent="0.25">
      <c r="A110" s="42" t="s">
        <v>571</v>
      </c>
      <c r="B110" s="33" t="s">
        <v>217</v>
      </c>
      <c r="C110" s="34">
        <v>1131765</v>
      </c>
      <c r="D110" s="11" t="str">
        <f t="shared" si="12"/>
        <v>N/A</v>
      </c>
      <c r="E110" s="34">
        <v>1027058</v>
      </c>
      <c r="F110" s="11" t="str">
        <f t="shared" si="13"/>
        <v>N/A</v>
      </c>
      <c r="G110" s="34">
        <v>944102</v>
      </c>
      <c r="H110" s="11" t="str">
        <f t="shared" si="14"/>
        <v>N/A</v>
      </c>
      <c r="I110" s="12">
        <v>-9.25</v>
      </c>
      <c r="J110" s="12">
        <v>-8.08</v>
      </c>
      <c r="K110" s="41" t="s">
        <v>732</v>
      </c>
      <c r="L110" s="9" t="str">
        <f t="shared" si="15"/>
        <v>Yes</v>
      </c>
    </row>
    <row r="111" spans="1:12" x14ac:dyDescent="0.25">
      <c r="A111" s="42" t="s">
        <v>1330</v>
      </c>
      <c r="B111" s="33" t="s">
        <v>217</v>
      </c>
      <c r="C111" s="43">
        <v>1926.5135209</v>
      </c>
      <c r="D111" s="11" t="str">
        <f t="shared" si="12"/>
        <v>N/A</v>
      </c>
      <c r="E111" s="43">
        <v>2115.5256626</v>
      </c>
      <c r="F111" s="11" t="str">
        <f t="shared" si="13"/>
        <v>N/A</v>
      </c>
      <c r="G111" s="43">
        <v>2231.3529798999998</v>
      </c>
      <c r="H111" s="11" t="str">
        <f t="shared" si="14"/>
        <v>N/A</v>
      </c>
      <c r="I111" s="12">
        <v>9.8109999999999999</v>
      </c>
      <c r="J111" s="12">
        <v>5.4749999999999996</v>
      </c>
      <c r="K111" s="41" t="s">
        <v>732</v>
      </c>
      <c r="L111" s="9" t="str">
        <f t="shared" si="15"/>
        <v>Yes</v>
      </c>
    </row>
    <row r="112" spans="1:12" ht="25" x14ac:dyDescent="0.25">
      <c r="A112" s="42" t="s">
        <v>572</v>
      </c>
      <c r="B112" s="33" t="s">
        <v>217</v>
      </c>
      <c r="C112" s="43">
        <v>312006942</v>
      </c>
      <c r="D112" s="11" t="str">
        <f t="shared" si="12"/>
        <v>N/A</v>
      </c>
      <c r="E112" s="43">
        <v>338603888</v>
      </c>
      <c r="F112" s="11" t="str">
        <f t="shared" si="13"/>
        <v>N/A</v>
      </c>
      <c r="G112" s="43">
        <v>395814649</v>
      </c>
      <c r="H112" s="11" t="str">
        <f t="shared" si="14"/>
        <v>N/A</v>
      </c>
      <c r="I112" s="12">
        <v>8.5239999999999991</v>
      </c>
      <c r="J112" s="12">
        <v>16.899999999999999</v>
      </c>
      <c r="K112" s="41" t="s">
        <v>732</v>
      </c>
      <c r="L112" s="9" t="str">
        <f t="shared" si="15"/>
        <v>Yes</v>
      </c>
    </row>
    <row r="113" spans="1:12" x14ac:dyDescent="0.25">
      <c r="A113" s="42" t="s">
        <v>573</v>
      </c>
      <c r="B113" s="33" t="s">
        <v>217</v>
      </c>
      <c r="C113" s="34">
        <v>442696</v>
      </c>
      <c r="D113" s="11" t="str">
        <f t="shared" si="12"/>
        <v>N/A</v>
      </c>
      <c r="E113" s="34">
        <v>469304</v>
      </c>
      <c r="F113" s="11" t="str">
        <f t="shared" si="13"/>
        <v>N/A</v>
      </c>
      <c r="G113" s="34">
        <v>435851</v>
      </c>
      <c r="H113" s="11" t="str">
        <f t="shared" si="14"/>
        <v>N/A</v>
      </c>
      <c r="I113" s="12">
        <v>6.01</v>
      </c>
      <c r="J113" s="12">
        <v>-7.13</v>
      </c>
      <c r="K113" s="41" t="s">
        <v>732</v>
      </c>
      <c r="L113" s="9" t="str">
        <f t="shared" si="15"/>
        <v>Yes</v>
      </c>
    </row>
    <row r="114" spans="1:12" ht="25" x14ac:dyDescent="0.25">
      <c r="A114" s="42" t="s">
        <v>1331</v>
      </c>
      <c r="B114" s="33" t="s">
        <v>217</v>
      </c>
      <c r="C114" s="43">
        <v>704.78825649999999</v>
      </c>
      <c r="D114" s="11" t="str">
        <f t="shared" si="12"/>
        <v>N/A</v>
      </c>
      <c r="E114" s="43">
        <v>721.50224161999995</v>
      </c>
      <c r="F114" s="11" t="str">
        <f t="shared" si="13"/>
        <v>N/A</v>
      </c>
      <c r="G114" s="43">
        <v>908.14211508000005</v>
      </c>
      <c r="H114" s="11" t="str">
        <f t="shared" si="14"/>
        <v>N/A</v>
      </c>
      <c r="I114" s="12">
        <v>2.371</v>
      </c>
      <c r="J114" s="12">
        <v>25.87</v>
      </c>
      <c r="K114" s="41" t="s">
        <v>732</v>
      </c>
      <c r="L114" s="9" t="str">
        <f t="shared" si="15"/>
        <v>Yes</v>
      </c>
    </row>
    <row r="115" spans="1:12" ht="25" x14ac:dyDescent="0.25">
      <c r="A115" s="42" t="s">
        <v>574</v>
      </c>
      <c r="B115" s="33" t="s">
        <v>217</v>
      </c>
      <c r="C115" s="43">
        <v>102280180</v>
      </c>
      <c r="D115" s="11" t="str">
        <f t="shared" si="12"/>
        <v>N/A</v>
      </c>
      <c r="E115" s="43">
        <v>107688345</v>
      </c>
      <c r="F115" s="11" t="str">
        <f t="shared" si="13"/>
        <v>N/A</v>
      </c>
      <c r="G115" s="43">
        <v>107824527</v>
      </c>
      <c r="H115" s="11" t="str">
        <f t="shared" si="14"/>
        <v>N/A</v>
      </c>
      <c r="I115" s="12">
        <v>5.2880000000000003</v>
      </c>
      <c r="J115" s="12">
        <v>0.1265</v>
      </c>
      <c r="K115" s="41" t="s">
        <v>732</v>
      </c>
      <c r="L115" s="9" t="str">
        <f t="shared" si="15"/>
        <v>Yes</v>
      </c>
    </row>
    <row r="116" spans="1:12" x14ac:dyDescent="0.25">
      <c r="A116" s="3" t="s">
        <v>575</v>
      </c>
      <c r="B116" s="33" t="s">
        <v>217</v>
      </c>
      <c r="C116" s="34">
        <v>116037</v>
      </c>
      <c r="D116" s="11" t="str">
        <f t="shared" si="12"/>
        <v>N/A</v>
      </c>
      <c r="E116" s="34">
        <v>116453</v>
      </c>
      <c r="F116" s="11" t="str">
        <f t="shared" si="13"/>
        <v>N/A</v>
      </c>
      <c r="G116" s="34">
        <v>112770</v>
      </c>
      <c r="H116" s="11" t="str">
        <f t="shared" si="14"/>
        <v>N/A</v>
      </c>
      <c r="I116" s="12">
        <v>0.35849999999999999</v>
      </c>
      <c r="J116" s="12">
        <v>-3.16</v>
      </c>
      <c r="K116" s="41" t="s">
        <v>732</v>
      </c>
      <c r="L116" s="9" t="str">
        <f t="shared" si="15"/>
        <v>Yes</v>
      </c>
    </row>
    <row r="117" spans="1:12" ht="25" x14ac:dyDescent="0.25">
      <c r="A117" s="3" t="s">
        <v>1332</v>
      </c>
      <c r="B117" s="33" t="s">
        <v>217</v>
      </c>
      <c r="C117" s="43">
        <v>881.44453924000004</v>
      </c>
      <c r="D117" s="11" t="str">
        <f t="shared" si="12"/>
        <v>N/A</v>
      </c>
      <c r="E117" s="43">
        <v>924.73654607000003</v>
      </c>
      <c r="F117" s="11" t="str">
        <f t="shared" si="13"/>
        <v>N/A</v>
      </c>
      <c r="G117" s="43">
        <v>956.14549081999996</v>
      </c>
      <c r="H117" s="11" t="str">
        <f t="shared" si="14"/>
        <v>N/A</v>
      </c>
      <c r="I117" s="12">
        <v>4.9109999999999996</v>
      </c>
      <c r="J117" s="12">
        <v>3.3969999999999998</v>
      </c>
      <c r="K117" s="41" t="s">
        <v>732</v>
      </c>
      <c r="L117" s="9" t="str">
        <f t="shared" si="15"/>
        <v>Yes</v>
      </c>
    </row>
    <row r="118" spans="1:12" ht="25" x14ac:dyDescent="0.25">
      <c r="A118" s="4" t="s">
        <v>576</v>
      </c>
      <c r="B118" s="33" t="s">
        <v>217</v>
      </c>
      <c r="C118" s="43">
        <v>990434184</v>
      </c>
      <c r="D118" s="11" t="str">
        <f t="shared" si="12"/>
        <v>N/A</v>
      </c>
      <c r="E118" s="43">
        <v>1087718698</v>
      </c>
      <c r="F118" s="11" t="str">
        <f t="shared" si="13"/>
        <v>N/A</v>
      </c>
      <c r="G118" s="43">
        <v>1041745325</v>
      </c>
      <c r="H118" s="11" t="str">
        <f t="shared" si="14"/>
        <v>N/A</v>
      </c>
      <c r="I118" s="12">
        <v>9.8219999999999992</v>
      </c>
      <c r="J118" s="12">
        <v>-4.2300000000000004</v>
      </c>
      <c r="K118" s="41" t="s">
        <v>732</v>
      </c>
      <c r="L118" s="9" t="str">
        <f t="shared" si="15"/>
        <v>Yes</v>
      </c>
    </row>
    <row r="119" spans="1:12" x14ac:dyDescent="0.25">
      <c r="A119" s="4" t="s">
        <v>577</v>
      </c>
      <c r="B119" s="33" t="s">
        <v>217</v>
      </c>
      <c r="C119" s="34">
        <v>104678</v>
      </c>
      <c r="D119" s="11" t="str">
        <f t="shared" si="12"/>
        <v>N/A</v>
      </c>
      <c r="E119" s="34">
        <v>104477</v>
      </c>
      <c r="F119" s="11" t="str">
        <f t="shared" si="13"/>
        <v>N/A</v>
      </c>
      <c r="G119" s="34">
        <v>98911</v>
      </c>
      <c r="H119" s="11" t="str">
        <f t="shared" si="14"/>
        <v>N/A</v>
      </c>
      <c r="I119" s="12">
        <v>-0.192</v>
      </c>
      <c r="J119" s="12">
        <v>-5.33</v>
      </c>
      <c r="K119" s="41" t="s">
        <v>732</v>
      </c>
      <c r="L119" s="9" t="str">
        <f t="shared" si="15"/>
        <v>Yes</v>
      </c>
    </row>
    <row r="120" spans="1:12" ht="25" x14ac:dyDescent="0.25">
      <c r="A120" s="4" t="s">
        <v>1333</v>
      </c>
      <c r="B120" s="33" t="s">
        <v>217</v>
      </c>
      <c r="C120" s="43">
        <v>9461.7224631999998</v>
      </c>
      <c r="D120" s="11" t="str">
        <f t="shared" si="12"/>
        <v>N/A</v>
      </c>
      <c r="E120" s="43">
        <v>10411.082802999999</v>
      </c>
      <c r="F120" s="11" t="str">
        <f t="shared" si="13"/>
        <v>N/A</v>
      </c>
      <c r="G120" s="43">
        <v>10532.148345</v>
      </c>
      <c r="H120" s="11" t="str">
        <f t="shared" si="14"/>
        <v>N/A</v>
      </c>
      <c r="I120" s="12">
        <v>10.029999999999999</v>
      </c>
      <c r="J120" s="12">
        <v>1.163</v>
      </c>
      <c r="K120" s="41" t="s">
        <v>732</v>
      </c>
      <c r="L120" s="9" t="str">
        <f t="shared" si="15"/>
        <v>Yes</v>
      </c>
    </row>
    <row r="121" spans="1:12" ht="25" x14ac:dyDescent="0.25">
      <c r="A121" s="4" t="s">
        <v>578</v>
      </c>
      <c r="B121" s="33" t="s">
        <v>217</v>
      </c>
      <c r="C121" s="43">
        <v>223712919</v>
      </c>
      <c r="D121" s="11" t="str">
        <f t="shared" si="12"/>
        <v>N/A</v>
      </c>
      <c r="E121" s="43">
        <v>220070088</v>
      </c>
      <c r="F121" s="11" t="str">
        <f t="shared" si="13"/>
        <v>N/A</v>
      </c>
      <c r="G121" s="43">
        <v>137006402</v>
      </c>
      <c r="H121" s="11" t="str">
        <f t="shared" si="14"/>
        <v>N/A</v>
      </c>
      <c r="I121" s="12">
        <v>-1.63</v>
      </c>
      <c r="J121" s="12">
        <v>-37.700000000000003</v>
      </c>
      <c r="K121" s="41" t="s">
        <v>732</v>
      </c>
      <c r="L121" s="9" t="str">
        <f t="shared" si="15"/>
        <v>No</v>
      </c>
    </row>
    <row r="122" spans="1:12" x14ac:dyDescent="0.25">
      <c r="A122" s="4" t="s">
        <v>579</v>
      </c>
      <c r="B122" s="33" t="s">
        <v>217</v>
      </c>
      <c r="C122" s="34">
        <v>147059</v>
      </c>
      <c r="D122" s="11" t="str">
        <f t="shared" si="12"/>
        <v>N/A</v>
      </c>
      <c r="E122" s="34">
        <v>147075</v>
      </c>
      <c r="F122" s="11" t="str">
        <f t="shared" si="13"/>
        <v>N/A</v>
      </c>
      <c r="G122" s="34">
        <v>91419</v>
      </c>
      <c r="H122" s="11" t="str">
        <f t="shared" si="14"/>
        <v>N/A</v>
      </c>
      <c r="I122" s="12">
        <v>1.09E-2</v>
      </c>
      <c r="J122" s="12">
        <v>-37.799999999999997</v>
      </c>
      <c r="K122" s="41" t="s">
        <v>732</v>
      </c>
      <c r="L122" s="9" t="str">
        <f t="shared" si="15"/>
        <v>No</v>
      </c>
    </row>
    <row r="123" spans="1:12" ht="25" x14ac:dyDescent="0.25">
      <c r="A123" s="4" t="s">
        <v>1334</v>
      </c>
      <c r="B123" s="33" t="s">
        <v>217</v>
      </c>
      <c r="C123" s="43">
        <v>1521.2460237</v>
      </c>
      <c r="D123" s="11" t="str">
        <f t="shared" si="12"/>
        <v>N/A</v>
      </c>
      <c r="E123" s="43">
        <v>1496.3120041</v>
      </c>
      <c r="F123" s="11" t="str">
        <f t="shared" si="13"/>
        <v>N/A</v>
      </c>
      <c r="G123" s="43">
        <v>1498.6644133</v>
      </c>
      <c r="H123" s="11" t="str">
        <f t="shared" si="14"/>
        <v>N/A</v>
      </c>
      <c r="I123" s="12">
        <v>-1.64</v>
      </c>
      <c r="J123" s="12">
        <v>0.15720000000000001</v>
      </c>
      <c r="K123" s="41" t="s">
        <v>732</v>
      </c>
      <c r="L123" s="9" t="str">
        <f t="shared" si="15"/>
        <v>Yes</v>
      </c>
    </row>
    <row r="124" spans="1:12" ht="25" x14ac:dyDescent="0.25">
      <c r="A124" s="4" t="s">
        <v>580</v>
      </c>
      <c r="B124" s="33" t="s">
        <v>217</v>
      </c>
      <c r="C124" s="43">
        <v>687420317</v>
      </c>
      <c r="D124" s="11" t="str">
        <f t="shared" si="12"/>
        <v>N/A</v>
      </c>
      <c r="E124" s="43">
        <v>41373191</v>
      </c>
      <c r="F124" s="11" t="str">
        <f t="shared" si="13"/>
        <v>N/A</v>
      </c>
      <c r="G124" s="43">
        <v>13130168</v>
      </c>
      <c r="H124" s="11" t="str">
        <f t="shared" si="14"/>
        <v>N/A</v>
      </c>
      <c r="I124" s="12">
        <v>-94</v>
      </c>
      <c r="J124" s="12">
        <v>-68.3</v>
      </c>
      <c r="K124" s="41" t="s">
        <v>732</v>
      </c>
      <c r="L124" s="9" t="str">
        <f t="shared" si="15"/>
        <v>No</v>
      </c>
    </row>
    <row r="125" spans="1:12" x14ac:dyDescent="0.25">
      <c r="A125" s="2" t="s">
        <v>581</v>
      </c>
      <c r="B125" s="33" t="s">
        <v>217</v>
      </c>
      <c r="C125" s="34">
        <v>179385</v>
      </c>
      <c r="D125" s="11" t="str">
        <f t="shared" si="12"/>
        <v>N/A</v>
      </c>
      <c r="E125" s="34">
        <v>29261</v>
      </c>
      <c r="F125" s="11" t="str">
        <f t="shared" si="13"/>
        <v>N/A</v>
      </c>
      <c r="G125" s="34">
        <v>24931</v>
      </c>
      <c r="H125" s="11" t="str">
        <f t="shared" si="14"/>
        <v>N/A</v>
      </c>
      <c r="I125" s="12">
        <v>-83.7</v>
      </c>
      <c r="J125" s="12">
        <v>-14.8</v>
      </c>
      <c r="K125" s="41" t="s">
        <v>732</v>
      </c>
      <c r="L125" s="9" t="str">
        <f t="shared" si="15"/>
        <v>Yes</v>
      </c>
    </row>
    <row r="126" spans="1:12" ht="25" x14ac:dyDescent="0.25">
      <c r="A126" s="2" t="s">
        <v>1335</v>
      </c>
      <c r="B126" s="33" t="s">
        <v>217</v>
      </c>
      <c r="C126" s="43">
        <v>3832.0947514999998</v>
      </c>
      <c r="D126" s="11" t="str">
        <f t="shared" si="12"/>
        <v>N/A</v>
      </c>
      <c r="E126" s="43">
        <v>1413.9363315999999</v>
      </c>
      <c r="F126" s="11" t="str">
        <f t="shared" si="13"/>
        <v>N/A</v>
      </c>
      <c r="G126" s="43">
        <v>526.66030243</v>
      </c>
      <c r="H126" s="11" t="str">
        <f t="shared" si="14"/>
        <v>N/A</v>
      </c>
      <c r="I126" s="12">
        <v>-63.1</v>
      </c>
      <c r="J126" s="12">
        <v>-62.8</v>
      </c>
      <c r="K126" s="41" t="s">
        <v>732</v>
      </c>
      <c r="L126" s="9" t="str">
        <f t="shared" si="15"/>
        <v>No</v>
      </c>
    </row>
    <row r="127" spans="1:12" ht="25" x14ac:dyDescent="0.25">
      <c r="A127" s="2" t="s">
        <v>582</v>
      </c>
      <c r="B127" s="33" t="s">
        <v>217</v>
      </c>
      <c r="C127" s="43">
        <v>2860633</v>
      </c>
      <c r="D127" s="11" t="str">
        <f t="shared" si="12"/>
        <v>N/A</v>
      </c>
      <c r="E127" s="43">
        <v>2736142</v>
      </c>
      <c r="F127" s="11" t="str">
        <f t="shared" si="13"/>
        <v>N/A</v>
      </c>
      <c r="G127" s="43">
        <v>2422670</v>
      </c>
      <c r="H127" s="11" t="str">
        <f t="shared" si="14"/>
        <v>N/A</v>
      </c>
      <c r="I127" s="12">
        <v>-4.3499999999999996</v>
      </c>
      <c r="J127" s="12">
        <v>-11.5</v>
      </c>
      <c r="K127" s="41" t="s">
        <v>732</v>
      </c>
      <c r="L127" s="9" t="str">
        <f t="shared" si="15"/>
        <v>Yes</v>
      </c>
    </row>
    <row r="128" spans="1:12" x14ac:dyDescent="0.25">
      <c r="A128" s="2" t="s">
        <v>583</v>
      </c>
      <c r="B128" s="33" t="s">
        <v>217</v>
      </c>
      <c r="C128" s="34">
        <v>12334</v>
      </c>
      <c r="D128" s="11" t="str">
        <f t="shared" si="12"/>
        <v>N/A</v>
      </c>
      <c r="E128" s="34">
        <v>11207</v>
      </c>
      <c r="F128" s="11" t="str">
        <f t="shared" si="13"/>
        <v>N/A</v>
      </c>
      <c r="G128" s="34">
        <v>9030</v>
      </c>
      <c r="H128" s="11" t="str">
        <f t="shared" si="14"/>
        <v>N/A</v>
      </c>
      <c r="I128" s="12">
        <v>-9.14</v>
      </c>
      <c r="J128" s="12">
        <v>-19.399999999999999</v>
      </c>
      <c r="K128" s="41" t="s">
        <v>732</v>
      </c>
      <c r="L128" s="9" t="str">
        <f t="shared" si="15"/>
        <v>Yes</v>
      </c>
    </row>
    <row r="129" spans="1:12" ht="25" x14ac:dyDescent="0.25">
      <c r="A129" s="2" t="s">
        <v>1336</v>
      </c>
      <c r="B129" s="33" t="s">
        <v>217</v>
      </c>
      <c r="C129" s="43">
        <v>231.93067941999999</v>
      </c>
      <c r="D129" s="11" t="str">
        <f t="shared" si="12"/>
        <v>N/A</v>
      </c>
      <c r="E129" s="43">
        <v>244.14580172999999</v>
      </c>
      <c r="F129" s="11" t="str">
        <f t="shared" si="13"/>
        <v>N/A</v>
      </c>
      <c r="G129" s="43">
        <v>268.29125138000001</v>
      </c>
      <c r="H129" s="11" t="str">
        <f t="shared" si="14"/>
        <v>N/A</v>
      </c>
      <c r="I129" s="12">
        <v>5.2670000000000003</v>
      </c>
      <c r="J129" s="12">
        <v>9.89</v>
      </c>
      <c r="K129" s="41" t="s">
        <v>732</v>
      </c>
      <c r="L129" s="9" t="str">
        <f t="shared" si="15"/>
        <v>Yes</v>
      </c>
    </row>
    <row r="130" spans="1:12" x14ac:dyDescent="0.25">
      <c r="A130" s="2" t="s">
        <v>584</v>
      </c>
      <c r="B130" s="33" t="s">
        <v>217</v>
      </c>
      <c r="C130" s="43">
        <v>42983467</v>
      </c>
      <c r="D130" s="11" t="str">
        <f t="shared" si="12"/>
        <v>N/A</v>
      </c>
      <c r="E130" s="43">
        <v>46470287</v>
      </c>
      <c r="F130" s="11" t="str">
        <f t="shared" si="13"/>
        <v>N/A</v>
      </c>
      <c r="G130" s="43">
        <v>52327398</v>
      </c>
      <c r="H130" s="11" t="str">
        <f t="shared" si="14"/>
        <v>N/A</v>
      </c>
      <c r="I130" s="12">
        <v>8.1120000000000001</v>
      </c>
      <c r="J130" s="12">
        <v>12.6</v>
      </c>
      <c r="K130" s="41" t="s">
        <v>732</v>
      </c>
      <c r="L130" s="9" t="str">
        <f t="shared" si="15"/>
        <v>Yes</v>
      </c>
    </row>
    <row r="131" spans="1:12" x14ac:dyDescent="0.25">
      <c r="A131" s="2" t="s">
        <v>585</v>
      </c>
      <c r="B131" s="33" t="s">
        <v>217</v>
      </c>
      <c r="C131" s="34">
        <v>3760</v>
      </c>
      <c r="D131" s="11" t="str">
        <f t="shared" si="12"/>
        <v>N/A</v>
      </c>
      <c r="E131" s="34">
        <v>4012</v>
      </c>
      <c r="F131" s="11" t="str">
        <f t="shared" si="13"/>
        <v>N/A</v>
      </c>
      <c r="G131" s="34">
        <v>4197</v>
      </c>
      <c r="H131" s="11" t="str">
        <f t="shared" si="14"/>
        <v>N/A</v>
      </c>
      <c r="I131" s="12">
        <v>6.702</v>
      </c>
      <c r="J131" s="12">
        <v>4.6109999999999998</v>
      </c>
      <c r="K131" s="41" t="s">
        <v>732</v>
      </c>
      <c r="L131" s="9" t="str">
        <f t="shared" si="15"/>
        <v>Yes</v>
      </c>
    </row>
    <row r="132" spans="1:12" x14ac:dyDescent="0.25">
      <c r="A132" s="2" t="s">
        <v>1337</v>
      </c>
      <c r="B132" s="33" t="s">
        <v>217</v>
      </c>
      <c r="C132" s="43">
        <v>11431.773138</v>
      </c>
      <c r="D132" s="11" t="str">
        <f t="shared" si="12"/>
        <v>N/A</v>
      </c>
      <c r="E132" s="43">
        <v>11582.823280000001</v>
      </c>
      <c r="F132" s="11" t="str">
        <f t="shared" si="13"/>
        <v>N/A</v>
      </c>
      <c r="G132" s="43">
        <v>12467.809864000001</v>
      </c>
      <c r="H132" s="11" t="str">
        <f t="shared" si="14"/>
        <v>N/A</v>
      </c>
      <c r="I132" s="12">
        <v>1.321</v>
      </c>
      <c r="J132" s="12">
        <v>7.641</v>
      </c>
      <c r="K132" s="41" t="s">
        <v>732</v>
      </c>
      <c r="L132" s="9" t="str">
        <f t="shared" si="15"/>
        <v>Yes</v>
      </c>
    </row>
    <row r="133" spans="1:12" ht="25" x14ac:dyDescent="0.25">
      <c r="A133" s="2" t="s">
        <v>586</v>
      </c>
      <c r="B133" s="33" t="s">
        <v>217</v>
      </c>
      <c r="C133" s="43">
        <v>497828</v>
      </c>
      <c r="D133" s="11" t="str">
        <f t="shared" si="12"/>
        <v>N/A</v>
      </c>
      <c r="E133" s="43">
        <v>426788</v>
      </c>
      <c r="F133" s="11" t="str">
        <f t="shared" si="13"/>
        <v>N/A</v>
      </c>
      <c r="G133" s="43">
        <v>468721</v>
      </c>
      <c r="H133" s="11" t="str">
        <f t="shared" si="14"/>
        <v>N/A</v>
      </c>
      <c r="I133" s="12">
        <v>-14.3</v>
      </c>
      <c r="J133" s="12">
        <v>9.8249999999999993</v>
      </c>
      <c r="K133" s="41" t="s">
        <v>732</v>
      </c>
      <c r="L133" s="9" t="str">
        <f>IF(J133="Div by 0", "N/A", IF(OR(J133="N/A",K133="N/A"),"N/A", IF(J133&gt;VALUE(MID(K133,1,2)), "No", IF(J133&lt;-1*VALUE(MID(K133,1,2)), "No", "Yes"))))</f>
        <v>Yes</v>
      </c>
    </row>
    <row r="134" spans="1:12" x14ac:dyDescent="0.25">
      <c r="A134" s="2" t="s">
        <v>587</v>
      </c>
      <c r="B134" s="33" t="s">
        <v>217</v>
      </c>
      <c r="C134" s="34">
        <v>3810</v>
      </c>
      <c r="D134" s="11" t="str">
        <f t="shared" si="12"/>
        <v>N/A</v>
      </c>
      <c r="E134" s="34">
        <v>2631</v>
      </c>
      <c r="F134" s="11" t="str">
        <f t="shared" si="13"/>
        <v>N/A</v>
      </c>
      <c r="G134" s="34">
        <v>2547</v>
      </c>
      <c r="H134" s="11" t="str">
        <f t="shared" si="14"/>
        <v>N/A</v>
      </c>
      <c r="I134" s="12">
        <v>-30.9</v>
      </c>
      <c r="J134" s="12">
        <v>-3.19</v>
      </c>
      <c r="K134" s="41" t="s">
        <v>732</v>
      </c>
      <c r="L134" s="9" t="str">
        <f t="shared" ref="L134:L138" si="16">IF(J134="Div by 0", "N/A", IF(OR(J134="N/A",K134="N/A"),"N/A", IF(J134&gt;VALUE(MID(K134,1,2)), "No", IF(J134&lt;-1*VALUE(MID(K134,1,2)), "No", "Yes"))))</f>
        <v>Yes</v>
      </c>
    </row>
    <row r="135" spans="1:12" ht="25" x14ac:dyDescent="0.25">
      <c r="A135" s="2" t="s">
        <v>1338</v>
      </c>
      <c r="B135" s="33" t="s">
        <v>217</v>
      </c>
      <c r="C135" s="43">
        <v>130.66351706</v>
      </c>
      <c r="D135" s="11" t="str">
        <f t="shared" si="12"/>
        <v>N/A</v>
      </c>
      <c r="E135" s="43">
        <v>162.21512733</v>
      </c>
      <c r="F135" s="11" t="str">
        <f t="shared" si="13"/>
        <v>N/A</v>
      </c>
      <c r="G135" s="43">
        <v>184.02866116999999</v>
      </c>
      <c r="H135" s="11" t="str">
        <f t="shared" si="14"/>
        <v>N/A</v>
      </c>
      <c r="I135" s="12">
        <v>24.15</v>
      </c>
      <c r="J135" s="12">
        <v>13.45</v>
      </c>
      <c r="K135" s="41" t="s">
        <v>732</v>
      </c>
      <c r="L135" s="9" t="str">
        <f t="shared" si="16"/>
        <v>Yes</v>
      </c>
    </row>
    <row r="136" spans="1:12" ht="25" x14ac:dyDescent="0.25">
      <c r="A136" s="2" t="s">
        <v>588</v>
      </c>
      <c r="B136" s="33" t="s">
        <v>217</v>
      </c>
      <c r="C136" s="43">
        <v>31116108</v>
      </c>
      <c r="D136" s="11" t="str">
        <f t="shared" ref="D136:D150" si="17">IF($B136="N/A","N/A",IF(C136&gt;10,"No",IF(C136&lt;-10,"No","Yes")))</f>
        <v>N/A</v>
      </c>
      <c r="E136" s="43">
        <v>30509921</v>
      </c>
      <c r="F136" s="11" t="str">
        <f t="shared" ref="F136:F150" si="18">IF($B136="N/A","N/A",IF(E136&gt;10,"No",IF(E136&lt;-10,"No","Yes")))</f>
        <v>N/A</v>
      </c>
      <c r="G136" s="43">
        <v>31574773</v>
      </c>
      <c r="H136" s="11" t="str">
        <f t="shared" ref="H136:H150" si="19">IF($B136="N/A","N/A",IF(G136&gt;10,"No",IF(G136&lt;-10,"No","Yes")))</f>
        <v>N/A</v>
      </c>
      <c r="I136" s="12">
        <v>-1.95</v>
      </c>
      <c r="J136" s="12">
        <v>3.49</v>
      </c>
      <c r="K136" s="41" t="s">
        <v>732</v>
      </c>
      <c r="L136" s="9" t="str">
        <f t="shared" si="16"/>
        <v>Yes</v>
      </c>
    </row>
    <row r="137" spans="1:12" x14ac:dyDescent="0.25">
      <c r="A137" s="2" t="s">
        <v>589</v>
      </c>
      <c r="B137" s="33" t="s">
        <v>217</v>
      </c>
      <c r="C137" s="34">
        <v>1195</v>
      </c>
      <c r="D137" s="11" t="str">
        <f t="shared" si="17"/>
        <v>N/A</v>
      </c>
      <c r="E137" s="34">
        <v>1332</v>
      </c>
      <c r="F137" s="11" t="str">
        <f t="shared" si="18"/>
        <v>N/A</v>
      </c>
      <c r="G137" s="34">
        <v>1218</v>
      </c>
      <c r="H137" s="11" t="str">
        <f t="shared" si="19"/>
        <v>N/A</v>
      </c>
      <c r="I137" s="12">
        <v>11.46</v>
      </c>
      <c r="J137" s="12">
        <v>-8.56</v>
      </c>
      <c r="K137" s="41" t="s">
        <v>732</v>
      </c>
      <c r="L137" s="9" t="str">
        <f t="shared" si="16"/>
        <v>Yes</v>
      </c>
    </row>
    <row r="138" spans="1:12" ht="25" x14ac:dyDescent="0.25">
      <c r="A138" s="2" t="s">
        <v>1339</v>
      </c>
      <c r="B138" s="33" t="s">
        <v>217</v>
      </c>
      <c r="C138" s="43">
        <v>26038.5841</v>
      </c>
      <c r="D138" s="11" t="str">
        <f t="shared" si="17"/>
        <v>N/A</v>
      </c>
      <c r="E138" s="43">
        <v>22905.346096000001</v>
      </c>
      <c r="F138" s="11" t="str">
        <f t="shared" si="18"/>
        <v>N/A</v>
      </c>
      <c r="G138" s="43">
        <v>25923.458949</v>
      </c>
      <c r="H138" s="11" t="str">
        <f t="shared" si="19"/>
        <v>N/A</v>
      </c>
      <c r="I138" s="12">
        <v>-12</v>
      </c>
      <c r="J138" s="12">
        <v>13.18</v>
      </c>
      <c r="K138" s="41" t="s">
        <v>732</v>
      </c>
      <c r="L138" s="9" t="str">
        <f t="shared" si="16"/>
        <v>Yes</v>
      </c>
    </row>
    <row r="139" spans="1:12" ht="25" x14ac:dyDescent="0.25">
      <c r="A139" s="2" t="s">
        <v>590</v>
      </c>
      <c r="B139" s="33" t="s">
        <v>217</v>
      </c>
      <c r="C139" s="43">
        <v>160807695</v>
      </c>
      <c r="D139" s="11" t="str">
        <f t="shared" si="17"/>
        <v>N/A</v>
      </c>
      <c r="E139" s="43">
        <v>152248863</v>
      </c>
      <c r="F139" s="11" t="str">
        <f t="shared" si="18"/>
        <v>N/A</v>
      </c>
      <c r="G139" s="43">
        <v>140404144</v>
      </c>
      <c r="H139" s="11" t="str">
        <f t="shared" si="19"/>
        <v>N/A</v>
      </c>
      <c r="I139" s="12">
        <v>-5.32</v>
      </c>
      <c r="J139" s="12">
        <v>-7.78</v>
      </c>
      <c r="K139" s="41" t="s">
        <v>732</v>
      </c>
      <c r="L139" s="9" t="str">
        <f t="shared" ref="L139:L150" si="20">IF(J139="Div by 0", "N/A", IF(K139="N/A","N/A", IF(J139&gt;VALUE(MID(K139,1,2)), "No", IF(J139&lt;-1*VALUE(MID(K139,1,2)), "No", "Yes"))))</f>
        <v>Yes</v>
      </c>
    </row>
    <row r="140" spans="1:12" x14ac:dyDescent="0.25">
      <c r="A140" s="2" t="s">
        <v>591</v>
      </c>
      <c r="B140" s="33" t="s">
        <v>217</v>
      </c>
      <c r="C140" s="34">
        <v>512837</v>
      </c>
      <c r="D140" s="11" t="str">
        <f t="shared" si="17"/>
        <v>N/A</v>
      </c>
      <c r="E140" s="34">
        <v>465408</v>
      </c>
      <c r="F140" s="11" t="str">
        <f t="shared" si="18"/>
        <v>N/A</v>
      </c>
      <c r="G140" s="34">
        <v>360950</v>
      </c>
      <c r="H140" s="11" t="str">
        <f t="shared" si="19"/>
        <v>N/A</v>
      </c>
      <c r="I140" s="12">
        <v>-9.25</v>
      </c>
      <c r="J140" s="12">
        <v>-22.4</v>
      </c>
      <c r="K140" s="41" t="s">
        <v>732</v>
      </c>
      <c r="L140" s="9" t="str">
        <f t="shared" si="20"/>
        <v>Yes</v>
      </c>
    </row>
    <row r="141" spans="1:12" ht="25" x14ac:dyDescent="0.25">
      <c r="A141" s="2" t="s">
        <v>1340</v>
      </c>
      <c r="B141" s="33" t="s">
        <v>217</v>
      </c>
      <c r="C141" s="43">
        <v>313.56492414000002</v>
      </c>
      <c r="D141" s="11" t="str">
        <f t="shared" si="17"/>
        <v>N/A</v>
      </c>
      <c r="E141" s="43">
        <v>327.12987958999997</v>
      </c>
      <c r="F141" s="11" t="str">
        <f t="shared" si="18"/>
        <v>N/A</v>
      </c>
      <c r="G141" s="43">
        <v>388.98502286000002</v>
      </c>
      <c r="H141" s="11" t="str">
        <f t="shared" si="19"/>
        <v>N/A</v>
      </c>
      <c r="I141" s="12">
        <v>4.3259999999999996</v>
      </c>
      <c r="J141" s="12">
        <v>18.91</v>
      </c>
      <c r="K141" s="41" t="s">
        <v>732</v>
      </c>
      <c r="L141" s="9" t="str">
        <f t="shared" si="20"/>
        <v>Yes</v>
      </c>
    </row>
    <row r="142" spans="1:12" ht="25" x14ac:dyDescent="0.25">
      <c r="A142" s="2" t="s">
        <v>592</v>
      </c>
      <c r="B142" s="33" t="s">
        <v>217</v>
      </c>
      <c r="C142" s="43">
        <v>335825247</v>
      </c>
      <c r="D142" s="11" t="str">
        <f t="shared" si="17"/>
        <v>N/A</v>
      </c>
      <c r="E142" s="43">
        <v>333750819</v>
      </c>
      <c r="F142" s="11" t="str">
        <f t="shared" si="18"/>
        <v>N/A</v>
      </c>
      <c r="G142" s="43">
        <v>315389356</v>
      </c>
      <c r="H142" s="11" t="str">
        <f t="shared" si="19"/>
        <v>N/A</v>
      </c>
      <c r="I142" s="12">
        <v>-0.61799999999999999</v>
      </c>
      <c r="J142" s="12">
        <v>-5.5</v>
      </c>
      <c r="K142" s="41" t="s">
        <v>732</v>
      </c>
      <c r="L142" s="9" t="str">
        <f t="shared" si="20"/>
        <v>Yes</v>
      </c>
    </row>
    <row r="143" spans="1:12" x14ac:dyDescent="0.25">
      <c r="A143" s="3" t="s">
        <v>593</v>
      </c>
      <c r="B143" s="33" t="s">
        <v>217</v>
      </c>
      <c r="C143" s="34">
        <v>21467</v>
      </c>
      <c r="D143" s="11" t="str">
        <f t="shared" si="17"/>
        <v>N/A</v>
      </c>
      <c r="E143" s="34">
        <v>21621</v>
      </c>
      <c r="F143" s="11" t="str">
        <f t="shared" si="18"/>
        <v>N/A</v>
      </c>
      <c r="G143" s="34">
        <v>20972</v>
      </c>
      <c r="H143" s="11" t="str">
        <f t="shared" si="19"/>
        <v>N/A</v>
      </c>
      <c r="I143" s="12">
        <v>0.71740000000000004</v>
      </c>
      <c r="J143" s="12">
        <v>-3</v>
      </c>
      <c r="K143" s="41" t="s">
        <v>732</v>
      </c>
      <c r="L143" s="9" t="str">
        <f t="shared" si="20"/>
        <v>Yes</v>
      </c>
    </row>
    <row r="144" spans="1:12" ht="25" x14ac:dyDescent="0.25">
      <c r="A144" s="3" t="s">
        <v>1341</v>
      </c>
      <c r="B144" s="33" t="s">
        <v>217</v>
      </c>
      <c r="C144" s="43">
        <v>15643.790328999999</v>
      </c>
      <c r="D144" s="11" t="str">
        <f t="shared" si="17"/>
        <v>N/A</v>
      </c>
      <c r="E144" s="43">
        <v>15436.419175999999</v>
      </c>
      <c r="F144" s="11" t="str">
        <f t="shared" si="18"/>
        <v>N/A</v>
      </c>
      <c r="G144" s="43">
        <v>15038.592218</v>
      </c>
      <c r="H144" s="11" t="str">
        <f t="shared" si="19"/>
        <v>N/A</v>
      </c>
      <c r="I144" s="12">
        <v>-1.33</v>
      </c>
      <c r="J144" s="12">
        <v>-2.58</v>
      </c>
      <c r="K144" s="41" t="s">
        <v>732</v>
      </c>
      <c r="L144" s="9" t="str">
        <f t="shared" si="20"/>
        <v>Yes</v>
      </c>
    </row>
    <row r="145" spans="1:12" ht="25" x14ac:dyDescent="0.25">
      <c r="A145" s="2" t="s">
        <v>594</v>
      </c>
      <c r="B145" s="33" t="s">
        <v>217</v>
      </c>
      <c r="C145" s="43">
        <v>97468918</v>
      </c>
      <c r="D145" s="11" t="str">
        <f t="shared" si="17"/>
        <v>N/A</v>
      </c>
      <c r="E145" s="43">
        <v>872187373</v>
      </c>
      <c r="F145" s="11" t="str">
        <f t="shared" si="18"/>
        <v>N/A</v>
      </c>
      <c r="G145" s="43">
        <v>760802245</v>
      </c>
      <c r="H145" s="11" t="str">
        <f t="shared" si="19"/>
        <v>N/A</v>
      </c>
      <c r="I145" s="12">
        <v>794.8</v>
      </c>
      <c r="J145" s="12">
        <v>-12.8</v>
      </c>
      <c r="K145" s="41" t="s">
        <v>732</v>
      </c>
      <c r="L145" s="9" t="str">
        <f t="shared" si="20"/>
        <v>Yes</v>
      </c>
    </row>
    <row r="146" spans="1:12" x14ac:dyDescent="0.25">
      <c r="A146" s="2" t="s">
        <v>595</v>
      </c>
      <c r="B146" s="33" t="s">
        <v>217</v>
      </c>
      <c r="C146" s="34">
        <v>131324</v>
      </c>
      <c r="D146" s="11" t="str">
        <f t="shared" si="17"/>
        <v>N/A</v>
      </c>
      <c r="E146" s="34">
        <v>291520</v>
      </c>
      <c r="F146" s="11" t="str">
        <f t="shared" si="18"/>
        <v>N/A</v>
      </c>
      <c r="G146" s="34">
        <v>207322</v>
      </c>
      <c r="H146" s="11" t="str">
        <f t="shared" si="19"/>
        <v>N/A</v>
      </c>
      <c r="I146" s="12">
        <v>122</v>
      </c>
      <c r="J146" s="12">
        <v>-28.9</v>
      </c>
      <c r="K146" s="41" t="s">
        <v>732</v>
      </c>
      <c r="L146" s="9" t="str">
        <f t="shared" si="20"/>
        <v>Yes</v>
      </c>
    </row>
    <row r="147" spans="1:12" ht="25" x14ac:dyDescent="0.25">
      <c r="A147" s="2" t="s">
        <v>1342</v>
      </c>
      <c r="B147" s="33" t="s">
        <v>217</v>
      </c>
      <c r="C147" s="43">
        <v>742.20186713999999</v>
      </c>
      <c r="D147" s="11" t="str">
        <f t="shared" si="17"/>
        <v>N/A</v>
      </c>
      <c r="E147" s="43">
        <v>2991.8611861999998</v>
      </c>
      <c r="F147" s="11" t="str">
        <f t="shared" si="18"/>
        <v>N/A</v>
      </c>
      <c r="G147" s="43">
        <v>3669.6647968000002</v>
      </c>
      <c r="H147" s="11" t="str">
        <f t="shared" si="19"/>
        <v>N/A</v>
      </c>
      <c r="I147" s="12">
        <v>303.10000000000002</v>
      </c>
      <c r="J147" s="12">
        <v>22.65</v>
      </c>
      <c r="K147" s="41" t="s">
        <v>732</v>
      </c>
      <c r="L147" s="9" t="str">
        <f t="shared" si="20"/>
        <v>Yes</v>
      </c>
    </row>
    <row r="148" spans="1:12" ht="25" x14ac:dyDescent="0.25">
      <c r="A148" s="2" t="s">
        <v>596</v>
      </c>
      <c r="B148" s="33" t="s">
        <v>217</v>
      </c>
      <c r="C148" s="43">
        <v>171297438</v>
      </c>
      <c r="D148" s="11" t="str">
        <f t="shared" si="17"/>
        <v>N/A</v>
      </c>
      <c r="E148" s="43">
        <v>172070382</v>
      </c>
      <c r="F148" s="11" t="str">
        <f t="shared" si="18"/>
        <v>N/A</v>
      </c>
      <c r="G148" s="43">
        <v>159288445</v>
      </c>
      <c r="H148" s="11" t="str">
        <f t="shared" si="19"/>
        <v>N/A</v>
      </c>
      <c r="I148" s="12">
        <v>0.45119999999999999</v>
      </c>
      <c r="J148" s="12">
        <v>-7.43</v>
      </c>
      <c r="K148" s="41" t="s">
        <v>732</v>
      </c>
      <c r="L148" s="9" t="str">
        <f t="shared" si="20"/>
        <v>Yes</v>
      </c>
    </row>
    <row r="149" spans="1:12" x14ac:dyDescent="0.25">
      <c r="A149" s="2" t="s">
        <v>597</v>
      </c>
      <c r="B149" s="33" t="s">
        <v>217</v>
      </c>
      <c r="C149" s="34">
        <v>19228</v>
      </c>
      <c r="D149" s="11" t="str">
        <f t="shared" si="17"/>
        <v>N/A</v>
      </c>
      <c r="E149" s="34">
        <v>19021</v>
      </c>
      <c r="F149" s="11" t="str">
        <f t="shared" si="18"/>
        <v>N/A</v>
      </c>
      <c r="G149" s="34">
        <v>16709</v>
      </c>
      <c r="H149" s="11" t="str">
        <f t="shared" si="19"/>
        <v>N/A</v>
      </c>
      <c r="I149" s="12">
        <v>-1.08</v>
      </c>
      <c r="J149" s="12">
        <v>-12.2</v>
      </c>
      <c r="K149" s="41" t="s">
        <v>732</v>
      </c>
      <c r="L149" s="9" t="str">
        <f t="shared" si="20"/>
        <v>Yes</v>
      </c>
    </row>
    <row r="150" spans="1:12" ht="25" x14ac:dyDescent="0.25">
      <c r="A150" s="4" t="s">
        <v>1343</v>
      </c>
      <c r="B150" s="33" t="s">
        <v>217</v>
      </c>
      <c r="C150" s="43">
        <v>8908.7496358999997</v>
      </c>
      <c r="D150" s="11" t="str">
        <f t="shared" si="17"/>
        <v>N/A</v>
      </c>
      <c r="E150" s="43">
        <v>9046.3373114000005</v>
      </c>
      <c r="F150" s="11" t="str">
        <f t="shared" si="18"/>
        <v>N/A</v>
      </c>
      <c r="G150" s="43">
        <v>9533.0926447000002</v>
      </c>
      <c r="H150" s="11" t="str">
        <f t="shared" si="19"/>
        <v>N/A</v>
      </c>
      <c r="I150" s="12">
        <v>1.544</v>
      </c>
      <c r="J150" s="12">
        <v>5.3810000000000002</v>
      </c>
      <c r="K150" s="41" t="s">
        <v>732</v>
      </c>
      <c r="L150" s="9" t="str">
        <f t="shared" si="20"/>
        <v>Yes</v>
      </c>
    </row>
    <row r="151" spans="1:12" x14ac:dyDescent="0.25">
      <c r="A151" s="4" t="s">
        <v>1344</v>
      </c>
      <c r="B151" s="33" t="s">
        <v>217</v>
      </c>
      <c r="C151" s="43">
        <v>1136.4250420000001</v>
      </c>
      <c r="D151" s="11" t="str">
        <f t="shared" ref="D151:D170" si="21">IF($B151="N/A","N/A",IF(C151&gt;10,"No",IF(C151&lt;-10,"No","Yes")))</f>
        <v>N/A</v>
      </c>
      <c r="E151" s="43">
        <v>1210.7634982</v>
      </c>
      <c r="F151" s="11" t="str">
        <f t="shared" ref="F151:F170" si="22">IF($B151="N/A","N/A",IF(E151&gt;10,"No",IF(E151&lt;-10,"No","Yes")))</f>
        <v>N/A</v>
      </c>
      <c r="G151" s="43">
        <v>1322.5201609999999</v>
      </c>
      <c r="H151" s="11" t="str">
        <f t="shared" ref="H151:H170" si="23">IF($B151="N/A","N/A",IF(G151&gt;10,"No",IF(G151&lt;-10,"No","Yes")))</f>
        <v>N/A</v>
      </c>
      <c r="I151" s="12">
        <v>6.5410000000000004</v>
      </c>
      <c r="J151" s="12">
        <v>9.23</v>
      </c>
      <c r="K151" s="41" t="s">
        <v>732</v>
      </c>
      <c r="L151" s="9" t="str">
        <f t="shared" ref="L151:L170" si="24">IF(J151="Div by 0", "N/A", IF(K151="N/A","N/A", IF(J151&gt;VALUE(MID(K151,1,2)), "No", IF(J151&lt;-1*VALUE(MID(K151,1,2)), "No", "Yes"))))</f>
        <v>Yes</v>
      </c>
    </row>
    <row r="152" spans="1:12" ht="25" x14ac:dyDescent="0.25">
      <c r="A152" s="4" t="s">
        <v>1345</v>
      </c>
      <c r="B152" s="33" t="s">
        <v>217</v>
      </c>
      <c r="C152" s="43">
        <v>1584.4998188</v>
      </c>
      <c r="D152" s="11" t="str">
        <f t="shared" si="21"/>
        <v>N/A</v>
      </c>
      <c r="E152" s="43">
        <v>1700.9441982000001</v>
      </c>
      <c r="F152" s="11" t="str">
        <f t="shared" si="22"/>
        <v>N/A</v>
      </c>
      <c r="G152" s="43">
        <v>1827.8418319</v>
      </c>
      <c r="H152" s="11" t="str">
        <f t="shared" si="23"/>
        <v>N/A</v>
      </c>
      <c r="I152" s="12">
        <v>7.3490000000000002</v>
      </c>
      <c r="J152" s="12">
        <v>7.46</v>
      </c>
      <c r="K152" s="41" t="s">
        <v>732</v>
      </c>
      <c r="L152" s="9" t="str">
        <f t="shared" si="24"/>
        <v>Yes</v>
      </c>
    </row>
    <row r="153" spans="1:12" ht="25" x14ac:dyDescent="0.25">
      <c r="A153" s="4" t="s">
        <v>1346</v>
      </c>
      <c r="B153" s="33" t="s">
        <v>217</v>
      </c>
      <c r="C153" s="43">
        <v>3259.4975057000001</v>
      </c>
      <c r="D153" s="11" t="str">
        <f t="shared" si="21"/>
        <v>N/A</v>
      </c>
      <c r="E153" s="43">
        <v>3537.9232529000001</v>
      </c>
      <c r="F153" s="11" t="str">
        <f t="shared" si="22"/>
        <v>N/A</v>
      </c>
      <c r="G153" s="43">
        <v>3703.5859227999999</v>
      </c>
      <c r="H153" s="11" t="str">
        <f t="shared" si="23"/>
        <v>N/A</v>
      </c>
      <c r="I153" s="12">
        <v>8.5419999999999998</v>
      </c>
      <c r="J153" s="12">
        <v>4.6820000000000004</v>
      </c>
      <c r="K153" s="41" t="s">
        <v>732</v>
      </c>
      <c r="L153" s="9" t="str">
        <f t="shared" si="24"/>
        <v>Yes</v>
      </c>
    </row>
    <row r="154" spans="1:12" ht="25" x14ac:dyDescent="0.25">
      <c r="A154" s="4" t="s">
        <v>1347</v>
      </c>
      <c r="B154" s="33" t="s">
        <v>217</v>
      </c>
      <c r="C154" s="43">
        <v>242.93546990999999</v>
      </c>
      <c r="D154" s="11" t="str">
        <f t="shared" si="21"/>
        <v>N/A</v>
      </c>
      <c r="E154" s="43">
        <v>253.58838259000001</v>
      </c>
      <c r="F154" s="11" t="str">
        <f t="shared" si="22"/>
        <v>N/A</v>
      </c>
      <c r="G154" s="43">
        <v>262.87610359000001</v>
      </c>
      <c r="H154" s="11" t="str">
        <f t="shared" si="23"/>
        <v>N/A</v>
      </c>
      <c r="I154" s="12">
        <v>4.3849999999999998</v>
      </c>
      <c r="J154" s="12">
        <v>3.6629999999999998</v>
      </c>
      <c r="K154" s="41" t="s">
        <v>732</v>
      </c>
      <c r="L154" s="9" t="str">
        <f t="shared" si="24"/>
        <v>Yes</v>
      </c>
    </row>
    <row r="155" spans="1:12" ht="25" x14ac:dyDescent="0.25">
      <c r="A155" s="2" t="s">
        <v>1348</v>
      </c>
      <c r="B155" s="33" t="s">
        <v>217</v>
      </c>
      <c r="C155" s="43">
        <v>1118.3764963000001</v>
      </c>
      <c r="D155" s="11" t="str">
        <f t="shared" si="21"/>
        <v>N/A</v>
      </c>
      <c r="E155" s="43">
        <v>1145.1049329</v>
      </c>
      <c r="F155" s="11" t="str">
        <f t="shared" si="22"/>
        <v>N/A</v>
      </c>
      <c r="G155" s="43">
        <v>1293.4209347000001</v>
      </c>
      <c r="H155" s="11" t="str">
        <f t="shared" si="23"/>
        <v>N/A</v>
      </c>
      <c r="I155" s="12">
        <v>2.39</v>
      </c>
      <c r="J155" s="12">
        <v>12.95</v>
      </c>
      <c r="K155" s="41" t="s">
        <v>732</v>
      </c>
      <c r="L155" s="9" t="str">
        <f t="shared" si="24"/>
        <v>Yes</v>
      </c>
    </row>
    <row r="156" spans="1:12" x14ac:dyDescent="0.25">
      <c r="A156" s="2" t="s">
        <v>1349</v>
      </c>
      <c r="B156" s="33" t="s">
        <v>217</v>
      </c>
      <c r="C156" s="43">
        <v>479.64788671000002</v>
      </c>
      <c r="D156" s="11" t="str">
        <f t="shared" si="21"/>
        <v>N/A</v>
      </c>
      <c r="E156" s="43">
        <v>461.13536262000002</v>
      </c>
      <c r="F156" s="11" t="str">
        <f t="shared" si="22"/>
        <v>N/A</v>
      </c>
      <c r="G156" s="43">
        <v>516.00075826</v>
      </c>
      <c r="H156" s="11" t="str">
        <f t="shared" si="23"/>
        <v>N/A</v>
      </c>
      <c r="I156" s="12">
        <v>-3.86</v>
      </c>
      <c r="J156" s="12">
        <v>11.9</v>
      </c>
      <c r="K156" s="41" t="s">
        <v>732</v>
      </c>
      <c r="L156" s="9" t="str">
        <f t="shared" si="24"/>
        <v>Yes</v>
      </c>
    </row>
    <row r="157" spans="1:12" ht="25" x14ac:dyDescent="0.25">
      <c r="A157" s="2" t="s">
        <v>1350</v>
      </c>
      <c r="B157" s="33" t="s">
        <v>217</v>
      </c>
      <c r="C157" s="43">
        <v>1496.6835237</v>
      </c>
      <c r="D157" s="11" t="str">
        <f t="shared" si="21"/>
        <v>N/A</v>
      </c>
      <c r="E157" s="43">
        <v>1523.2523455</v>
      </c>
      <c r="F157" s="11" t="str">
        <f t="shared" si="22"/>
        <v>N/A</v>
      </c>
      <c r="G157" s="43">
        <v>1645.3851723</v>
      </c>
      <c r="H157" s="11" t="str">
        <f t="shared" si="23"/>
        <v>N/A</v>
      </c>
      <c r="I157" s="12">
        <v>1.7749999999999999</v>
      </c>
      <c r="J157" s="12">
        <v>8.0180000000000007</v>
      </c>
      <c r="K157" s="41" t="s">
        <v>732</v>
      </c>
      <c r="L157" s="9" t="str">
        <f t="shared" si="24"/>
        <v>Yes</v>
      </c>
    </row>
    <row r="158" spans="1:12" ht="25" x14ac:dyDescent="0.25">
      <c r="A158" s="2" t="s">
        <v>1351</v>
      </c>
      <c r="B158" s="33" t="s">
        <v>217</v>
      </c>
      <c r="C158" s="43">
        <v>1824.3846692</v>
      </c>
      <c r="D158" s="11" t="str">
        <f t="shared" si="21"/>
        <v>N/A</v>
      </c>
      <c r="E158" s="43">
        <v>1786.7652241000001</v>
      </c>
      <c r="F158" s="11" t="str">
        <f t="shared" si="22"/>
        <v>N/A</v>
      </c>
      <c r="G158" s="43">
        <v>1920.9066244999999</v>
      </c>
      <c r="H158" s="11" t="str">
        <f t="shared" si="23"/>
        <v>N/A</v>
      </c>
      <c r="I158" s="12">
        <v>-2.06</v>
      </c>
      <c r="J158" s="12">
        <v>7.508</v>
      </c>
      <c r="K158" s="41" t="s">
        <v>732</v>
      </c>
      <c r="L158" s="9" t="str">
        <f t="shared" si="24"/>
        <v>Yes</v>
      </c>
    </row>
    <row r="159" spans="1:12" ht="25" x14ac:dyDescent="0.25">
      <c r="A159" s="2" t="s">
        <v>1352</v>
      </c>
      <c r="B159" s="33" t="s">
        <v>217</v>
      </c>
      <c r="C159" s="43">
        <v>13.321209810999999</v>
      </c>
      <c r="D159" s="11" t="str">
        <f t="shared" si="21"/>
        <v>N/A</v>
      </c>
      <c r="E159" s="43">
        <v>11.769993799</v>
      </c>
      <c r="F159" s="11" t="str">
        <f t="shared" si="22"/>
        <v>N/A</v>
      </c>
      <c r="G159" s="43">
        <v>11.059283902000001</v>
      </c>
      <c r="H159" s="11" t="str">
        <f t="shared" si="23"/>
        <v>N/A</v>
      </c>
      <c r="I159" s="12">
        <v>-11.6</v>
      </c>
      <c r="J159" s="12">
        <v>-6.04</v>
      </c>
      <c r="K159" s="41" t="s">
        <v>732</v>
      </c>
      <c r="L159" s="9" t="str">
        <f t="shared" si="24"/>
        <v>Yes</v>
      </c>
    </row>
    <row r="160" spans="1:12" ht="25" x14ac:dyDescent="0.25">
      <c r="A160" s="4" t="s">
        <v>1353</v>
      </c>
      <c r="B160" s="33" t="s">
        <v>217</v>
      </c>
      <c r="C160" s="43">
        <v>15.726730217</v>
      </c>
      <c r="D160" s="11" t="str">
        <f t="shared" si="21"/>
        <v>N/A</v>
      </c>
      <c r="E160" s="43">
        <v>10.721769956999999</v>
      </c>
      <c r="F160" s="11" t="str">
        <f t="shared" si="22"/>
        <v>N/A</v>
      </c>
      <c r="G160" s="43">
        <v>13.760862137</v>
      </c>
      <c r="H160" s="11" t="str">
        <f t="shared" si="23"/>
        <v>N/A</v>
      </c>
      <c r="I160" s="12">
        <v>-31.8</v>
      </c>
      <c r="J160" s="12">
        <v>28.35</v>
      </c>
      <c r="K160" s="41" t="s">
        <v>732</v>
      </c>
      <c r="L160" s="9" t="str">
        <f t="shared" si="24"/>
        <v>Yes</v>
      </c>
    </row>
    <row r="161" spans="1:12" x14ac:dyDescent="0.25">
      <c r="A161" s="4" t="s">
        <v>1354</v>
      </c>
      <c r="B161" s="33" t="s">
        <v>217</v>
      </c>
      <c r="C161" s="43">
        <v>1058.5199556</v>
      </c>
      <c r="D161" s="11" t="str">
        <f t="shared" si="21"/>
        <v>N/A</v>
      </c>
      <c r="E161" s="43">
        <v>1009.5926469</v>
      </c>
      <c r="F161" s="11" t="str">
        <f t="shared" si="22"/>
        <v>N/A</v>
      </c>
      <c r="G161" s="43">
        <v>1086.6474906000001</v>
      </c>
      <c r="H161" s="11" t="str">
        <f t="shared" si="23"/>
        <v>N/A</v>
      </c>
      <c r="I161" s="12">
        <v>-4.62</v>
      </c>
      <c r="J161" s="12">
        <v>7.6319999999999997</v>
      </c>
      <c r="K161" s="41" t="s">
        <v>732</v>
      </c>
      <c r="L161" s="9" t="str">
        <f t="shared" si="24"/>
        <v>Yes</v>
      </c>
    </row>
    <row r="162" spans="1:12" x14ac:dyDescent="0.25">
      <c r="A162" s="4" t="s">
        <v>1355</v>
      </c>
      <c r="B162" s="33" t="s">
        <v>217</v>
      </c>
      <c r="C162" s="43">
        <v>1557.7177167</v>
      </c>
      <c r="D162" s="11" t="str">
        <f t="shared" si="21"/>
        <v>N/A</v>
      </c>
      <c r="E162" s="43">
        <v>1540.5635892</v>
      </c>
      <c r="F162" s="11" t="str">
        <f t="shared" si="22"/>
        <v>N/A</v>
      </c>
      <c r="G162" s="43">
        <v>1629.2603792</v>
      </c>
      <c r="H162" s="11" t="str">
        <f t="shared" si="23"/>
        <v>N/A</v>
      </c>
      <c r="I162" s="12">
        <v>-1.1000000000000001</v>
      </c>
      <c r="J162" s="12">
        <v>5.7569999999999997</v>
      </c>
      <c r="K162" s="41" t="s">
        <v>732</v>
      </c>
      <c r="L162" s="9" t="str">
        <f t="shared" si="24"/>
        <v>Yes</v>
      </c>
    </row>
    <row r="163" spans="1:12" x14ac:dyDescent="0.25">
      <c r="A163" s="4" t="s">
        <v>1356</v>
      </c>
      <c r="B163" s="33" t="s">
        <v>217</v>
      </c>
      <c r="C163" s="43">
        <v>3737.1692505000001</v>
      </c>
      <c r="D163" s="11" t="str">
        <f t="shared" si="21"/>
        <v>N/A</v>
      </c>
      <c r="E163" s="43">
        <v>3637.8562597</v>
      </c>
      <c r="F163" s="11" t="str">
        <f t="shared" si="22"/>
        <v>N/A</v>
      </c>
      <c r="G163" s="43">
        <v>3798.3189757</v>
      </c>
      <c r="H163" s="11" t="str">
        <f t="shared" si="23"/>
        <v>N/A</v>
      </c>
      <c r="I163" s="12">
        <v>-2.66</v>
      </c>
      <c r="J163" s="12">
        <v>4.4109999999999996</v>
      </c>
      <c r="K163" s="41" t="s">
        <v>732</v>
      </c>
      <c r="L163" s="9" t="str">
        <f t="shared" si="24"/>
        <v>Yes</v>
      </c>
    </row>
    <row r="164" spans="1:12" x14ac:dyDescent="0.25">
      <c r="A164" s="4" t="s">
        <v>1357</v>
      </c>
      <c r="B164" s="33" t="s">
        <v>217</v>
      </c>
      <c r="C164" s="43">
        <v>157.47132078999999</v>
      </c>
      <c r="D164" s="11" t="str">
        <f t="shared" si="21"/>
        <v>N/A</v>
      </c>
      <c r="E164" s="43">
        <v>145.00470945999999</v>
      </c>
      <c r="F164" s="11" t="str">
        <f t="shared" si="22"/>
        <v>N/A</v>
      </c>
      <c r="G164" s="43">
        <v>149.11106882000001</v>
      </c>
      <c r="H164" s="11" t="str">
        <f t="shared" si="23"/>
        <v>N/A</v>
      </c>
      <c r="I164" s="12">
        <v>-7.92</v>
      </c>
      <c r="J164" s="12">
        <v>2.8319999999999999</v>
      </c>
      <c r="K164" s="41" t="s">
        <v>732</v>
      </c>
      <c r="L164" s="9" t="str">
        <f t="shared" si="24"/>
        <v>Yes</v>
      </c>
    </row>
    <row r="165" spans="1:12" x14ac:dyDescent="0.25">
      <c r="A165" s="4" t="s">
        <v>1358</v>
      </c>
      <c r="B165" s="33" t="s">
        <v>217</v>
      </c>
      <c r="C165" s="43">
        <v>354.16709036999998</v>
      </c>
      <c r="D165" s="11" t="str">
        <f t="shared" si="21"/>
        <v>N/A</v>
      </c>
      <c r="E165" s="43">
        <v>327.53591627999998</v>
      </c>
      <c r="F165" s="11" t="str">
        <f t="shared" si="22"/>
        <v>N/A</v>
      </c>
      <c r="G165" s="43">
        <v>334.74248839000001</v>
      </c>
      <c r="H165" s="11" t="str">
        <f t="shared" si="23"/>
        <v>N/A</v>
      </c>
      <c r="I165" s="12">
        <v>-7.52</v>
      </c>
      <c r="J165" s="12">
        <v>2.2000000000000002</v>
      </c>
      <c r="K165" s="41" t="s">
        <v>732</v>
      </c>
      <c r="L165" s="9" t="str">
        <f t="shared" si="24"/>
        <v>Yes</v>
      </c>
    </row>
    <row r="166" spans="1:12" x14ac:dyDescent="0.25">
      <c r="A166" s="4" t="s">
        <v>1359</v>
      </c>
      <c r="B166" s="33" t="s">
        <v>217</v>
      </c>
      <c r="C166" s="43">
        <v>2437.9851094000001</v>
      </c>
      <c r="D166" s="11" t="str">
        <f t="shared" si="21"/>
        <v>N/A</v>
      </c>
      <c r="E166" s="43">
        <v>2490.4924491000002</v>
      </c>
      <c r="F166" s="11" t="str">
        <f t="shared" si="22"/>
        <v>N/A</v>
      </c>
      <c r="G166" s="43">
        <v>2659.5749652</v>
      </c>
      <c r="H166" s="11" t="str">
        <f t="shared" si="23"/>
        <v>N/A</v>
      </c>
      <c r="I166" s="12">
        <v>2.1539999999999999</v>
      </c>
      <c r="J166" s="12">
        <v>6.7889999999999997</v>
      </c>
      <c r="K166" s="41" t="s">
        <v>732</v>
      </c>
      <c r="L166" s="9" t="str">
        <f t="shared" si="24"/>
        <v>Yes</v>
      </c>
    </row>
    <row r="167" spans="1:12" x14ac:dyDescent="0.25">
      <c r="A167" s="42" t="s">
        <v>1360</v>
      </c>
      <c r="B167" s="33" t="s">
        <v>217</v>
      </c>
      <c r="C167" s="43">
        <v>2895.5933359000001</v>
      </c>
      <c r="D167" s="11" t="str">
        <f t="shared" si="21"/>
        <v>N/A</v>
      </c>
      <c r="E167" s="43">
        <v>2965.8104167000001</v>
      </c>
      <c r="F167" s="11" t="str">
        <f t="shared" si="22"/>
        <v>N/A</v>
      </c>
      <c r="G167" s="43">
        <v>3018.8169351000001</v>
      </c>
      <c r="H167" s="11" t="str">
        <f t="shared" si="23"/>
        <v>N/A</v>
      </c>
      <c r="I167" s="12">
        <v>2.4249999999999998</v>
      </c>
      <c r="J167" s="12">
        <v>1.7869999999999999</v>
      </c>
      <c r="K167" s="41" t="s">
        <v>732</v>
      </c>
      <c r="L167" s="9" t="str">
        <f t="shared" si="24"/>
        <v>Yes</v>
      </c>
    </row>
    <row r="168" spans="1:12" x14ac:dyDescent="0.25">
      <c r="A168" s="42" t="s">
        <v>1361</v>
      </c>
      <c r="B168" s="33" t="s">
        <v>217</v>
      </c>
      <c r="C168" s="43">
        <v>7803.4628353999997</v>
      </c>
      <c r="D168" s="11" t="str">
        <f t="shared" si="21"/>
        <v>N/A</v>
      </c>
      <c r="E168" s="43">
        <v>8055.7653966999997</v>
      </c>
      <c r="F168" s="11" t="str">
        <f t="shared" si="22"/>
        <v>N/A</v>
      </c>
      <c r="G168" s="43">
        <v>8412.8398130000005</v>
      </c>
      <c r="H168" s="11" t="str">
        <f t="shared" si="23"/>
        <v>N/A</v>
      </c>
      <c r="I168" s="12">
        <v>3.2330000000000001</v>
      </c>
      <c r="J168" s="12">
        <v>4.4329999999999998</v>
      </c>
      <c r="K168" s="41" t="s">
        <v>732</v>
      </c>
      <c r="L168" s="9" t="str">
        <f t="shared" si="24"/>
        <v>Yes</v>
      </c>
    </row>
    <row r="169" spans="1:12" x14ac:dyDescent="0.25">
      <c r="A169" s="42" t="s">
        <v>1362</v>
      </c>
      <c r="B169" s="33" t="s">
        <v>217</v>
      </c>
      <c r="C169" s="43">
        <v>685.4501004</v>
      </c>
      <c r="D169" s="11" t="str">
        <f t="shared" si="21"/>
        <v>N/A</v>
      </c>
      <c r="E169" s="43">
        <v>728.40081498999996</v>
      </c>
      <c r="F169" s="11" t="str">
        <f t="shared" si="22"/>
        <v>N/A</v>
      </c>
      <c r="G169" s="43">
        <v>742.58057509000002</v>
      </c>
      <c r="H169" s="11" t="str">
        <f t="shared" si="23"/>
        <v>N/A</v>
      </c>
      <c r="I169" s="12">
        <v>6.266</v>
      </c>
      <c r="J169" s="12">
        <v>1.9470000000000001</v>
      </c>
      <c r="K169" s="41" t="s">
        <v>732</v>
      </c>
      <c r="L169" s="9" t="str">
        <f t="shared" si="24"/>
        <v>Yes</v>
      </c>
    </row>
    <row r="170" spans="1:12" x14ac:dyDescent="0.25">
      <c r="A170" s="42" t="s">
        <v>1363</v>
      </c>
      <c r="B170" s="33" t="s">
        <v>217</v>
      </c>
      <c r="C170" s="43">
        <v>974.92159962999995</v>
      </c>
      <c r="D170" s="11" t="str">
        <f t="shared" si="21"/>
        <v>N/A</v>
      </c>
      <c r="E170" s="43">
        <v>969.77923024999996</v>
      </c>
      <c r="F170" s="11" t="str">
        <f t="shared" si="22"/>
        <v>N/A</v>
      </c>
      <c r="G170" s="43">
        <v>1023.4807485</v>
      </c>
      <c r="H170" s="11" t="str">
        <f t="shared" si="23"/>
        <v>N/A</v>
      </c>
      <c r="I170" s="12">
        <v>-0.52700000000000002</v>
      </c>
      <c r="J170" s="12">
        <v>5.5369999999999999</v>
      </c>
      <c r="K170" s="41" t="s">
        <v>732</v>
      </c>
      <c r="L170" s="9" t="str">
        <f t="shared" si="24"/>
        <v>Yes</v>
      </c>
    </row>
    <row r="171" spans="1:12" x14ac:dyDescent="0.25">
      <c r="A171" s="42" t="s">
        <v>85</v>
      </c>
      <c r="B171" s="33" t="s">
        <v>217</v>
      </c>
      <c r="C171" s="8">
        <v>8.4165606703000009</v>
      </c>
      <c r="D171" s="11" t="str">
        <f t="shared" ref="D171:D202" si="25">IF($B171="N/A","N/A",IF(C171&gt;10,"No",IF(C171&lt;-10,"No","Yes")))</f>
        <v>N/A</v>
      </c>
      <c r="E171" s="8">
        <v>8.3835821651</v>
      </c>
      <c r="F171" s="11" t="str">
        <f t="shared" ref="F171:F202" si="26">IF($B171="N/A","N/A",IF(E171&gt;10,"No",IF(E171&lt;-10,"No","Yes")))</f>
        <v>N/A</v>
      </c>
      <c r="G171" s="8">
        <v>8.7694710637999993</v>
      </c>
      <c r="H171" s="11" t="str">
        <f t="shared" ref="H171:H202" si="27">IF($B171="N/A","N/A",IF(G171&gt;10,"No",IF(G171&lt;-10,"No","Yes")))</f>
        <v>N/A</v>
      </c>
      <c r="I171" s="12">
        <v>-0.39200000000000002</v>
      </c>
      <c r="J171" s="12">
        <v>4.6029999999999998</v>
      </c>
      <c r="K171" s="41" t="s">
        <v>732</v>
      </c>
      <c r="L171" s="9" t="str">
        <f t="shared" ref="L171:L202" si="28">IF(J171="Div by 0", "N/A", IF(K171="N/A","N/A", IF(J171&gt;VALUE(MID(K171,1,2)), "No", IF(J171&lt;-1*VALUE(MID(K171,1,2)), "No", "Yes"))))</f>
        <v>Yes</v>
      </c>
    </row>
    <row r="172" spans="1:12" x14ac:dyDescent="0.25">
      <c r="A172" s="42" t="s">
        <v>465</v>
      </c>
      <c r="B172" s="33" t="s">
        <v>217</v>
      </c>
      <c r="C172" s="8">
        <v>11.581575803</v>
      </c>
      <c r="D172" s="11" t="str">
        <f t="shared" si="25"/>
        <v>N/A</v>
      </c>
      <c r="E172" s="8">
        <v>11.73598338</v>
      </c>
      <c r="F172" s="11" t="str">
        <f t="shared" si="26"/>
        <v>N/A</v>
      </c>
      <c r="G172" s="8">
        <v>12.140175219</v>
      </c>
      <c r="H172" s="11" t="str">
        <f t="shared" si="27"/>
        <v>N/A</v>
      </c>
      <c r="I172" s="12">
        <v>1.333</v>
      </c>
      <c r="J172" s="12">
        <v>3.444</v>
      </c>
      <c r="K172" s="41" t="s">
        <v>732</v>
      </c>
      <c r="L172" s="9" t="str">
        <f t="shared" si="28"/>
        <v>Yes</v>
      </c>
    </row>
    <row r="173" spans="1:12" x14ac:dyDescent="0.25">
      <c r="A173" s="42" t="s">
        <v>466</v>
      </c>
      <c r="B173" s="33" t="s">
        <v>217</v>
      </c>
      <c r="C173" s="8">
        <v>16.858083105999999</v>
      </c>
      <c r="D173" s="11" t="str">
        <f t="shared" si="25"/>
        <v>N/A</v>
      </c>
      <c r="E173" s="8">
        <v>16.917220506</v>
      </c>
      <c r="F173" s="11" t="str">
        <f t="shared" si="26"/>
        <v>N/A</v>
      </c>
      <c r="G173" s="8">
        <v>16.879708135000001</v>
      </c>
      <c r="H173" s="11" t="str">
        <f t="shared" si="27"/>
        <v>N/A</v>
      </c>
      <c r="I173" s="12">
        <v>0.3508</v>
      </c>
      <c r="J173" s="12">
        <v>-0.222</v>
      </c>
      <c r="K173" s="41" t="s">
        <v>732</v>
      </c>
      <c r="L173" s="9" t="str">
        <f t="shared" si="28"/>
        <v>Yes</v>
      </c>
    </row>
    <row r="174" spans="1:12" x14ac:dyDescent="0.25">
      <c r="A174" s="2" t="s">
        <v>467</v>
      </c>
      <c r="B174" s="33" t="s">
        <v>217</v>
      </c>
      <c r="C174" s="8">
        <v>2.2672379053</v>
      </c>
      <c r="D174" s="11" t="str">
        <f t="shared" si="25"/>
        <v>N/A</v>
      </c>
      <c r="E174" s="8">
        <v>2.2460711355999998</v>
      </c>
      <c r="F174" s="11" t="str">
        <f t="shared" si="26"/>
        <v>N/A</v>
      </c>
      <c r="G174" s="8">
        <v>2.2484358959000001</v>
      </c>
      <c r="H174" s="11" t="str">
        <f t="shared" si="27"/>
        <v>N/A</v>
      </c>
      <c r="I174" s="12">
        <v>-0.93400000000000005</v>
      </c>
      <c r="J174" s="12">
        <v>0.1053</v>
      </c>
      <c r="K174" s="41" t="s">
        <v>732</v>
      </c>
      <c r="L174" s="9" t="str">
        <f t="shared" si="28"/>
        <v>Yes</v>
      </c>
    </row>
    <row r="175" spans="1:12" x14ac:dyDescent="0.25">
      <c r="A175" s="2" t="s">
        <v>468</v>
      </c>
      <c r="B175" s="33" t="s">
        <v>217</v>
      </c>
      <c r="C175" s="8">
        <v>16.042479281999999</v>
      </c>
      <c r="D175" s="11" t="str">
        <f t="shared" si="25"/>
        <v>N/A</v>
      </c>
      <c r="E175" s="8">
        <v>15.290923308</v>
      </c>
      <c r="F175" s="11" t="str">
        <f t="shared" si="26"/>
        <v>N/A</v>
      </c>
      <c r="G175" s="8">
        <v>16.192846132</v>
      </c>
      <c r="H175" s="11" t="str">
        <f t="shared" si="27"/>
        <v>N/A</v>
      </c>
      <c r="I175" s="12">
        <v>-4.68</v>
      </c>
      <c r="J175" s="12">
        <v>5.8979999999999997</v>
      </c>
      <c r="K175" s="41" t="s">
        <v>732</v>
      </c>
      <c r="L175" s="9" t="str">
        <f t="shared" si="28"/>
        <v>Yes</v>
      </c>
    </row>
    <row r="176" spans="1:12" x14ac:dyDescent="0.25">
      <c r="A176" s="2" t="s">
        <v>1364</v>
      </c>
      <c r="B176" s="33" t="s">
        <v>217</v>
      </c>
      <c r="C176" s="8">
        <v>0.96149178079999997</v>
      </c>
      <c r="D176" s="11" t="str">
        <f t="shared" si="25"/>
        <v>N/A</v>
      </c>
      <c r="E176" s="8">
        <v>0.91189025909999999</v>
      </c>
      <c r="F176" s="11" t="str">
        <f t="shared" si="26"/>
        <v>N/A</v>
      </c>
      <c r="G176" s="8">
        <v>0.95252047049999999</v>
      </c>
      <c r="H176" s="11" t="str">
        <f t="shared" si="27"/>
        <v>N/A</v>
      </c>
      <c r="I176" s="12">
        <v>-5.16</v>
      </c>
      <c r="J176" s="12">
        <v>4.4560000000000004</v>
      </c>
      <c r="K176" s="41" t="s">
        <v>732</v>
      </c>
      <c r="L176" s="9" t="str">
        <f t="shared" si="28"/>
        <v>Yes</v>
      </c>
    </row>
    <row r="177" spans="1:12" x14ac:dyDescent="0.25">
      <c r="A177" s="2" t="s">
        <v>1365</v>
      </c>
      <c r="B177" s="33" t="s">
        <v>217</v>
      </c>
      <c r="C177" s="8">
        <v>4.2127025467000001</v>
      </c>
      <c r="D177" s="11" t="str">
        <f t="shared" si="25"/>
        <v>N/A</v>
      </c>
      <c r="E177" s="8">
        <v>4.0438792659000002</v>
      </c>
      <c r="F177" s="11" t="str">
        <f t="shared" si="26"/>
        <v>N/A</v>
      </c>
      <c r="G177" s="8">
        <v>4.0870981200000003</v>
      </c>
      <c r="H177" s="11" t="str">
        <f t="shared" si="27"/>
        <v>N/A</v>
      </c>
      <c r="I177" s="12">
        <v>-4.01</v>
      </c>
      <c r="J177" s="12">
        <v>1.069</v>
      </c>
      <c r="K177" s="41" t="s">
        <v>732</v>
      </c>
      <c r="L177" s="9" t="str">
        <f t="shared" si="28"/>
        <v>Yes</v>
      </c>
    </row>
    <row r="178" spans="1:12" x14ac:dyDescent="0.25">
      <c r="A178" s="2" t="s">
        <v>1366</v>
      </c>
      <c r="B178" s="33" t="s">
        <v>217</v>
      </c>
      <c r="C178" s="8">
        <v>3.4344054787</v>
      </c>
      <c r="D178" s="11" t="str">
        <f t="shared" si="25"/>
        <v>N/A</v>
      </c>
      <c r="E178" s="8">
        <v>3.3367655777</v>
      </c>
      <c r="F178" s="11" t="str">
        <f t="shared" si="26"/>
        <v>N/A</v>
      </c>
      <c r="G178" s="8">
        <v>3.366664734</v>
      </c>
      <c r="H178" s="11" t="str">
        <f t="shared" si="27"/>
        <v>N/A</v>
      </c>
      <c r="I178" s="12">
        <v>-2.84</v>
      </c>
      <c r="J178" s="12">
        <v>0.89610000000000001</v>
      </c>
      <c r="K178" s="41" t="s">
        <v>732</v>
      </c>
      <c r="L178" s="9" t="str">
        <f t="shared" si="28"/>
        <v>Yes</v>
      </c>
    </row>
    <row r="179" spans="1:12" x14ac:dyDescent="0.25">
      <c r="A179" s="2" t="s">
        <v>1367</v>
      </c>
      <c r="B179" s="33" t="s">
        <v>217</v>
      </c>
      <c r="C179" s="8">
        <v>3.1382572800000001E-2</v>
      </c>
      <c r="D179" s="11" t="str">
        <f t="shared" si="25"/>
        <v>N/A</v>
      </c>
      <c r="E179" s="8">
        <v>2.9518968100000001E-2</v>
      </c>
      <c r="F179" s="11" t="str">
        <f t="shared" si="26"/>
        <v>N/A</v>
      </c>
      <c r="G179" s="8">
        <v>1.4333585100000001E-2</v>
      </c>
      <c r="H179" s="11" t="str">
        <f t="shared" si="27"/>
        <v>N/A</v>
      </c>
      <c r="I179" s="12">
        <v>-5.94</v>
      </c>
      <c r="J179" s="12">
        <v>-51.4</v>
      </c>
      <c r="K179" s="41" t="s">
        <v>732</v>
      </c>
      <c r="L179" s="9" t="str">
        <f t="shared" si="28"/>
        <v>No</v>
      </c>
    </row>
    <row r="180" spans="1:12" x14ac:dyDescent="0.25">
      <c r="A180" s="2" t="s">
        <v>1368</v>
      </c>
      <c r="B180" s="33" t="s">
        <v>217</v>
      </c>
      <c r="C180" s="8">
        <v>5.5031931899999997E-2</v>
      </c>
      <c r="D180" s="11" t="str">
        <f t="shared" si="25"/>
        <v>N/A</v>
      </c>
      <c r="E180" s="8">
        <v>4.3174371699999999E-2</v>
      </c>
      <c r="F180" s="11" t="str">
        <f t="shared" si="26"/>
        <v>N/A</v>
      </c>
      <c r="G180" s="8">
        <v>4.7995033600000001E-2</v>
      </c>
      <c r="H180" s="11" t="str">
        <f t="shared" si="27"/>
        <v>N/A</v>
      </c>
      <c r="I180" s="12">
        <v>-21.5</v>
      </c>
      <c r="J180" s="12">
        <v>11.17</v>
      </c>
      <c r="K180" s="41" t="s">
        <v>732</v>
      </c>
      <c r="L180" s="9" t="str">
        <f t="shared" si="28"/>
        <v>Yes</v>
      </c>
    </row>
    <row r="181" spans="1:12" x14ac:dyDescent="0.25">
      <c r="A181" s="2" t="s">
        <v>86</v>
      </c>
      <c r="B181" s="33" t="s">
        <v>217</v>
      </c>
      <c r="C181" s="8">
        <v>0.83312294880000004</v>
      </c>
      <c r="D181" s="11" t="str">
        <f t="shared" si="25"/>
        <v>N/A</v>
      </c>
      <c r="E181" s="8">
        <v>0.77452229299999997</v>
      </c>
      <c r="F181" s="11" t="str">
        <f t="shared" si="26"/>
        <v>N/A</v>
      </c>
      <c r="G181" s="8">
        <v>1.7220838297000001</v>
      </c>
      <c r="H181" s="11" t="str">
        <f t="shared" si="27"/>
        <v>N/A</v>
      </c>
      <c r="I181" s="12">
        <v>-7.03</v>
      </c>
      <c r="J181" s="12">
        <v>122.3</v>
      </c>
      <c r="K181" s="41" t="s">
        <v>732</v>
      </c>
      <c r="L181" s="9" t="str">
        <f t="shared" si="28"/>
        <v>No</v>
      </c>
    </row>
    <row r="182" spans="1:12" x14ac:dyDescent="0.25">
      <c r="A182" s="2" t="s">
        <v>87</v>
      </c>
      <c r="B182" s="33" t="s">
        <v>217</v>
      </c>
      <c r="C182" s="8">
        <v>54.944849550000001</v>
      </c>
      <c r="D182" s="11" t="str">
        <f t="shared" si="25"/>
        <v>N/A</v>
      </c>
      <c r="E182" s="8">
        <v>47.723015830999998</v>
      </c>
      <c r="F182" s="11" t="str">
        <f t="shared" si="26"/>
        <v>N/A</v>
      </c>
      <c r="G182" s="8">
        <v>48.699040463999999</v>
      </c>
      <c r="H182" s="11" t="str">
        <f t="shared" si="27"/>
        <v>N/A</v>
      </c>
      <c r="I182" s="12">
        <v>-13.1</v>
      </c>
      <c r="J182" s="12">
        <v>2.0449999999999999</v>
      </c>
      <c r="K182" s="41" t="s">
        <v>732</v>
      </c>
      <c r="L182" s="9" t="str">
        <f t="shared" si="28"/>
        <v>Yes</v>
      </c>
    </row>
    <row r="183" spans="1:12" x14ac:dyDescent="0.25">
      <c r="A183" s="2" t="s">
        <v>469</v>
      </c>
      <c r="B183" s="33" t="s">
        <v>217</v>
      </c>
      <c r="C183" s="8">
        <v>69.065231108000006</v>
      </c>
      <c r="D183" s="11" t="str">
        <f t="shared" si="25"/>
        <v>N/A</v>
      </c>
      <c r="E183" s="8">
        <v>68.096227389000006</v>
      </c>
      <c r="F183" s="11" t="str">
        <f t="shared" si="26"/>
        <v>N/A</v>
      </c>
      <c r="G183" s="8">
        <v>69.138842908000001</v>
      </c>
      <c r="H183" s="11" t="str">
        <f t="shared" si="27"/>
        <v>N/A</v>
      </c>
      <c r="I183" s="12">
        <v>-1.4</v>
      </c>
      <c r="J183" s="12">
        <v>1.5309999999999999</v>
      </c>
      <c r="K183" s="41" t="s">
        <v>732</v>
      </c>
      <c r="L183" s="9" t="str">
        <f t="shared" si="28"/>
        <v>Yes</v>
      </c>
    </row>
    <row r="184" spans="1:12" x14ac:dyDescent="0.25">
      <c r="A184" s="2" t="s">
        <v>470</v>
      </c>
      <c r="B184" s="33" t="s">
        <v>217</v>
      </c>
      <c r="C184" s="8">
        <v>76.148765230999999</v>
      </c>
      <c r="D184" s="11" t="str">
        <f t="shared" si="25"/>
        <v>N/A</v>
      </c>
      <c r="E184" s="8">
        <v>74.025814638</v>
      </c>
      <c r="F184" s="11" t="str">
        <f t="shared" si="26"/>
        <v>N/A</v>
      </c>
      <c r="G184" s="8">
        <v>76.245132975999994</v>
      </c>
      <c r="H184" s="11" t="str">
        <f t="shared" si="27"/>
        <v>N/A</v>
      </c>
      <c r="I184" s="12">
        <v>-2.79</v>
      </c>
      <c r="J184" s="12">
        <v>2.9980000000000002</v>
      </c>
      <c r="K184" s="41" t="s">
        <v>732</v>
      </c>
      <c r="L184" s="9" t="str">
        <f t="shared" si="28"/>
        <v>Yes</v>
      </c>
    </row>
    <row r="185" spans="1:12" x14ac:dyDescent="0.25">
      <c r="A185" s="2" t="s">
        <v>471</v>
      </c>
      <c r="B185" s="33" t="s">
        <v>217</v>
      </c>
      <c r="C185" s="8">
        <v>47.688922650999999</v>
      </c>
      <c r="D185" s="11" t="str">
        <f t="shared" si="25"/>
        <v>N/A</v>
      </c>
      <c r="E185" s="8">
        <v>36.659250167000003</v>
      </c>
      <c r="F185" s="11" t="str">
        <f t="shared" si="26"/>
        <v>N/A</v>
      </c>
      <c r="G185" s="8">
        <v>36.519650570000003</v>
      </c>
      <c r="H185" s="11" t="str">
        <f t="shared" si="27"/>
        <v>N/A</v>
      </c>
      <c r="I185" s="12">
        <v>-23.1</v>
      </c>
      <c r="J185" s="12">
        <v>-0.38100000000000001</v>
      </c>
      <c r="K185" s="41" t="s">
        <v>732</v>
      </c>
      <c r="L185" s="9" t="str">
        <f t="shared" si="28"/>
        <v>Yes</v>
      </c>
    </row>
    <row r="186" spans="1:12" x14ac:dyDescent="0.25">
      <c r="A186" s="2" t="s">
        <v>472</v>
      </c>
      <c r="B186" s="33" t="s">
        <v>217</v>
      </c>
      <c r="C186" s="8">
        <v>47.714564134</v>
      </c>
      <c r="D186" s="11" t="str">
        <f t="shared" si="25"/>
        <v>N/A</v>
      </c>
      <c r="E186" s="8">
        <v>44.985776442999999</v>
      </c>
      <c r="F186" s="11" t="str">
        <f t="shared" si="26"/>
        <v>N/A</v>
      </c>
      <c r="G186" s="8">
        <v>45.319832122000001</v>
      </c>
      <c r="H186" s="11" t="str">
        <f t="shared" si="27"/>
        <v>N/A</v>
      </c>
      <c r="I186" s="12">
        <v>-5.72</v>
      </c>
      <c r="J186" s="12">
        <v>0.74260000000000004</v>
      </c>
      <c r="K186" s="41" t="s">
        <v>732</v>
      </c>
      <c r="L186" s="9" t="str">
        <f t="shared" si="28"/>
        <v>Yes</v>
      </c>
    </row>
    <row r="187" spans="1:12" x14ac:dyDescent="0.25">
      <c r="A187" s="2" t="s">
        <v>116</v>
      </c>
      <c r="B187" s="33" t="s">
        <v>217</v>
      </c>
      <c r="C187" s="8">
        <v>71.144711674000007</v>
      </c>
      <c r="D187" s="11" t="str">
        <f t="shared" si="25"/>
        <v>N/A</v>
      </c>
      <c r="E187" s="8">
        <v>70.765286184999994</v>
      </c>
      <c r="F187" s="11" t="str">
        <f t="shared" si="26"/>
        <v>N/A</v>
      </c>
      <c r="G187" s="8">
        <v>71.529356055999997</v>
      </c>
      <c r="H187" s="11" t="str">
        <f t="shared" si="27"/>
        <v>N/A</v>
      </c>
      <c r="I187" s="12">
        <v>-0.53300000000000003</v>
      </c>
      <c r="J187" s="12">
        <v>1.08</v>
      </c>
      <c r="K187" s="41" t="s">
        <v>732</v>
      </c>
      <c r="L187" s="9" t="str">
        <f t="shared" si="28"/>
        <v>Yes</v>
      </c>
    </row>
    <row r="188" spans="1:12" x14ac:dyDescent="0.25">
      <c r="A188" s="2" t="s">
        <v>473</v>
      </c>
      <c r="B188" s="33" t="s">
        <v>217</v>
      </c>
      <c r="C188" s="8">
        <v>75.13592611</v>
      </c>
      <c r="D188" s="11" t="str">
        <f t="shared" si="25"/>
        <v>N/A</v>
      </c>
      <c r="E188" s="8">
        <v>74.017811065000004</v>
      </c>
      <c r="F188" s="11" t="str">
        <f t="shared" si="26"/>
        <v>N/A</v>
      </c>
      <c r="G188" s="8">
        <v>73.738678725</v>
      </c>
      <c r="H188" s="11" t="str">
        <f t="shared" si="27"/>
        <v>N/A</v>
      </c>
      <c r="I188" s="12">
        <v>-1.49</v>
      </c>
      <c r="J188" s="12">
        <v>-0.377</v>
      </c>
      <c r="K188" s="41" t="s">
        <v>732</v>
      </c>
      <c r="L188" s="9" t="str">
        <f t="shared" si="28"/>
        <v>Yes</v>
      </c>
    </row>
    <row r="189" spans="1:12" x14ac:dyDescent="0.25">
      <c r="A189" s="2" t="s">
        <v>474</v>
      </c>
      <c r="B189" s="33" t="s">
        <v>217</v>
      </c>
      <c r="C189" s="8">
        <v>87.641003001000001</v>
      </c>
      <c r="D189" s="11" t="str">
        <f t="shared" si="25"/>
        <v>N/A</v>
      </c>
      <c r="E189" s="8">
        <v>86.631304149000002</v>
      </c>
      <c r="F189" s="11" t="str">
        <f t="shared" si="26"/>
        <v>N/A</v>
      </c>
      <c r="G189" s="8">
        <v>87.669537449000003</v>
      </c>
      <c r="H189" s="11" t="str">
        <f t="shared" si="27"/>
        <v>N/A</v>
      </c>
      <c r="I189" s="12">
        <v>-1.1499999999999999</v>
      </c>
      <c r="J189" s="12">
        <v>1.198</v>
      </c>
      <c r="K189" s="41" t="s">
        <v>732</v>
      </c>
      <c r="L189" s="9" t="str">
        <f t="shared" si="28"/>
        <v>Yes</v>
      </c>
    </row>
    <row r="190" spans="1:12" x14ac:dyDescent="0.25">
      <c r="A190" s="2" t="s">
        <v>475</v>
      </c>
      <c r="B190" s="33" t="s">
        <v>217</v>
      </c>
      <c r="C190" s="8">
        <v>67.065344811000003</v>
      </c>
      <c r="D190" s="11" t="str">
        <f t="shared" si="25"/>
        <v>N/A</v>
      </c>
      <c r="E190" s="8">
        <v>67.727115802</v>
      </c>
      <c r="F190" s="11" t="str">
        <f t="shared" si="26"/>
        <v>N/A</v>
      </c>
      <c r="G190" s="8">
        <v>68.547852868000007</v>
      </c>
      <c r="H190" s="11" t="str">
        <f t="shared" si="27"/>
        <v>N/A</v>
      </c>
      <c r="I190" s="12">
        <v>0.98680000000000001</v>
      </c>
      <c r="J190" s="12">
        <v>1.212</v>
      </c>
      <c r="K190" s="41" t="s">
        <v>732</v>
      </c>
      <c r="L190" s="9" t="str">
        <f t="shared" si="28"/>
        <v>Yes</v>
      </c>
    </row>
    <row r="191" spans="1:12" x14ac:dyDescent="0.25">
      <c r="A191" s="2" t="s">
        <v>476</v>
      </c>
      <c r="B191" s="33" t="s">
        <v>217</v>
      </c>
      <c r="C191" s="8">
        <v>62.110380632999998</v>
      </c>
      <c r="D191" s="11" t="str">
        <f t="shared" si="25"/>
        <v>N/A</v>
      </c>
      <c r="E191" s="8">
        <v>60.471943854000003</v>
      </c>
      <c r="F191" s="11" t="str">
        <f t="shared" si="26"/>
        <v>N/A</v>
      </c>
      <c r="G191" s="8">
        <v>60.252286937000001</v>
      </c>
      <c r="H191" s="11" t="str">
        <f t="shared" si="27"/>
        <v>N/A</v>
      </c>
      <c r="I191" s="12">
        <v>-2.64</v>
      </c>
      <c r="J191" s="12">
        <v>-0.36299999999999999</v>
      </c>
      <c r="K191" s="41" t="s">
        <v>732</v>
      </c>
      <c r="L191" s="9" t="str">
        <f t="shared" si="28"/>
        <v>Yes</v>
      </c>
    </row>
    <row r="192" spans="1:12" x14ac:dyDescent="0.25">
      <c r="A192" s="2" t="s">
        <v>1369</v>
      </c>
      <c r="B192" s="33" t="s">
        <v>217</v>
      </c>
      <c r="C192" s="34">
        <v>9.7832735368999995</v>
      </c>
      <c r="D192" s="11" t="str">
        <f t="shared" si="25"/>
        <v>N/A</v>
      </c>
      <c r="E192" s="34">
        <v>9.4842344464000004</v>
      </c>
      <c r="F192" s="11" t="str">
        <f t="shared" si="26"/>
        <v>N/A</v>
      </c>
      <c r="G192" s="34">
        <v>9.3285414301999996</v>
      </c>
      <c r="H192" s="11" t="str">
        <f t="shared" si="27"/>
        <v>N/A</v>
      </c>
      <c r="I192" s="12">
        <v>-3.06</v>
      </c>
      <c r="J192" s="12">
        <v>-1.64</v>
      </c>
      <c r="K192" s="41" t="s">
        <v>732</v>
      </c>
      <c r="L192" s="9" t="str">
        <f t="shared" si="28"/>
        <v>Yes</v>
      </c>
    </row>
    <row r="193" spans="1:12" x14ac:dyDescent="0.25">
      <c r="A193" s="2" t="s">
        <v>1370</v>
      </c>
      <c r="B193" s="33" t="s">
        <v>217</v>
      </c>
      <c r="C193" s="34">
        <v>9.4851049031999999</v>
      </c>
      <c r="D193" s="11" t="str">
        <f t="shared" si="25"/>
        <v>N/A</v>
      </c>
      <c r="E193" s="34">
        <v>9.0770098093999998</v>
      </c>
      <c r="F193" s="11" t="str">
        <f t="shared" si="26"/>
        <v>N/A</v>
      </c>
      <c r="G193" s="34">
        <v>8.9214056091000007</v>
      </c>
      <c r="H193" s="11" t="str">
        <f t="shared" si="27"/>
        <v>N/A</v>
      </c>
      <c r="I193" s="12">
        <v>-4.3</v>
      </c>
      <c r="J193" s="12">
        <v>-1.71</v>
      </c>
      <c r="K193" s="41" t="s">
        <v>732</v>
      </c>
      <c r="L193" s="9" t="str">
        <f t="shared" si="28"/>
        <v>Yes</v>
      </c>
    </row>
    <row r="194" spans="1:12" x14ac:dyDescent="0.25">
      <c r="A194" s="2" t="s">
        <v>1371</v>
      </c>
      <c r="B194" s="33" t="s">
        <v>217</v>
      </c>
      <c r="C194" s="34">
        <v>13.985868451</v>
      </c>
      <c r="D194" s="11" t="str">
        <f t="shared" si="25"/>
        <v>N/A</v>
      </c>
      <c r="E194" s="34">
        <v>13.553641472000001</v>
      </c>
      <c r="F194" s="11" t="str">
        <f t="shared" si="26"/>
        <v>N/A</v>
      </c>
      <c r="G194" s="34">
        <v>13.269337984</v>
      </c>
      <c r="H194" s="11" t="str">
        <f t="shared" si="27"/>
        <v>N/A</v>
      </c>
      <c r="I194" s="12">
        <v>-3.09</v>
      </c>
      <c r="J194" s="12">
        <v>-2.1</v>
      </c>
      <c r="K194" s="41" t="s">
        <v>732</v>
      </c>
      <c r="L194" s="9" t="str">
        <f t="shared" si="28"/>
        <v>Yes</v>
      </c>
    </row>
    <row r="195" spans="1:12" x14ac:dyDescent="0.25">
      <c r="A195" s="2" t="s">
        <v>1372</v>
      </c>
      <c r="B195" s="33" t="s">
        <v>217</v>
      </c>
      <c r="C195" s="34">
        <v>6.8243368290999999</v>
      </c>
      <c r="D195" s="11" t="str">
        <f t="shared" si="25"/>
        <v>N/A</v>
      </c>
      <c r="E195" s="34">
        <v>6.6225688281000004</v>
      </c>
      <c r="F195" s="11" t="str">
        <f t="shared" si="26"/>
        <v>N/A</v>
      </c>
      <c r="G195" s="34">
        <v>6.5648259821000003</v>
      </c>
      <c r="H195" s="11" t="str">
        <f t="shared" si="27"/>
        <v>N/A</v>
      </c>
      <c r="I195" s="12">
        <v>-2.96</v>
      </c>
      <c r="J195" s="12">
        <v>-0.872</v>
      </c>
      <c r="K195" s="41" t="s">
        <v>732</v>
      </c>
      <c r="L195" s="9" t="str">
        <f t="shared" si="28"/>
        <v>Yes</v>
      </c>
    </row>
    <row r="196" spans="1:12" x14ac:dyDescent="0.25">
      <c r="A196" s="2" t="s">
        <v>1373</v>
      </c>
      <c r="B196" s="33" t="s">
        <v>217</v>
      </c>
      <c r="C196" s="34">
        <v>5.5518406961000002</v>
      </c>
      <c r="D196" s="11" t="str">
        <f t="shared" si="25"/>
        <v>N/A</v>
      </c>
      <c r="E196" s="34">
        <v>5.5380862745000003</v>
      </c>
      <c r="F196" s="11" t="str">
        <f t="shared" si="26"/>
        <v>N/A</v>
      </c>
      <c r="G196" s="34">
        <v>5.6162470401000002</v>
      </c>
      <c r="H196" s="11" t="str">
        <f t="shared" si="27"/>
        <v>N/A</v>
      </c>
      <c r="I196" s="12">
        <v>-0.248</v>
      </c>
      <c r="J196" s="12">
        <v>1.411</v>
      </c>
      <c r="K196" s="41" t="s">
        <v>732</v>
      </c>
      <c r="L196" s="9" t="str">
        <f t="shared" si="28"/>
        <v>Yes</v>
      </c>
    </row>
    <row r="197" spans="1:12" x14ac:dyDescent="0.25">
      <c r="A197" s="2" t="s">
        <v>1374</v>
      </c>
      <c r="B197" s="33" t="s">
        <v>217</v>
      </c>
      <c r="C197" s="34">
        <v>203.16642261999999</v>
      </c>
      <c r="D197" s="11" t="str">
        <f t="shared" si="25"/>
        <v>N/A</v>
      </c>
      <c r="E197" s="34">
        <v>198.60015286999999</v>
      </c>
      <c r="F197" s="11" t="str">
        <f t="shared" si="26"/>
        <v>N/A</v>
      </c>
      <c r="G197" s="34">
        <v>212.42396837000001</v>
      </c>
      <c r="H197" s="11" t="str">
        <f t="shared" si="27"/>
        <v>N/A</v>
      </c>
      <c r="I197" s="12">
        <v>-2.25</v>
      </c>
      <c r="J197" s="12">
        <v>6.9610000000000003</v>
      </c>
      <c r="K197" s="41" t="s">
        <v>732</v>
      </c>
      <c r="L197" s="9" t="str">
        <f t="shared" si="28"/>
        <v>Yes</v>
      </c>
    </row>
    <row r="198" spans="1:12" x14ac:dyDescent="0.25">
      <c r="A198" s="2" t="s">
        <v>1375</v>
      </c>
      <c r="B198" s="33" t="s">
        <v>217</v>
      </c>
      <c r="C198" s="34">
        <v>195.23932440999999</v>
      </c>
      <c r="D198" s="11" t="str">
        <f t="shared" si="25"/>
        <v>N/A</v>
      </c>
      <c r="E198" s="34">
        <v>196.93979057999999</v>
      </c>
      <c r="F198" s="11" t="str">
        <f t="shared" si="26"/>
        <v>N/A</v>
      </c>
      <c r="G198" s="34">
        <v>209.12578202</v>
      </c>
      <c r="H198" s="11" t="str">
        <f t="shared" si="27"/>
        <v>N/A</v>
      </c>
      <c r="I198" s="12">
        <v>0.871</v>
      </c>
      <c r="J198" s="12">
        <v>6.1879999999999997</v>
      </c>
      <c r="K198" s="41" t="s">
        <v>732</v>
      </c>
      <c r="L198" s="9" t="str">
        <f t="shared" si="28"/>
        <v>Yes</v>
      </c>
    </row>
    <row r="199" spans="1:12" x14ac:dyDescent="0.25">
      <c r="A199" s="2" t="s">
        <v>1376</v>
      </c>
      <c r="B199" s="33" t="s">
        <v>217</v>
      </c>
      <c r="C199" s="34">
        <v>208.90268893999999</v>
      </c>
      <c r="D199" s="11" t="str">
        <f t="shared" si="25"/>
        <v>N/A</v>
      </c>
      <c r="E199" s="34">
        <v>202.87488311000001</v>
      </c>
      <c r="F199" s="11" t="str">
        <f t="shared" si="26"/>
        <v>N/A</v>
      </c>
      <c r="G199" s="34">
        <v>215.35960786999999</v>
      </c>
      <c r="H199" s="11" t="str">
        <f t="shared" si="27"/>
        <v>N/A</v>
      </c>
      <c r="I199" s="12">
        <v>-2.89</v>
      </c>
      <c r="J199" s="12">
        <v>6.1539999999999999</v>
      </c>
      <c r="K199" s="41" t="s">
        <v>732</v>
      </c>
      <c r="L199" s="9" t="str">
        <f t="shared" si="28"/>
        <v>Yes</v>
      </c>
    </row>
    <row r="200" spans="1:12" x14ac:dyDescent="0.25">
      <c r="A200" s="2" t="s">
        <v>1377</v>
      </c>
      <c r="B200" s="33" t="s">
        <v>217</v>
      </c>
      <c r="C200" s="34">
        <v>81.122562673999994</v>
      </c>
      <c r="D200" s="11" t="str">
        <f t="shared" si="25"/>
        <v>N/A</v>
      </c>
      <c r="E200" s="34">
        <v>79.192528736</v>
      </c>
      <c r="F200" s="11" t="str">
        <f t="shared" si="26"/>
        <v>N/A</v>
      </c>
      <c r="G200" s="34">
        <v>143.89864865000001</v>
      </c>
      <c r="H200" s="11" t="str">
        <f t="shared" si="27"/>
        <v>N/A</v>
      </c>
      <c r="I200" s="12">
        <v>-2.38</v>
      </c>
      <c r="J200" s="12">
        <v>81.709999999999994</v>
      </c>
      <c r="K200" s="41" t="s">
        <v>732</v>
      </c>
      <c r="L200" s="9" t="str">
        <f t="shared" si="28"/>
        <v>No</v>
      </c>
    </row>
    <row r="201" spans="1:12" x14ac:dyDescent="0.25">
      <c r="A201" s="2" t="s">
        <v>1378</v>
      </c>
      <c r="B201" s="33" t="s">
        <v>217</v>
      </c>
      <c r="C201" s="34">
        <v>87.643902439000001</v>
      </c>
      <c r="D201" s="11" t="str">
        <f t="shared" si="25"/>
        <v>N/A</v>
      </c>
      <c r="E201" s="34">
        <v>76.694444443999998</v>
      </c>
      <c r="F201" s="11" t="str">
        <f t="shared" si="26"/>
        <v>N/A</v>
      </c>
      <c r="G201" s="34">
        <v>81.114130435000007</v>
      </c>
      <c r="H201" s="11" t="str">
        <f t="shared" si="27"/>
        <v>N/A</v>
      </c>
      <c r="I201" s="12">
        <v>-12.5</v>
      </c>
      <c r="J201" s="12">
        <v>5.7629999999999999</v>
      </c>
      <c r="K201" s="41" t="s">
        <v>732</v>
      </c>
      <c r="L201" s="9" t="str">
        <f t="shared" si="28"/>
        <v>Yes</v>
      </c>
    </row>
    <row r="202" spans="1:12" x14ac:dyDescent="0.25">
      <c r="A202" s="2" t="s">
        <v>28</v>
      </c>
      <c r="B202" s="33" t="s">
        <v>217</v>
      </c>
      <c r="C202" s="8">
        <v>2.5357070034999998</v>
      </c>
      <c r="D202" s="11" t="str">
        <f t="shared" si="25"/>
        <v>N/A</v>
      </c>
      <c r="E202" s="8">
        <v>2.5025056653000002</v>
      </c>
      <c r="F202" s="11" t="str">
        <f t="shared" si="26"/>
        <v>N/A</v>
      </c>
      <c r="G202" s="8">
        <v>2.6936325661999998</v>
      </c>
      <c r="H202" s="11" t="str">
        <f t="shared" si="27"/>
        <v>N/A</v>
      </c>
      <c r="I202" s="12">
        <v>-1.31</v>
      </c>
      <c r="J202" s="12">
        <v>7.6369999999999996</v>
      </c>
      <c r="K202" s="41" t="s">
        <v>732</v>
      </c>
      <c r="L202" s="9" t="str">
        <f t="shared" si="28"/>
        <v>Yes</v>
      </c>
    </row>
    <row r="203" spans="1:12" x14ac:dyDescent="0.25">
      <c r="A203" s="2" t="s">
        <v>123</v>
      </c>
      <c r="B203" s="33" t="s">
        <v>217</v>
      </c>
      <c r="C203" s="34">
        <v>18</v>
      </c>
      <c r="D203" s="11" t="str">
        <f t="shared" ref="D203:D213" si="29">IF($B203="N/A","N/A",IF(C203&gt;10,"No",IF(C203&lt;-10,"No","Yes")))</f>
        <v>N/A</v>
      </c>
      <c r="E203" s="34">
        <v>19</v>
      </c>
      <c r="F203" s="11" t="str">
        <f t="shared" ref="F203:F213" si="30">IF($B203="N/A","N/A",IF(E203&gt;10,"No",IF(E203&lt;-10,"No","Yes")))</f>
        <v>N/A</v>
      </c>
      <c r="G203" s="34">
        <v>19</v>
      </c>
      <c r="H203" s="11" t="str">
        <f t="shared" ref="H203:H213" si="31">IF($B203="N/A","N/A",IF(G203&gt;10,"No",IF(G203&lt;-10,"No","Yes")))</f>
        <v>N/A</v>
      </c>
      <c r="I203" s="12">
        <v>5.556</v>
      </c>
      <c r="J203" s="12">
        <v>0</v>
      </c>
      <c r="K203" s="14" t="s">
        <v>217</v>
      </c>
      <c r="L203" s="9" t="str">
        <f t="shared" ref="L203:L213" si="32">IF(J203="Div by 0", "N/A", IF(K203="N/A","N/A", IF(J203&gt;VALUE(MID(K203,1,2)), "No", IF(J203&lt;-1*VALUE(MID(K203,1,2)), "No", "Yes"))))</f>
        <v>N/A</v>
      </c>
    </row>
    <row r="204" spans="1:12" x14ac:dyDescent="0.25">
      <c r="A204" s="2" t="s">
        <v>124</v>
      </c>
      <c r="B204" s="33" t="s">
        <v>217</v>
      </c>
      <c r="C204" s="34">
        <v>108</v>
      </c>
      <c r="D204" s="11" t="str">
        <f t="shared" si="29"/>
        <v>N/A</v>
      </c>
      <c r="E204" s="34">
        <v>121</v>
      </c>
      <c r="F204" s="11" t="str">
        <f t="shared" si="30"/>
        <v>N/A</v>
      </c>
      <c r="G204" s="34">
        <v>137</v>
      </c>
      <c r="H204" s="11" t="str">
        <f t="shared" si="31"/>
        <v>N/A</v>
      </c>
      <c r="I204" s="12">
        <v>12.04</v>
      </c>
      <c r="J204" s="12">
        <v>13.22</v>
      </c>
      <c r="K204" s="14" t="s">
        <v>217</v>
      </c>
      <c r="L204" s="9" t="str">
        <f t="shared" si="32"/>
        <v>N/A</v>
      </c>
    </row>
    <row r="205" spans="1:12" ht="25" x14ac:dyDescent="0.25">
      <c r="A205" s="2" t="s">
        <v>1626</v>
      </c>
      <c r="B205" s="33" t="s">
        <v>217</v>
      </c>
      <c r="C205" s="34">
        <v>27</v>
      </c>
      <c r="D205" s="11" t="str">
        <f t="shared" si="29"/>
        <v>N/A</v>
      </c>
      <c r="E205" s="34">
        <v>42</v>
      </c>
      <c r="F205" s="11" t="str">
        <f t="shared" si="30"/>
        <v>N/A</v>
      </c>
      <c r="G205" s="34">
        <v>40</v>
      </c>
      <c r="H205" s="11" t="str">
        <f t="shared" si="31"/>
        <v>N/A</v>
      </c>
      <c r="I205" s="12">
        <v>55.56</v>
      </c>
      <c r="J205" s="12">
        <v>-4.76</v>
      </c>
      <c r="K205" s="14" t="s">
        <v>217</v>
      </c>
      <c r="L205" s="9" t="str">
        <f t="shared" si="32"/>
        <v>N/A</v>
      </c>
    </row>
    <row r="206" spans="1:12" ht="25" x14ac:dyDescent="0.25">
      <c r="A206" s="2" t="s">
        <v>1379</v>
      </c>
      <c r="B206" s="33" t="s">
        <v>217</v>
      </c>
      <c r="C206" s="34">
        <v>851</v>
      </c>
      <c r="D206" s="11" t="str">
        <f t="shared" si="29"/>
        <v>N/A</v>
      </c>
      <c r="E206" s="34">
        <v>835</v>
      </c>
      <c r="F206" s="11" t="str">
        <f t="shared" si="30"/>
        <v>N/A</v>
      </c>
      <c r="G206" s="34">
        <v>818</v>
      </c>
      <c r="H206" s="11" t="str">
        <f t="shared" si="31"/>
        <v>N/A</v>
      </c>
      <c r="I206" s="12">
        <v>-1.88</v>
      </c>
      <c r="J206" s="12">
        <v>-2.04</v>
      </c>
      <c r="K206" s="14" t="s">
        <v>217</v>
      </c>
      <c r="L206" s="9" t="str">
        <f t="shared" si="32"/>
        <v>N/A</v>
      </c>
    </row>
    <row r="207" spans="1:12" x14ac:dyDescent="0.25">
      <c r="A207" s="2" t="s">
        <v>1627</v>
      </c>
      <c r="B207" s="33" t="s">
        <v>217</v>
      </c>
      <c r="C207" s="34">
        <v>164</v>
      </c>
      <c r="D207" s="11" t="str">
        <f t="shared" si="29"/>
        <v>N/A</v>
      </c>
      <c r="E207" s="34">
        <v>170</v>
      </c>
      <c r="F207" s="11" t="str">
        <f t="shared" si="30"/>
        <v>N/A</v>
      </c>
      <c r="G207" s="34">
        <v>179</v>
      </c>
      <c r="H207" s="11" t="str">
        <f t="shared" si="31"/>
        <v>N/A</v>
      </c>
      <c r="I207" s="12">
        <v>3.6589999999999998</v>
      </c>
      <c r="J207" s="12">
        <v>5.2939999999999996</v>
      </c>
      <c r="K207" s="14" t="s">
        <v>217</v>
      </c>
      <c r="L207" s="9" t="str">
        <f t="shared" si="32"/>
        <v>N/A</v>
      </c>
    </row>
    <row r="208" spans="1:12" x14ac:dyDescent="0.25">
      <c r="A208" s="2" t="s">
        <v>1628</v>
      </c>
      <c r="B208" s="33" t="s">
        <v>217</v>
      </c>
      <c r="C208" s="34">
        <v>242</v>
      </c>
      <c r="D208" s="11" t="str">
        <f t="shared" si="29"/>
        <v>N/A</v>
      </c>
      <c r="E208" s="34">
        <v>310</v>
      </c>
      <c r="F208" s="11" t="str">
        <f t="shared" si="30"/>
        <v>N/A</v>
      </c>
      <c r="G208" s="34">
        <v>313</v>
      </c>
      <c r="H208" s="11" t="str">
        <f t="shared" si="31"/>
        <v>N/A</v>
      </c>
      <c r="I208" s="12">
        <v>28.1</v>
      </c>
      <c r="J208" s="12">
        <v>0.9677</v>
      </c>
      <c r="K208" s="14" t="s">
        <v>217</v>
      </c>
      <c r="L208" s="9" t="str">
        <f t="shared" si="32"/>
        <v>N/A</v>
      </c>
    </row>
    <row r="209" spans="1:12" x14ac:dyDescent="0.25">
      <c r="A209" s="2" t="s">
        <v>125</v>
      </c>
      <c r="B209" s="33" t="s">
        <v>217</v>
      </c>
      <c r="C209" s="43">
        <v>20486600</v>
      </c>
      <c r="D209" s="11" t="str">
        <f t="shared" si="29"/>
        <v>N/A</v>
      </c>
      <c r="E209" s="43">
        <v>14326936</v>
      </c>
      <c r="F209" s="11" t="str">
        <f t="shared" si="30"/>
        <v>N/A</v>
      </c>
      <c r="G209" s="43">
        <v>16432672</v>
      </c>
      <c r="H209" s="11" t="str">
        <f t="shared" si="31"/>
        <v>N/A</v>
      </c>
      <c r="I209" s="12">
        <v>-30.1</v>
      </c>
      <c r="J209" s="12">
        <v>14.7</v>
      </c>
      <c r="K209" s="14" t="s">
        <v>217</v>
      </c>
      <c r="L209" s="9" t="str">
        <f t="shared" si="32"/>
        <v>N/A</v>
      </c>
    </row>
    <row r="210" spans="1:12" x14ac:dyDescent="0.25">
      <c r="A210" s="42" t="s">
        <v>1623</v>
      </c>
      <c r="B210" s="33" t="s">
        <v>217</v>
      </c>
      <c r="C210" s="43">
        <v>1379110</v>
      </c>
      <c r="D210" s="11" t="str">
        <f t="shared" si="29"/>
        <v>N/A</v>
      </c>
      <c r="E210" s="43">
        <v>1334591</v>
      </c>
      <c r="F210" s="11" t="str">
        <f t="shared" si="30"/>
        <v>N/A</v>
      </c>
      <c r="G210" s="43">
        <v>929530</v>
      </c>
      <c r="H210" s="11" t="str">
        <f t="shared" si="31"/>
        <v>N/A</v>
      </c>
      <c r="I210" s="12">
        <v>-3.23</v>
      </c>
      <c r="J210" s="12">
        <v>-30.4</v>
      </c>
      <c r="K210" s="14" t="s">
        <v>217</v>
      </c>
      <c r="L210" s="9" t="str">
        <f t="shared" si="32"/>
        <v>N/A</v>
      </c>
    </row>
    <row r="211" spans="1:12" x14ac:dyDescent="0.25">
      <c r="A211" s="42" t="s">
        <v>1380</v>
      </c>
      <c r="B211" s="33" t="s">
        <v>217</v>
      </c>
      <c r="C211" s="43">
        <v>408405</v>
      </c>
      <c r="D211" s="11" t="str">
        <f t="shared" si="29"/>
        <v>N/A</v>
      </c>
      <c r="E211" s="43">
        <v>328573</v>
      </c>
      <c r="F211" s="11" t="str">
        <f t="shared" si="30"/>
        <v>N/A</v>
      </c>
      <c r="G211" s="43">
        <v>331781</v>
      </c>
      <c r="H211" s="11" t="str">
        <f t="shared" si="31"/>
        <v>N/A</v>
      </c>
      <c r="I211" s="12">
        <v>-19.5</v>
      </c>
      <c r="J211" s="12">
        <v>0.97629999999999995</v>
      </c>
      <c r="K211" s="14" t="s">
        <v>217</v>
      </c>
      <c r="L211" s="9" t="str">
        <f t="shared" si="32"/>
        <v>N/A</v>
      </c>
    </row>
    <row r="212" spans="1:12" x14ac:dyDescent="0.25">
      <c r="A212" s="42" t="s">
        <v>1617</v>
      </c>
      <c r="B212" s="33" t="s">
        <v>217</v>
      </c>
      <c r="C212" s="43">
        <v>19079226</v>
      </c>
      <c r="D212" s="11" t="str">
        <f t="shared" si="29"/>
        <v>N/A</v>
      </c>
      <c r="E212" s="43">
        <v>14315799</v>
      </c>
      <c r="F212" s="11" t="str">
        <f t="shared" si="30"/>
        <v>N/A</v>
      </c>
      <c r="G212" s="43">
        <v>16418597</v>
      </c>
      <c r="H212" s="11" t="str">
        <f t="shared" si="31"/>
        <v>N/A</v>
      </c>
      <c r="I212" s="12">
        <v>-25</v>
      </c>
      <c r="J212" s="12">
        <v>14.69</v>
      </c>
      <c r="K212" s="14" t="s">
        <v>217</v>
      </c>
      <c r="L212" s="9" t="str">
        <f t="shared" si="32"/>
        <v>N/A</v>
      </c>
    </row>
    <row r="213" spans="1:12" x14ac:dyDescent="0.25">
      <c r="A213" s="42" t="s">
        <v>1618</v>
      </c>
      <c r="B213" s="33" t="s">
        <v>217</v>
      </c>
      <c r="C213" s="43">
        <v>3014188</v>
      </c>
      <c r="D213" s="11" t="str">
        <f t="shared" si="29"/>
        <v>N/A</v>
      </c>
      <c r="E213" s="43">
        <v>1773869</v>
      </c>
      <c r="F213" s="11" t="str">
        <f t="shared" si="30"/>
        <v>N/A</v>
      </c>
      <c r="G213" s="43">
        <v>5709648</v>
      </c>
      <c r="H213" s="11" t="str">
        <f t="shared" si="31"/>
        <v>N/A</v>
      </c>
      <c r="I213" s="12">
        <v>-41.1</v>
      </c>
      <c r="J213" s="12">
        <v>221.9</v>
      </c>
      <c r="K213" s="14" t="s">
        <v>217</v>
      </c>
      <c r="L213" s="9" t="str">
        <f t="shared" si="32"/>
        <v>N/A</v>
      </c>
    </row>
    <row r="214" spans="1:12" ht="25" x14ac:dyDescent="0.25">
      <c r="A214" s="2" t="s">
        <v>1381</v>
      </c>
      <c r="B214" s="33" t="s">
        <v>217</v>
      </c>
      <c r="C214" s="43">
        <v>16681071</v>
      </c>
      <c r="D214" s="11" t="str">
        <f t="shared" ref="D214:D228" si="33">IF($B214="N/A","N/A",IF(C214&gt;10,"No",IF(C214&lt;-10,"No","Yes")))</f>
        <v>N/A</v>
      </c>
      <c r="E214" s="43">
        <v>16166980</v>
      </c>
      <c r="F214" s="11" t="str">
        <f t="shared" ref="F214:F228" si="34">IF($B214="N/A","N/A",IF(E214&gt;10,"No",IF(E214&lt;-10,"No","Yes")))</f>
        <v>N/A</v>
      </c>
      <c r="G214" s="43">
        <v>14327090</v>
      </c>
      <c r="H214" s="11" t="str">
        <f t="shared" ref="H214:H228" si="35">IF($B214="N/A","N/A",IF(G214&gt;10,"No",IF(G214&lt;-10,"No","Yes")))</f>
        <v>N/A</v>
      </c>
      <c r="I214" s="12">
        <v>-3.08</v>
      </c>
      <c r="J214" s="12">
        <v>-11.4</v>
      </c>
      <c r="K214" s="41" t="s">
        <v>732</v>
      </c>
      <c r="L214" s="9" t="str">
        <f t="shared" ref="L214:L228" si="36">IF(J214="Div by 0", "N/A", IF(K214="N/A","N/A", IF(J214&gt;VALUE(MID(K214,1,2)), "No", IF(J214&lt;-1*VALUE(MID(K214,1,2)), "No", "Yes"))))</f>
        <v>Yes</v>
      </c>
    </row>
    <row r="215" spans="1:12" x14ac:dyDescent="0.25">
      <c r="A215" s="4" t="s">
        <v>649</v>
      </c>
      <c r="B215" s="33" t="s">
        <v>217</v>
      </c>
      <c r="C215" s="34">
        <v>76037</v>
      </c>
      <c r="D215" s="11" t="str">
        <f t="shared" si="33"/>
        <v>N/A</v>
      </c>
      <c r="E215" s="34">
        <v>78590</v>
      </c>
      <c r="F215" s="11" t="str">
        <f t="shared" si="34"/>
        <v>N/A</v>
      </c>
      <c r="G215" s="34">
        <v>71220</v>
      </c>
      <c r="H215" s="11" t="str">
        <f t="shared" si="35"/>
        <v>N/A</v>
      </c>
      <c r="I215" s="12">
        <v>3.3580000000000001</v>
      </c>
      <c r="J215" s="12">
        <v>-9.3800000000000008</v>
      </c>
      <c r="K215" s="41" t="s">
        <v>732</v>
      </c>
      <c r="L215" s="9" t="str">
        <f t="shared" si="36"/>
        <v>Yes</v>
      </c>
    </row>
    <row r="216" spans="1:12" x14ac:dyDescent="0.25">
      <c r="A216" s="4" t="s">
        <v>1382</v>
      </c>
      <c r="B216" s="33" t="s">
        <v>217</v>
      </c>
      <c r="C216" s="43">
        <v>219.38097242000001</v>
      </c>
      <c r="D216" s="11" t="str">
        <f t="shared" si="33"/>
        <v>N/A</v>
      </c>
      <c r="E216" s="43">
        <v>205.71294058000001</v>
      </c>
      <c r="F216" s="11" t="str">
        <f t="shared" si="34"/>
        <v>N/A</v>
      </c>
      <c r="G216" s="43">
        <v>201.16666667000001</v>
      </c>
      <c r="H216" s="11" t="str">
        <f t="shared" si="35"/>
        <v>N/A</v>
      </c>
      <c r="I216" s="12">
        <v>-6.23</v>
      </c>
      <c r="J216" s="12">
        <v>-2.21</v>
      </c>
      <c r="K216" s="41" t="s">
        <v>732</v>
      </c>
      <c r="L216" s="9" t="str">
        <f t="shared" si="36"/>
        <v>Yes</v>
      </c>
    </row>
    <row r="217" spans="1:12" ht="25" x14ac:dyDescent="0.25">
      <c r="A217" s="2" t="s">
        <v>1383</v>
      </c>
      <c r="B217" s="33" t="s">
        <v>217</v>
      </c>
      <c r="C217" s="43">
        <v>127932481</v>
      </c>
      <c r="D217" s="11" t="str">
        <f t="shared" si="33"/>
        <v>N/A</v>
      </c>
      <c r="E217" s="43">
        <v>145074269</v>
      </c>
      <c r="F217" s="11" t="str">
        <f t="shared" si="34"/>
        <v>N/A</v>
      </c>
      <c r="G217" s="43">
        <v>137554877</v>
      </c>
      <c r="H217" s="11" t="str">
        <f t="shared" si="35"/>
        <v>N/A</v>
      </c>
      <c r="I217" s="12">
        <v>13.4</v>
      </c>
      <c r="J217" s="12">
        <v>-5.18</v>
      </c>
      <c r="K217" s="41" t="s">
        <v>732</v>
      </c>
      <c r="L217" s="9" t="str">
        <f t="shared" si="36"/>
        <v>Yes</v>
      </c>
    </row>
    <row r="218" spans="1:12" x14ac:dyDescent="0.25">
      <c r="A218" s="4" t="s">
        <v>516</v>
      </c>
      <c r="B218" s="33" t="s">
        <v>217</v>
      </c>
      <c r="C218" s="34">
        <v>190797</v>
      </c>
      <c r="D218" s="11" t="str">
        <f t="shared" si="33"/>
        <v>N/A</v>
      </c>
      <c r="E218" s="34">
        <v>208845</v>
      </c>
      <c r="F218" s="11" t="str">
        <f t="shared" si="34"/>
        <v>N/A</v>
      </c>
      <c r="G218" s="34">
        <v>188825</v>
      </c>
      <c r="H218" s="11" t="str">
        <f t="shared" si="35"/>
        <v>N/A</v>
      </c>
      <c r="I218" s="12">
        <v>9.4589999999999996</v>
      </c>
      <c r="J218" s="12">
        <v>-9.59</v>
      </c>
      <c r="K218" s="41" t="s">
        <v>732</v>
      </c>
      <c r="L218" s="9" t="str">
        <f t="shared" si="36"/>
        <v>Yes</v>
      </c>
    </row>
    <row r="219" spans="1:12" x14ac:dyDescent="0.25">
      <c r="A219" s="2" t="s">
        <v>1384</v>
      </c>
      <c r="B219" s="33" t="s">
        <v>217</v>
      </c>
      <c r="C219" s="43">
        <v>670.51620833000004</v>
      </c>
      <c r="D219" s="11" t="str">
        <f t="shared" si="33"/>
        <v>N/A</v>
      </c>
      <c r="E219" s="43">
        <v>694.65042974000005</v>
      </c>
      <c r="F219" s="11" t="str">
        <f t="shared" si="34"/>
        <v>N/A</v>
      </c>
      <c r="G219" s="43">
        <v>728.47809876999997</v>
      </c>
      <c r="H219" s="11" t="str">
        <f t="shared" si="35"/>
        <v>N/A</v>
      </c>
      <c r="I219" s="12">
        <v>3.5990000000000002</v>
      </c>
      <c r="J219" s="12">
        <v>4.87</v>
      </c>
      <c r="K219" s="41" t="s">
        <v>732</v>
      </c>
      <c r="L219" s="9" t="str">
        <f t="shared" si="36"/>
        <v>Yes</v>
      </c>
    </row>
    <row r="220" spans="1:12" ht="25" x14ac:dyDescent="0.25">
      <c r="A220" s="2" t="s">
        <v>1385</v>
      </c>
      <c r="B220" s="33" t="s">
        <v>217</v>
      </c>
      <c r="C220" s="43">
        <v>346398294</v>
      </c>
      <c r="D220" s="11" t="str">
        <f t="shared" si="33"/>
        <v>N/A</v>
      </c>
      <c r="E220" s="43">
        <v>375163623</v>
      </c>
      <c r="F220" s="11" t="str">
        <f t="shared" si="34"/>
        <v>N/A</v>
      </c>
      <c r="G220" s="43">
        <v>365924654</v>
      </c>
      <c r="H220" s="11" t="str">
        <f t="shared" si="35"/>
        <v>N/A</v>
      </c>
      <c r="I220" s="12">
        <v>8.3040000000000003</v>
      </c>
      <c r="J220" s="12">
        <v>-2.46</v>
      </c>
      <c r="K220" s="41" t="s">
        <v>732</v>
      </c>
      <c r="L220" s="9" t="str">
        <f t="shared" si="36"/>
        <v>Yes</v>
      </c>
    </row>
    <row r="221" spans="1:12" x14ac:dyDescent="0.25">
      <c r="A221" s="4" t="s">
        <v>517</v>
      </c>
      <c r="B221" s="33" t="s">
        <v>217</v>
      </c>
      <c r="C221" s="34">
        <v>448916</v>
      </c>
      <c r="D221" s="11" t="str">
        <f t="shared" si="33"/>
        <v>N/A</v>
      </c>
      <c r="E221" s="34">
        <v>480679</v>
      </c>
      <c r="F221" s="11" t="str">
        <f t="shared" si="34"/>
        <v>N/A</v>
      </c>
      <c r="G221" s="34">
        <v>435621</v>
      </c>
      <c r="H221" s="11" t="str">
        <f t="shared" si="35"/>
        <v>N/A</v>
      </c>
      <c r="I221" s="12">
        <v>7.0750000000000002</v>
      </c>
      <c r="J221" s="12">
        <v>-9.3699999999999992</v>
      </c>
      <c r="K221" s="41" t="s">
        <v>732</v>
      </c>
      <c r="L221" s="9" t="str">
        <f t="shared" si="36"/>
        <v>Yes</v>
      </c>
    </row>
    <row r="222" spans="1:12" ht="25" x14ac:dyDescent="0.25">
      <c r="A222" s="2" t="s">
        <v>1386</v>
      </c>
      <c r="B222" s="33" t="s">
        <v>217</v>
      </c>
      <c r="C222" s="43">
        <v>771.63276426000004</v>
      </c>
      <c r="D222" s="11" t="str">
        <f t="shared" si="33"/>
        <v>N/A</v>
      </c>
      <c r="E222" s="43">
        <v>780.48681761</v>
      </c>
      <c r="F222" s="11" t="str">
        <f t="shared" si="34"/>
        <v>N/A</v>
      </c>
      <c r="G222" s="43">
        <v>840.00691886000004</v>
      </c>
      <c r="H222" s="11" t="str">
        <f t="shared" si="35"/>
        <v>N/A</v>
      </c>
      <c r="I222" s="12">
        <v>1.147</v>
      </c>
      <c r="J222" s="12">
        <v>7.6260000000000003</v>
      </c>
      <c r="K222" s="41" t="s">
        <v>732</v>
      </c>
      <c r="L222" s="9" t="str">
        <f t="shared" si="36"/>
        <v>Yes</v>
      </c>
    </row>
    <row r="223" spans="1:12" ht="25" x14ac:dyDescent="0.25">
      <c r="A223" s="2" t="s">
        <v>1387</v>
      </c>
      <c r="B223" s="33" t="s">
        <v>217</v>
      </c>
      <c r="C223" s="43">
        <v>32443487</v>
      </c>
      <c r="D223" s="11" t="str">
        <f t="shared" si="33"/>
        <v>N/A</v>
      </c>
      <c r="E223" s="43">
        <v>38232394</v>
      </c>
      <c r="F223" s="11" t="str">
        <f t="shared" si="34"/>
        <v>N/A</v>
      </c>
      <c r="G223" s="43">
        <v>36122805</v>
      </c>
      <c r="H223" s="11" t="str">
        <f t="shared" si="35"/>
        <v>N/A</v>
      </c>
      <c r="I223" s="12">
        <v>17.84</v>
      </c>
      <c r="J223" s="12">
        <v>-5.52</v>
      </c>
      <c r="K223" s="41" t="s">
        <v>732</v>
      </c>
      <c r="L223" s="9" t="str">
        <f t="shared" si="36"/>
        <v>Yes</v>
      </c>
    </row>
    <row r="224" spans="1:12" x14ac:dyDescent="0.25">
      <c r="A224" s="2" t="s">
        <v>518</v>
      </c>
      <c r="B224" s="33" t="s">
        <v>217</v>
      </c>
      <c r="C224" s="34">
        <v>27884</v>
      </c>
      <c r="D224" s="11" t="str">
        <f t="shared" si="33"/>
        <v>N/A</v>
      </c>
      <c r="E224" s="34">
        <v>31978</v>
      </c>
      <c r="F224" s="11" t="str">
        <f t="shared" si="34"/>
        <v>N/A</v>
      </c>
      <c r="G224" s="34">
        <v>30572</v>
      </c>
      <c r="H224" s="11" t="str">
        <f t="shared" si="35"/>
        <v>N/A</v>
      </c>
      <c r="I224" s="12">
        <v>14.68</v>
      </c>
      <c r="J224" s="12">
        <v>-4.4000000000000004</v>
      </c>
      <c r="K224" s="41" t="s">
        <v>732</v>
      </c>
      <c r="L224" s="9" t="str">
        <f t="shared" si="36"/>
        <v>Yes</v>
      </c>
    </row>
    <row r="225" spans="1:12" x14ac:dyDescent="0.25">
      <c r="A225" s="2" t="s">
        <v>1388</v>
      </c>
      <c r="B225" s="33" t="s">
        <v>217</v>
      </c>
      <c r="C225" s="43">
        <v>1163.5162459000001</v>
      </c>
      <c r="D225" s="11" t="str">
        <f t="shared" si="33"/>
        <v>N/A</v>
      </c>
      <c r="E225" s="43">
        <v>1195.5842766999999</v>
      </c>
      <c r="F225" s="11" t="str">
        <f t="shared" si="34"/>
        <v>N/A</v>
      </c>
      <c r="G225" s="43">
        <v>1181.5649940999999</v>
      </c>
      <c r="H225" s="11" t="str">
        <f t="shared" si="35"/>
        <v>N/A</v>
      </c>
      <c r="I225" s="12">
        <v>2.7559999999999998</v>
      </c>
      <c r="J225" s="12">
        <v>-1.17</v>
      </c>
      <c r="K225" s="41" t="s">
        <v>732</v>
      </c>
      <c r="L225" s="9" t="str">
        <f t="shared" si="36"/>
        <v>Yes</v>
      </c>
    </row>
    <row r="226" spans="1:12" ht="25" x14ac:dyDescent="0.25">
      <c r="A226" s="2" t="s">
        <v>1389</v>
      </c>
      <c r="B226" s="33" t="s">
        <v>217</v>
      </c>
      <c r="C226" s="43">
        <v>756548537</v>
      </c>
      <c r="D226" s="11" t="str">
        <f t="shared" si="33"/>
        <v>N/A</v>
      </c>
      <c r="E226" s="43">
        <v>779046777</v>
      </c>
      <c r="F226" s="11" t="str">
        <f t="shared" si="34"/>
        <v>N/A</v>
      </c>
      <c r="G226" s="43">
        <v>748920639</v>
      </c>
      <c r="H226" s="11" t="str">
        <f t="shared" si="35"/>
        <v>N/A</v>
      </c>
      <c r="I226" s="12">
        <v>2.9740000000000002</v>
      </c>
      <c r="J226" s="12">
        <v>-3.87</v>
      </c>
      <c r="K226" s="41" t="s">
        <v>732</v>
      </c>
      <c r="L226" s="9" t="str">
        <f t="shared" si="36"/>
        <v>Yes</v>
      </c>
    </row>
    <row r="227" spans="1:12" ht="25" x14ac:dyDescent="0.25">
      <c r="A227" s="2" t="s">
        <v>519</v>
      </c>
      <c r="B227" s="33" t="s">
        <v>217</v>
      </c>
      <c r="C227" s="34">
        <v>36782</v>
      </c>
      <c r="D227" s="11" t="str">
        <f t="shared" si="33"/>
        <v>N/A</v>
      </c>
      <c r="E227" s="34">
        <v>39530</v>
      </c>
      <c r="F227" s="11" t="str">
        <f t="shared" si="34"/>
        <v>N/A</v>
      </c>
      <c r="G227" s="34">
        <v>39490</v>
      </c>
      <c r="H227" s="11" t="str">
        <f t="shared" si="35"/>
        <v>N/A</v>
      </c>
      <c r="I227" s="12">
        <v>7.4710000000000001</v>
      </c>
      <c r="J227" s="12">
        <v>-0.10100000000000001</v>
      </c>
      <c r="K227" s="41" t="s">
        <v>732</v>
      </c>
      <c r="L227" s="9" t="str">
        <f t="shared" si="36"/>
        <v>Yes</v>
      </c>
    </row>
    <row r="228" spans="1:12" ht="25" x14ac:dyDescent="0.25">
      <c r="A228" s="2" t="s">
        <v>1390</v>
      </c>
      <c r="B228" s="33" t="s">
        <v>217</v>
      </c>
      <c r="C228" s="43">
        <v>20568.444810000001</v>
      </c>
      <c r="D228" s="11" t="str">
        <f t="shared" si="33"/>
        <v>N/A</v>
      </c>
      <c r="E228" s="43">
        <v>19707.735315000002</v>
      </c>
      <c r="F228" s="11" t="str">
        <f t="shared" si="34"/>
        <v>N/A</v>
      </c>
      <c r="G228" s="43">
        <v>18964.817396999999</v>
      </c>
      <c r="H228" s="11" t="str">
        <f t="shared" si="35"/>
        <v>N/A</v>
      </c>
      <c r="I228" s="12">
        <v>-4.18</v>
      </c>
      <c r="J228" s="12">
        <v>-3.77</v>
      </c>
      <c r="K228" s="41" t="s">
        <v>732</v>
      </c>
      <c r="L228" s="9" t="str">
        <f t="shared" si="36"/>
        <v>Yes</v>
      </c>
    </row>
    <row r="229" spans="1:12" x14ac:dyDescent="0.25">
      <c r="A229" s="2" t="s">
        <v>1391</v>
      </c>
      <c r="B229" s="33" t="s">
        <v>217</v>
      </c>
      <c r="C229" s="14">
        <v>1980066257</v>
      </c>
      <c r="D229" s="11" t="str">
        <f t="shared" ref="D229:D252" si="37">IF($B229="N/A","N/A",IF(C229&gt;10,"No",IF(C229&lt;-10,"No","Yes")))</f>
        <v>N/A</v>
      </c>
      <c r="E229" s="14">
        <v>2113434137</v>
      </c>
      <c r="F229" s="11" t="str">
        <f t="shared" ref="F229:F252" si="38">IF($B229="N/A","N/A",IF(E229&gt;10,"No",IF(E229&lt;-10,"No","Yes")))</f>
        <v>N/A</v>
      </c>
      <c r="G229" s="14">
        <v>2035126230</v>
      </c>
      <c r="H229" s="11" t="str">
        <f t="shared" ref="H229:H252" si="39">IF($B229="N/A","N/A",IF(G229&gt;10,"No",IF(G229&lt;-10,"No","Yes")))</f>
        <v>N/A</v>
      </c>
      <c r="I229" s="12">
        <v>6.7359999999999998</v>
      </c>
      <c r="J229" s="12">
        <v>-3.71</v>
      </c>
      <c r="K229" s="41" t="s">
        <v>732</v>
      </c>
      <c r="L229" s="9" t="str">
        <f t="shared" ref="L229:L252" si="40">IF(J229="Div by 0", "N/A", IF(K229="N/A","N/A", IF(J229&gt;VALUE(MID(K229,1,2)), "No", IF(J229&lt;-1*VALUE(MID(K229,1,2)), "No", "Yes"))))</f>
        <v>Yes</v>
      </c>
    </row>
    <row r="230" spans="1:12" x14ac:dyDescent="0.25">
      <c r="A230" s="4" t="s">
        <v>1392</v>
      </c>
      <c r="B230" s="33" t="s">
        <v>217</v>
      </c>
      <c r="C230" s="1">
        <v>152059</v>
      </c>
      <c r="D230" s="11" t="str">
        <f t="shared" si="37"/>
        <v>N/A</v>
      </c>
      <c r="E230" s="1">
        <v>152237</v>
      </c>
      <c r="F230" s="11" t="str">
        <f t="shared" si="38"/>
        <v>N/A</v>
      </c>
      <c r="G230" s="1">
        <v>145261</v>
      </c>
      <c r="H230" s="11" t="str">
        <f t="shared" si="39"/>
        <v>N/A</v>
      </c>
      <c r="I230" s="12">
        <v>0.1171</v>
      </c>
      <c r="J230" s="12">
        <v>-4.58</v>
      </c>
      <c r="K230" s="41" t="s">
        <v>732</v>
      </c>
      <c r="L230" s="9" t="str">
        <f t="shared" si="40"/>
        <v>Yes</v>
      </c>
    </row>
    <row r="231" spans="1:12" x14ac:dyDescent="0.25">
      <c r="A231" s="4" t="s">
        <v>1393</v>
      </c>
      <c r="B231" s="33" t="s">
        <v>217</v>
      </c>
      <c r="C231" s="14">
        <v>13021.697216</v>
      </c>
      <c r="D231" s="11" t="str">
        <f t="shared" si="37"/>
        <v>N/A</v>
      </c>
      <c r="E231" s="14">
        <v>13882.526173</v>
      </c>
      <c r="F231" s="11" t="str">
        <f t="shared" si="38"/>
        <v>N/A</v>
      </c>
      <c r="G231" s="14">
        <v>14010.135066999999</v>
      </c>
      <c r="H231" s="11" t="str">
        <f t="shared" si="39"/>
        <v>N/A</v>
      </c>
      <c r="I231" s="12">
        <v>6.6109999999999998</v>
      </c>
      <c r="J231" s="12">
        <v>0.91920000000000002</v>
      </c>
      <c r="K231" s="41" t="s">
        <v>732</v>
      </c>
      <c r="L231" s="9" t="str">
        <f t="shared" si="40"/>
        <v>Yes</v>
      </c>
    </row>
    <row r="232" spans="1:12" x14ac:dyDescent="0.25">
      <c r="A232" s="4" t="s">
        <v>1394</v>
      </c>
      <c r="B232" s="33" t="s">
        <v>217</v>
      </c>
      <c r="C232" s="14">
        <v>7640.4496188000003</v>
      </c>
      <c r="D232" s="11" t="str">
        <f t="shared" si="37"/>
        <v>N/A</v>
      </c>
      <c r="E232" s="14">
        <v>8160.8210607999999</v>
      </c>
      <c r="F232" s="11" t="str">
        <f t="shared" si="38"/>
        <v>N/A</v>
      </c>
      <c r="G232" s="14">
        <v>8092.0107201999999</v>
      </c>
      <c r="H232" s="11" t="str">
        <f t="shared" si="39"/>
        <v>N/A</v>
      </c>
      <c r="I232" s="12">
        <v>6.8109999999999999</v>
      </c>
      <c r="J232" s="12">
        <v>-0.84299999999999997</v>
      </c>
      <c r="K232" s="41" t="s">
        <v>732</v>
      </c>
      <c r="L232" s="9" t="str">
        <f t="shared" si="40"/>
        <v>Yes</v>
      </c>
    </row>
    <row r="233" spans="1:12" ht="25" x14ac:dyDescent="0.25">
      <c r="A233" s="4" t="s">
        <v>1395</v>
      </c>
      <c r="B233" s="33" t="s">
        <v>217</v>
      </c>
      <c r="C233" s="14">
        <v>14547.286701000001</v>
      </c>
      <c r="D233" s="11" t="str">
        <f t="shared" si="37"/>
        <v>N/A</v>
      </c>
      <c r="E233" s="14">
        <v>15414.948014</v>
      </c>
      <c r="F233" s="11" t="str">
        <f t="shared" si="38"/>
        <v>N/A</v>
      </c>
      <c r="G233" s="14">
        <v>15627.791166000001</v>
      </c>
      <c r="H233" s="11" t="str">
        <f t="shared" si="39"/>
        <v>N/A</v>
      </c>
      <c r="I233" s="12">
        <v>5.9640000000000004</v>
      </c>
      <c r="J233" s="12">
        <v>1.381</v>
      </c>
      <c r="K233" s="41" t="s">
        <v>732</v>
      </c>
      <c r="L233" s="9" t="str">
        <f t="shared" si="40"/>
        <v>Yes</v>
      </c>
    </row>
    <row r="234" spans="1:12" x14ac:dyDescent="0.25">
      <c r="A234" s="4" t="s">
        <v>1396</v>
      </c>
      <c r="B234" s="33" t="s">
        <v>217</v>
      </c>
      <c r="C234" s="14">
        <v>5118.13</v>
      </c>
      <c r="D234" s="11" t="str">
        <f t="shared" si="37"/>
        <v>N/A</v>
      </c>
      <c r="E234" s="14">
        <v>5790.7771436000003</v>
      </c>
      <c r="F234" s="11" t="str">
        <f t="shared" si="38"/>
        <v>N/A</v>
      </c>
      <c r="G234" s="14">
        <v>5837.7047875999997</v>
      </c>
      <c r="H234" s="11" t="str">
        <f t="shared" si="39"/>
        <v>N/A</v>
      </c>
      <c r="I234" s="12">
        <v>13.14</v>
      </c>
      <c r="J234" s="12">
        <v>0.81040000000000001</v>
      </c>
      <c r="K234" s="41" t="s">
        <v>732</v>
      </c>
      <c r="L234" s="9" t="str">
        <f t="shared" si="40"/>
        <v>Yes</v>
      </c>
    </row>
    <row r="235" spans="1:12" x14ac:dyDescent="0.25">
      <c r="A235" s="4" t="s">
        <v>1397</v>
      </c>
      <c r="B235" s="33" t="s">
        <v>217</v>
      </c>
      <c r="C235" s="14">
        <v>1275.6093655</v>
      </c>
      <c r="D235" s="11" t="str">
        <f t="shared" si="37"/>
        <v>N/A</v>
      </c>
      <c r="E235" s="14">
        <v>1477.3313224000001</v>
      </c>
      <c r="F235" s="11" t="str">
        <f t="shared" si="38"/>
        <v>N/A</v>
      </c>
      <c r="G235" s="14">
        <v>1349.4152439</v>
      </c>
      <c r="H235" s="11" t="str">
        <f t="shared" si="39"/>
        <v>N/A</v>
      </c>
      <c r="I235" s="12">
        <v>15.81</v>
      </c>
      <c r="J235" s="12">
        <v>-8.66</v>
      </c>
      <c r="K235" s="41" t="s">
        <v>732</v>
      </c>
      <c r="L235" s="9" t="str">
        <f t="shared" si="40"/>
        <v>Yes</v>
      </c>
    </row>
    <row r="236" spans="1:12" x14ac:dyDescent="0.25">
      <c r="A236" s="4" t="s">
        <v>1398</v>
      </c>
      <c r="B236" s="33" t="s">
        <v>217</v>
      </c>
      <c r="C236" s="11">
        <v>7.3821498965999996</v>
      </c>
      <c r="D236" s="11" t="str">
        <f t="shared" si="37"/>
        <v>N/A</v>
      </c>
      <c r="E236" s="11">
        <v>7.0738057257999998</v>
      </c>
      <c r="F236" s="11" t="str">
        <f t="shared" si="38"/>
        <v>N/A</v>
      </c>
      <c r="G236" s="11">
        <v>7.4929100001000002</v>
      </c>
      <c r="H236" s="11" t="str">
        <f t="shared" si="39"/>
        <v>N/A</v>
      </c>
      <c r="I236" s="12">
        <v>-4.18</v>
      </c>
      <c r="J236" s="12">
        <v>5.9249999999999998</v>
      </c>
      <c r="K236" s="41" t="s">
        <v>732</v>
      </c>
      <c r="L236" s="9" t="str">
        <f t="shared" si="40"/>
        <v>Yes</v>
      </c>
    </row>
    <row r="237" spans="1:12" x14ac:dyDescent="0.25">
      <c r="A237" s="4" t="s">
        <v>1399</v>
      </c>
      <c r="B237" s="33" t="s">
        <v>217</v>
      </c>
      <c r="C237" s="11">
        <v>14.615580824</v>
      </c>
      <c r="D237" s="11" t="str">
        <f t="shared" si="37"/>
        <v>N/A</v>
      </c>
      <c r="E237" s="11">
        <v>13.621627344</v>
      </c>
      <c r="F237" s="11" t="str">
        <f t="shared" si="38"/>
        <v>N/A</v>
      </c>
      <c r="G237" s="11">
        <v>12.930141171000001</v>
      </c>
      <c r="H237" s="11" t="str">
        <f t="shared" si="39"/>
        <v>N/A</v>
      </c>
      <c r="I237" s="12">
        <v>-6.8</v>
      </c>
      <c r="J237" s="12">
        <v>-5.08</v>
      </c>
      <c r="K237" s="41" t="s">
        <v>732</v>
      </c>
      <c r="L237" s="9" t="str">
        <f t="shared" si="40"/>
        <v>Yes</v>
      </c>
    </row>
    <row r="238" spans="1:12" x14ac:dyDescent="0.25">
      <c r="A238" s="4" t="s">
        <v>1400</v>
      </c>
      <c r="B238" s="33" t="s">
        <v>217</v>
      </c>
      <c r="C238" s="11">
        <v>27.132293819000001</v>
      </c>
      <c r="D238" s="11" t="str">
        <f t="shared" si="37"/>
        <v>N/A</v>
      </c>
      <c r="E238" s="11">
        <v>26.685179985000001</v>
      </c>
      <c r="F238" s="11" t="str">
        <f t="shared" si="38"/>
        <v>N/A</v>
      </c>
      <c r="G238" s="11">
        <v>27.218314727999999</v>
      </c>
      <c r="H238" s="11" t="str">
        <f t="shared" si="39"/>
        <v>N/A</v>
      </c>
      <c r="I238" s="12">
        <v>-1.65</v>
      </c>
      <c r="J238" s="12">
        <v>1.998</v>
      </c>
      <c r="K238" s="41" t="s">
        <v>732</v>
      </c>
      <c r="L238" s="9" t="str">
        <f t="shared" si="40"/>
        <v>Yes</v>
      </c>
    </row>
    <row r="239" spans="1:12" x14ac:dyDescent="0.25">
      <c r="A239" s="4" t="s">
        <v>1401</v>
      </c>
      <c r="B239" s="33" t="s">
        <v>217</v>
      </c>
      <c r="C239" s="11">
        <v>0.64688311610000004</v>
      </c>
      <c r="D239" s="11" t="str">
        <f t="shared" si="37"/>
        <v>N/A</v>
      </c>
      <c r="E239" s="11">
        <v>0.62422438489999998</v>
      </c>
      <c r="F239" s="11" t="str">
        <f t="shared" si="38"/>
        <v>N/A</v>
      </c>
      <c r="G239" s="11">
        <v>0.68171693109999998</v>
      </c>
      <c r="H239" s="11" t="str">
        <f t="shared" si="39"/>
        <v>N/A</v>
      </c>
      <c r="I239" s="12">
        <v>-3.5</v>
      </c>
      <c r="J239" s="12">
        <v>9.2100000000000009</v>
      </c>
      <c r="K239" s="41" t="s">
        <v>732</v>
      </c>
      <c r="L239" s="9" t="str">
        <f t="shared" si="40"/>
        <v>Yes</v>
      </c>
    </row>
    <row r="240" spans="1:12" x14ac:dyDescent="0.25">
      <c r="A240" s="4" t="s">
        <v>1402</v>
      </c>
      <c r="B240" s="33" t="s">
        <v>217</v>
      </c>
      <c r="C240" s="11">
        <v>1.7599480284</v>
      </c>
      <c r="D240" s="11" t="str">
        <f t="shared" si="37"/>
        <v>N/A</v>
      </c>
      <c r="E240" s="11">
        <v>1.5108631516</v>
      </c>
      <c r="F240" s="11" t="str">
        <f t="shared" si="38"/>
        <v>N/A</v>
      </c>
      <c r="G240" s="11">
        <v>1.7111272834</v>
      </c>
      <c r="H240" s="11" t="str">
        <f t="shared" si="39"/>
        <v>N/A</v>
      </c>
      <c r="I240" s="12">
        <v>-14.2</v>
      </c>
      <c r="J240" s="12">
        <v>13.25</v>
      </c>
      <c r="K240" s="41" t="s">
        <v>732</v>
      </c>
      <c r="L240" s="9" t="str">
        <f t="shared" si="40"/>
        <v>Yes</v>
      </c>
    </row>
    <row r="241" spans="1:12" x14ac:dyDescent="0.25">
      <c r="A241" s="4" t="s">
        <v>1403</v>
      </c>
      <c r="B241" s="33" t="s">
        <v>217</v>
      </c>
      <c r="C241" s="14">
        <v>756548537</v>
      </c>
      <c r="D241" s="11" t="str">
        <f t="shared" si="37"/>
        <v>N/A</v>
      </c>
      <c r="E241" s="14">
        <v>779046777</v>
      </c>
      <c r="F241" s="11" t="str">
        <f t="shared" si="38"/>
        <v>N/A</v>
      </c>
      <c r="G241" s="14">
        <v>748920639</v>
      </c>
      <c r="H241" s="11" t="str">
        <f t="shared" si="39"/>
        <v>N/A</v>
      </c>
      <c r="I241" s="12">
        <v>2.9740000000000002</v>
      </c>
      <c r="J241" s="12">
        <v>-3.87</v>
      </c>
      <c r="K241" s="41" t="s">
        <v>732</v>
      </c>
      <c r="L241" s="9" t="str">
        <f t="shared" si="40"/>
        <v>Yes</v>
      </c>
    </row>
    <row r="242" spans="1:12" x14ac:dyDescent="0.25">
      <c r="A242" s="4" t="s">
        <v>1404</v>
      </c>
      <c r="B242" s="33" t="s">
        <v>217</v>
      </c>
      <c r="C242" s="1">
        <v>36782</v>
      </c>
      <c r="D242" s="11" t="str">
        <f t="shared" si="37"/>
        <v>N/A</v>
      </c>
      <c r="E242" s="1">
        <v>39530</v>
      </c>
      <c r="F242" s="11" t="str">
        <f t="shared" si="38"/>
        <v>N/A</v>
      </c>
      <c r="G242" s="1">
        <v>39490</v>
      </c>
      <c r="H242" s="11" t="str">
        <f t="shared" si="39"/>
        <v>N/A</v>
      </c>
      <c r="I242" s="12">
        <v>7.4710000000000001</v>
      </c>
      <c r="J242" s="12">
        <v>-0.10100000000000001</v>
      </c>
      <c r="K242" s="41" t="s">
        <v>732</v>
      </c>
      <c r="L242" s="9" t="str">
        <f t="shared" si="40"/>
        <v>Yes</v>
      </c>
    </row>
    <row r="243" spans="1:12" ht="25" x14ac:dyDescent="0.25">
      <c r="A243" s="4" t="s">
        <v>1405</v>
      </c>
      <c r="B243" s="33" t="s">
        <v>217</v>
      </c>
      <c r="C243" s="14">
        <v>20568.444810000001</v>
      </c>
      <c r="D243" s="11" t="str">
        <f t="shared" si="37"/>
        <v>N/A</v>
      </c>
      <c r="E243" s="14">
        <v>19707.735315000002</v>
      </c>
      <c r="F243" s="11" t="str">
        <f t="shared" si="38"/>
        <v>N/A</v>
      </c>
      <c r="G243" s="14">
        <v>18964.817396999999</v>
      </c>
      <c r="H243" s="11" t="str">
        <f t="shared" si="39"/>
        <v>N/A</v>
      </c>
      <c r="I243" s="12">
        <v>-4.18</v>
      </c>
      <c r="J243" s="12">
        <v>-3.77</v>
      </c>
      <c r="K243" s="41" t="s">
        <v>732</v>
      </c>
      <c r="L243" s="9" t="str">
        <f t="shared" si="40"/>
        <v>Yes</v>
      </c>
    </row>
    <row r="244" spans="1:12" ht="25" x14ac:dyDescent="0.25">
      <c r="A244" s="4" t="s">
        <v>1406</v>
      </c>
      <c r="B244" s="33" t="s">
        <v>217</v>
      </c>
      <c r="C244" s="14">
        <v>6839.9122807000003</v>
      </c>
      <c r="D244" s="11" t="str">
        <f t="shared" si="37"/>
        <v>N/A</v>
      </c>
      <c r="E244" s="14">
        <v>7246.0436892999996</v>
      </c>
      <c r="F244" s="11" t="str">
        <f t="shared" si="38"/>
        <v>N/A</v>
      </c>
      <c r="G244" s="14">
        <v>6216.9793387999998</v>
      </c>
      <c r="H244" s="11" t="str">
        <f t="shared" si="39"/>
        <v>N/A</v>
      </c>
      <c r="I244" s="12">
        <v>5.9379999999999997</v>
      </c>
      <c r="J244" s="12">
        <v>-14.2</v>
      </c>
      <c r="K244" s="41" t="s">
        <v>732</v>
      </c>
      <c r="L244" s="9" t="str">
        <f t="shared" si="40"/>
        <v>Yes</v>
      </c>
    </row>
    <row r="245" spans="1:12" ht="25" x14ac:dyDescent="0.25">
      <c r="A245" s="4" t="s">
        <v>1407</v>
      </c>
      <c r="B245" s="33" t="s">
        <v>217</v>
      </c>
      <c r="C245" s="14">
        <v>20960.132373</v>
      </c>
      <c r="D245" s="11" t="str">
        <f t="shared" si="37"/>
        <v>N/A</v>
      </c>
      <c r="E245" s="14">
        <v>20041.020339999999</v>
      </c>
      <c r="F245" s="11" t="str">
        <f t="shared" si="38"/>
        <v>N/A</v>
      </c>
      <c r="G245" s="14">
        <v>19335.335853</v>
      </c>
      <c r="H245" s="11" t="str">
        <f t="shared" si="39"/>
        <v>N/A</v>
      </c>
      <c r="I245" s="12">
        <v>-4.3899999999999997</v>
      </c>
      <c r="J245" s="12">
        <v>-3.52</v>
      </c>
      <c r="K245" s="41" t="s">
        <v>732</v>
      </c>
      <c r="L245" s="9" t="str">
        <f t="shared" si="40"/>
        <v>Yes</v>
      </c>
    </row>
    <row r="246" spans="1:12" ht="25" x14ac:dyDescent="0.25">
      <c r="A246" s="4" t="s">
        <v>1408</v>
      </c>
      <c r="B246" s="33" t="s">
        <v>217</v>
      </c>
      <c r="C246" s="14">
        <v>7511.8268765000003</v>
      </c>
      <c r="D246" s="11" t="str">
        <f t="shared" si="37"/>
        <v>N/A</v>
      </c>
      <c r="E246" s="14">
        <v>8604.4886485999996</v>
      </c>
      <c r="F246" s="11" t="str">
        <f t="shared" si="38"/>
        <v>N/A</v>
      </c>
      <c r="G246" s="14">
        <v>7406.9597937999997</v>
      </c>
      <c r="H246" s="11" t="str">
        <f t="shared" si="39"/>
        <v>N/A</v>
      </c>
      <c r="I246" s="12">
        <v>14.55</v>
      </c>
      <c r="J246" s="12">
        <v>-13.9</v>
      </c>
      <c r="K246" s="41" t="s">
        <v>732</v>
      </c>
      <c r="L246" s="9" t="str">
        <f t="shared" si="40"/>
        <v>Yes</v>
      </c>
    </row>
    <row r="247" spans="1:12" ht="25" x14ac:dyDescent="0.25">
      <c r="A247" s="4" t="s">
        <v>1409</v>
      </c>
      <c r="B247" s="33" t="s">
        <v>217</v>
      </c>
      <c r="C247" s="14">
        <v>19024.975610000001</v>
      </c>
      <c r="D247" s="11" t="str">
        <f t="shared" si="37"/>
        <v>N/A</v>
      </c>
      <c r="E247" s="14">
        <v>20821.411765000001</v>
      </c>
      <c r="F247" s="11" t="str">
        <f t="shared" si="38"/>
        <v>N/A</v>
      </c>
      <c r="G247" s="14">
        <v>22319.368420999999</v>
      </c>
      <c r="H247" s="11" t="str">
        <f t="shared" si="39"/>
        <v>N/A</v>
      </c>
      <c r="I247" s="12">
        <v>9.4429999999999996</v>
      </c>
      <c r="J247" s="12">
        <v>7.194</v>
      </c>
      <c r="K247" s="41" t="s">
        <v>732</v>
      </c>
      <c r="L247" s="9" t="str">
        <f t="shared" si="40"/>
        <v>Yes</v>
      </c>
    </row>
    <row r="248" spans="1:12" ht="25" x14ac:dyDescent="0.25">
      <c r="A248" s="4" t="s">
        <v>1410</v>
      </c>
      <c r="B248" s="33" t="s">
        <v>217</v>
      </c>
      <c r="C248" s="11">
        <v>1.7856900117000001</v>
      </c>
      <c r="D248" s="11" t="str">
        <f t="shared" si="37"/>
        <v>N/A</v>
      </c>
      <c r="E248" s="11">
        <v>1.8367909269</v>
      </c>
      <c r="F248" s="11" t="str">
        <f t="shared" si="38"/>
        <v>N/A</v>
      </c>
      <c r="G248" s="11">
        <v>2.0369887024</v>
      </c>
      <c r="H248" s="11" t="str">
        <f t="shared" si="39"/>
        <v>N/A</v>
      </c>
      <c r="I248" s="12">
        <v>2.8620000000000001</v>
      </c>
      <c r="J248" s="12">
        <v>10.9</v>
      </c>
      <c r="K248" s="41" t="s">
        <v>732</v>
      </c>
      <c r="L248" s="9" t="str">
        <f t="shared" si="40"/>
        <v>Yes</v>
      </c>
    </row>
    <row r="249" spans="1:12" ht="25" x14ac:dyDescent="0.25">
      <c r="A249" s="4" t="s">
        <v>1411</v>
      </c>
      <c r="B249" s="33" t="s">
        <v>217</v>
      </c>
      <c r="C249" s="11">
        <v>0.3060854623</v>
      </c>
      <c r="D249" s="11" t="str">
        <f t="shared" si="37"/>
        <v>N/A</v>
      </c>
      <c r="E249" s="11">
        <v>0.27259133790000001</v>
      </c>
      <c r="F249" s="11" t="str">
        <f t="shared" si="38"/>
        <v>N/A</v>
      </c>
      <c r="G249" s="11">
        <v>0.32567591210000002</v>
      </c>
      <c r="H249" s="11" t="str">
        <f t="shared" si="39"/>
        <v>N/A</v>
      </c>
      <c r="I249" s="12">
        <v>-10.9</v>
      </c>
      <c r="J249" s="12">
        <v>19.47</v>
      </c>
      <c r="K249" s="41" t="s">
        <v>732</v>
      </c>
      <c r="L249" s="9" t="str">
        <f t="shared" si="40"/>
        <v>Yes</v>
      </c>
    </row>
    <row r="250" spans="1:12" ht="25" x14ac:dyDescent="0.25">
      <c r="A250" s="4" t="s">
        <v>1412</v>
      </c>
      <c r="B250" s="33" t="s">
        <v>217</v>
      </c>
      <c r="C250" s="11">
        <v>7.6112294801000004</v>
      </c>
      <c r="D250" s="11" t="str">
        <f t="shared" si="37"/>
        <v>N/A</v>
      </c>
      <c r="E250" s="11">
        <v>7.976951959</v>
      </c>
      <c r="F250" s="11" t="str">
        <f t="shared" si="38"/>
        <v>N/A</v>
      </c>
      <c r="G250" s="11">
        <v>8.5276054466000009</v>
      </c>
      <c r="H250" s="11" t="str">
        <f t="shared" si="39"/>
        <v>N/A</v>
      </c>
      <c r="I250" s="12">
        <v>4.8049999999999997</v>
      </c>
      <c r="J250" s="12">
        <v>6.9029999999999996</v>
      </c>
      <c r="K250" s="41" t="s">
        <v>732</v>
      </c>
      <c r="L250" s="9" t="str">
        <f t="shared" si="40"/>
        <v>Yes</v>
      </c>
    </row>
    <row r="251" spans="1:12" ht="25" x14ac:dyDescent="0.25">
      <c r="A251" s="4" t="s">
        <v>1413</v>
      </c>
      <c r="B251" s="33" t="s">
        <v>217</v>
      </c>
      <c r="C251" s="11">
        <v>7.2206142400000006E-2</v>
      </c>
      <c r="D251" s="11" t="str">
        <f t="shared" si="37"/>
        <v>N/A</v>
      </c>
      <c r="E251" s="11">
        <v>7.8462774299999996E-2</v>
      </c>
      <c r="F251" s="11" t="str">
        <f t="shared" si="38"/>
        <v>N/A</v>
      </c>
      <c r="G251" s="11">
        <v>9.3943091800000003E-2</v>
      </c>
      <c r="H251" s="11" t="str">
        <f t="shared" si="39"/>
        <v>N/A</v>
      </c>
      <c r="I251" s="12">
        <v>8.6649999999999991</v>
      </c>
      <c r="J251" s="12">
        <v>19.73</v>
      </c>
      <c r="K251" s="41" t="s">
        <v>732</v>
      </c>
      <c r="L251" s="9" t="str">
        <f t="shared" si="40"/>
        <v>Yes</v>
      </c>
    </row>
    <row r="252" spans="1:12" ht="25" x14ac:dyDescent="0.25">
      <c r="A252" s="4" t="s">
        <v>1414</v>
      </c>
      <c r="B252" s="33" t="s">
        <v>217</v>
      </c>
      <c r="C252" s="11">
        <v>1.10063864E-2</v>
      </c>
      <c r="D252" s="11" t="str">
        <f t="shared" si="37"/>
        <v>N/A</v>
      </c>
      <c r="E252" s="11">
        <v>1.2232738599999999E-2</v>
      </c>
      <c r="F252" s="11" t="str">
        <f t="shared" si="38"/>
        <v>N/A</v>
      </c>
      <c r="G252" s="11">
        <v>9.9120178000000007E-3</v>
      </c>
      <c r="H252" s="11" t="str">
        <f t="shared" si="39"/>
        <v>N/A</v>
      </c>
      <c r="I252" s="12">
        <v>11.14</v>
      </c>
      <c r="J252" s="12">
        <v>-19</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970112</v>
      </c>
      <c r="D6" s="11" t="str">
        <f t="shared" ref="D6:D37" si="0">IF($B6="N/A","N/A",IF(C6&gt;10,"No",IF(C6&lt;-10,"No","Yes")))</f>
        <v>N/A</v>
      </c>
      <c r="E6" s="34">
        <v>990508</v>
      </c>
      <c r="F6" s="11" t="str">
        <f t="shared" ref="F6:F37" si="1">IF($B6="N/A","N/A",IF(E6&gt;10,"No",IF(E6&lt;-10,"No","Yes")))</f>
        <v>N/A</v>
      </c>
      <c r="G6" s="34">
        <v>973125</v>
      </c>
      <c r="H6" s="11" t="str">
        <f t="shared" ref="H6:H37" si="2">IF($B6="N/A","N/A",IF(G6&gt;10,"No",IF(G6&lt;-10,"No","Yes")))</f>
        <v>N/A</v>
      </c>
      <c r="I6" s="12">
        <v>2.1019999999999999</v>
      </c>
      <c r="J6" s="12">
        <v>-1.75</v>
      </c>
      <c r="K6" s="41" t="s">
        <v>732</v>
      </c>
      <c r="L6" s="9" t="str">
        <f t="shared" ref="L6:L39" si="3">IF(J6="Div by 0", "N/A", IF(K6="N/A","N/A", IF(J6&gt;VALUE(MID(K6,1,2)), "No", IF(J6&lt;-1*VALUE(MID(K6,1,2)), "No", "Yes"))))</f>
        <v>Yes</v>
      </c>
    </row>
    <row r="7" spans="1:12" x14ac:dyDescent="0.25">
      <c r="A7" s="42" t="s">
        <v>6</v>
      </c>
      <c r="B7" s="33" t="s">
        <v>217</v>
      </c>
      <c r="C7" s="34">
        <v>845227</v>
      </c>
      <c r="D7" s="11" t="str">
        <f t="shared" si="0"/>
        <v>N/A</v>
      </c>
      <c r="E7" s="34">
        <v>852593</v>
      </c>
      <c r="F7" s="11" t="str">
        <f t="shared" si="1"/>
        <v>N/A</v>
      </c>
      <c r="G7" s="34">
        <v>833103</v>
      </c>
      <c r="H7" s="11" t="str">
        <f t="shared" si="2"/>
        <v>N/A</v>
      </c>
      <c r="I7" s="12">
        <v>0.87150000000000005</v>
      </c>
      <c r="J7" s="12">
        <v>-2.29</v>
      </c>
      <c r="K7" s="41" t="s">
        <v>732</v>
      </c>
      <c r="L7" s="9" t="str">
        <f t="shared" si="3"/>
        <v>Yes</v>
      </c>
    </row>
    <row r="8" spans="1:12" x14ac:dyDescent="0.25">
      <c r="A8" s="42" t="s">
        <v>364</v>
      </c>
      <c r="B8" s="33" t="s">
        <v>217</v>
      </c>
      <c r="C8" s="34" t="s">
        <v>217</v>
      </c>
      <c r="D8" s="11" t="str">
        <f t="shared" si="0"/>
        <v>N/A</v>
      </c>
      <c r="E8" s="34" t="s">
        <v>217</v>
      </c>
      <c r="F8" s="11" t="str">
        <f t="shared" si="1"/>
        <v>N/A</v>
      </c>
      <c r="G8" s="8">
        <v>85.611098265999999</v>
      </c>
      <c r="H8" s="11" t="str">
        <f t="shared" si="2"/>
        <v>N/A</v>
      </c>
      <c r="I8" s="12" t="s">
        <v>217</v>
      </c>
      <c r="J8" s="12" t="s">
        <v>217</v>
      </c>
      <c r="K8" s="41" t="s">
        <v>732</v>
      </c>
      <c r="L8" s="9" t="str">
        <f t="shared" si="3"/>
        <v>No</v>
      </c>
    </row>
    <row r="9" spans="1:12" x14ac:dyDescent="0.25">
      <c r="A9" s="4" t="s">
        <v>88</v>
      </c>
      <c r="B9" s="41" t="s">
        <v>217</v>
      </c>
      <c r="C9" s="1">
        <v>887489.27</v>
      </c>
      <c r="D9" s="11" t="str">
        <f t="shared" si="0"/>
        <v>N/A</v>
      </c>
      <c r="E9" s="1">
        <v>908724.15</v>
      </c>
      <c r="F9" s="11" t="str">
        <f t="shared" si="1"/>
        <v>N/A</v>
      </c>
      <c r="G9" s="1">
        <v>895303.42</v>
      </c>
      <c r="H9" s="11" t="str">
        <f t="shared" si="2"/>
        <v>N/A</v>
      </c>
      <c r="I9" s="12">
        <v>2.3929999999999998</v>
      </c>
      <c r="J9" s="12">
        <v>-1.48</v>
      </c>
      <c r="K9" s="41" t="s">
        <v>732</v>
      </c>
      <c r="L9" s="9" t="str">
        <f t="shared" si="3"/>
        <v>Yes</v>
      </c>
    </row>
    <row r="10" spans="1:12" x14ac:dyDescent="0.25">
      <c r="A10" s="4" t="s">
        <v>1415</v>
      </c>
      <c r="B10" s="33" t="s">
        <v>217</v>
      </c>
      <c r="C10" s="8">
        <v>0.62858721470000001</v>
      </c>
      <c r="D10" s="11" t="str">
        <f t="shared" si="0"/>
        <v>N/A</v>
      </c>
      <c r="E10" s="8">
        <v>0.63179701730000004</v>
      </c>
      <c r="F10" s="11" t="str">
        <f t="shared" si="1"/>
        <v>N/A</v>
      </c>
      <c r="G10" s="8">
        <v>1.3481310211999999</v>
      </c>
      <c r="H10" s="11" t="str">
        <f t="shared" si="2"/>
        <v>N/A</v>
      </c>
      <c r="I10" s="12">
        <v>0.51060000000000005</v>
      </c>
      <c r="J10" s="12">
        <v>113.4</v>
      </c>
      <c r="K10" s="41" t="s">
        <v>732</v>
      </c>
      <c r="L10" s="9" t="str">
        <f t="shared" si="3"/>
        <v>No</v>
      </c>
    </row>
    <row r="11" spans="1:12" x14ac:dyDescent="0.25">
      <c r="A11" s="4" t="s">
        <v>1416</v>
      </c>
      <c r="B11" s="33" t="s">
        <v>217</v>
      </c>
      <c r="C11" s="8">
        <v>0.1872979615</v>
      </c>
      <c r="D11" s="11" t="str">
        <f t="shared" si="0"/>
        <v>N/A</v>
      </c>
      <c r="E11" s="8">
        <v>0.19787826040000001</v>
      </c>
      <c r="F11" s="11" t="str">
        <f t="shared" si="1"/>
        <v>N/A</v>
      </c>
      <c r="G11" s="8">
        <v>0.25957610790000002</v>
      </c>
      <c r="H11" s="11" t="str">
        <f t="shared" si="2"/>
        <v>N/A</v>
      </c>
      <c r="I11" s="12">
        <v>5.649</v>
      </c>
      <c r="J11" s="12">
        <v>31.18</v>
      </c>
      <c r="K11" s="41" t="s">
        <v>732</v>
      </c>
      <c r="L11" s="9" t="str">
        <f t="shared" si="3"/>
        <v>No</v>
      </c>
    </row>
    <row r="12" spans="1:12" x14ac:dyDescent="0.25">
      <c r="A12" s="4" t="s">
        <v>1417</v>
      </c>
      <c r="B12" s="33" t="s">
        <v>217</v>
      </c>
      <c r="C12" s="8">
        <v>89.109092558</v>
      </c>
      <c r="D12" s="11" t="str">
        <f t="shared" si="0"/>
        <v>N/A</v>
      </c>
      <c r="E12" s="8">
        <v>87.680160079000004</v>
      </c>
      <c r="F12" s="11" t="str">
        <f t="shared" si="1"/>
        <v>N/A</v>
      </c>
      <c r="G12" s="8">
        <v>88.315272961000005</v>
      </c>
      <c r="H12" s="11" t="str">
        <f t="shared" si="2"/>
        <v>N/A</v>
      </c>
      <c r="I12" s="12">
        <v>-1.6</v>
      </c>
      <c r="J12" s="12">
        <v>0.72440000000000004</v>
      </c>
      <c r="K12" s="41" t="s">
        <v>732</v>
      </c>
      <c r="L12" s="9" t="str">
        <f t="shared" si="3"/>
        <v>Yes</v>
      </c>
    </row>
    <row r="13" spans="1:12" x14ac:dyDescent="0.25">
      <c r="A13" s="4" t="s">
        <v>1418</v>
      </c>
      <c r="B13" s="33" t="s">
        <v>217</v>
      </c>
      <c r="C13" s="8">
        <v>6.6899492000000005E-2</v>
      </c>
      <c r="D13" s="11" t="str">
        <f t="shared" si="0"/>
        <v>N/A</v>
      </c>
      <c r="E13" s="8">
        <v>5.19935225E-2</v>
      </c>
      <c r="F13" s="11" t="str">
        <f t="shared" si="1"/>
        <v>N/A</v>
      </c>
      <c r="G13" s="8">
        <v>5.9396274899999997E-2</v>
      </c>
      <c r="H13" s="11" t="str">
        <f t="shared" si="2"/>
        <v>N/A</v>
      </c>
      <c r="I13" s="12">
        <v>-22.3</v>
      </c>
      <c r="J13" s="12">
        <v>14.24</v>
      </c>
      <c r="K13" s="41" t="s">
        <v>732</v>
      </c>
      <c r="L13" s="9" t="str">
        <f t="shared" si="3"/>
        <v>Yes</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0.29883147510000002</v>
      </c>
      <c r="D16" s="11" t="str">
        <f t="shared" si="0"/>
        <v>N/A</v>
      </c>
      <c r="E16" s="8">
        <v>0.47046566000000001</v>
      </c>
      <c r="F16" s="11" t="str">
        <f t="shared" si="1"/>
        <v>N/A</v>
      </c>
      <c r="G16" s="8">
        <v>0.44619139369999999</v>
      </c>
      <c r="H16" s="11" t="str">
        <f t="shared" si="2"/>
        <v>N/A</v>
      </c>
      <c r="I16" s="12">
        <v>57.44</v>
      </c>
      <c r="J16" s="12">
        <v>-5.16</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9.7092912983000002</v>
      </c>
      <c r="D18" s="11" t="str">
        <f t="shared" si="0"/>
        <v>N/A</v>
      </c>
      <c r="E18" s="8">
        <v>10.967705459999999</v>
      </c>
      <c r="F18" s="11" t="str">
        <f t="shared" si="1"/>
        <v>N/A</v>
      </c>
      <c r="G18" s="8">
        <v>9.5714322415000002</v>
      </c>
      <c r="H18" s="11" t="str">
        <f t="shared" si="2"/>
        <v>N/A</v>
      </c>
      <c r="I18" s="12">
        <v>12.96</v>
      </c>
      <c r="J18" s="12">
        <v>-12.7</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99.446971070999993</v>
      </c>
      <c r="D20" s="11" t="str">
        <f t="shared" si="0"/>
        <v>N/A</v>
      </c>
      <c r="E20" s="8">
        <v>99.279662556999995</v>
      </c>
      <c r="F20" s="11" t="str">
        <f t="shared" si="1"/>
        <v>N/A</v>
      </c>
      <c r="G20" s="8">
        <v>99.234836224000006</v>
      </c>
      <c r="H20" s="11" t="str">
        <f t="shared" si="2"/>
        <v>N/A</v>
      </c>
      <c r="I20" s="12">
        <v>-0.16800000000000001</v>
      </c>
      <c r="J20" s="12">
        <v>-4.4999999999999998E-2</v>
      </c>
      <c r="K20" s="41" t="s">
        <v>732</v>
      </c>
      <c r="L20" s="9" t="str">
        <f t="shared" si="3"/>
        <v>Yes</v>
      </c>
    </row>
    <row r="21" spans="1:12" x14ac:dyDescent="0.25">
      <c r="A21" s="2" t="s">
        <v>968</v>
      </c>
      <c r="B21" s="33" t="s">
        <v>217</v>
      </c>
      <c r="C21" s="8">
        <v>0.55302892859999997</v>
      </c>
      <c r="D21" s="11" t="str">
        <f t="shared" si="0"/>
        <v>N/A</v>
      </c>
      <c r="E21" s="8">
        <v>0.72033744300000002</v>
      </c>
      <c r="F21" s="11" t="str">
        <f t="shared" si="1"/>
        <v>N/A</v>
      </c>
      <c r="G21" s="8">
        <v>0.7651637765</v>
      </c>
      <c r="H21" s="11" t="str">
        <f t="shared" si="2"/>
        <v>N/A</v>
      </c>
      <c r="I21" s="12">
        <v>30.25</v>
      </c>
      <c r="J21" s="12">
        <v>6.2229999999999999</v>
      </c>
      <c r="K21" s="41" t="s">
        <v>732</v>
      </c>
      <c r="L21" s="9" t="str">
        <f t="shared" si="3"/>
        <v>Yes</v>
      </c>
    </row>
    <row r="22" spans="1:12" x14ac:dyDescent="0.25">
      <c r="A22" s="3" t="s">
        <v>1727</v>
      </c>
      <c r="B22" s="33" t="s">
        <v>217</v>
      </c>
      <c r="C22" s="34">
        <v>553812</v>
      </c>
      <c r="D22" s="11" t="str">
        <f t="shared" si="0"/>
        <v>N/A</v>
      </c>
      <c r="E22" s="34">
        <v>566312</v>
      </c>
      <c r="F22" s="11" t="str">
        <f t="shared" si="1"/>
        <v>N/A</v>
      </c>
      <c r="G22" s="34">
        <v>558792</v>
      </c>
      <c r="H22" s="11" t="str">
        <f t="shared" si="2"/>
        <v>N/A</v>
      </c>
      <c r="I22" s="12">
        <v>2.2570000000000001</v>
      </c>
      <c r="J22" s="12">
        <v>-1.33</v>
      </c>
      <c r="K22" s="41" t="s">
        <v>732</v>
      </c>
      <c r="L22" s="9" t="str">
        <f t="shared" si="3"/>
        <v>Yes</v>
      </c>
    </row>
    <row r="23" spans="1:12" x14ac:dyDescent="0.25">
      <c r="A23" s="3" t="s">
        <v>983</v>
      </c>
      <c r="B23" s="33" t="s">
        <v>217</v>
      </c>
      <c r="C23" s="34">
        <v>329772</v>
      </c>
      <c r="D23" s="11" t="str">
        <f t="shared" si="0"/>
        <v>N/A</v>
      </c>
      <c r="E23" s="34">
        <v>319537</v>
      </c>
      <c r="F23" s="11" t="str">
        <f t="shared" si="1"/>
        <v>N/A</v>
      </c>
      <c r="G23" s="34">
        <v>315243</v>
      </c>
      <c r="H23" s="11" t="str">
        <f t="shared" si="2"/>
        <v>N/A</v>
      </c>
      <c r="I23" s="12">
        <v>-3.1</v>
      </c>
      <c r="J23" s="12">
        <v>-1.34</v>
      </c>
      <c r="K23" s="41" t="s">
        <v>732</v>
      </c>
      <c r="L23" s="9" t="str">
        <f t="shared" si="3"/>
        <v>Yes</v>
      </c>
    </row>
    <row r="24" spans="1:12" x14ac:dyDescent="0.25">
      <c r="A24" s="3" t="s">
        <v>984</v>
      </c>
      <c r="B24" s="33" t="s">
        <v>217</v>
      </c>
      <c r="C24" s="34">
        <v>107486</v>
      </c>
      <c r="D24" s="11" t="str">
        <f t="shared" si="0"/>
        <v>N/A</v>
      </c>
      <c r="E24" s="34">
        <v>105372</v>
      </c>
      <c r="F24" s="11" t="str">
        <f t="shared" si="1"/>
        <v>N/A</v>
      </c>
      <c r="G24" s="34">
        <v>104480</v>
      </c>
      <c r="H24" s="11" t="str">
        <f t="shared" si="2"/>
        <v>N/A</v>
      </c>
      <c r="I24" s="12">
        <v>-1.97</v>
      </c>
      <c r="J24" s="12">
        <v>-0.84699999999999998</v>
      </c>
      <c r="K24" s="41" t="s">
        <v>732</v>
      </c>
      <c r="L24" s="9" t="str">
        <f t="shared" si="3"/>
        <v>Yes</v>
      </c>
    </row>
    <row r="25" spans="1:12" x14ac:dyDescent="0.25">
      <c r="A25" s="3" t="s">
        <v>985</v>
      </c>
      <c r="B25" s="33" t="s">
        <v>217</v>
      </c>
      <c r="C25" s="34">
        <v>101592</v>
      </c>
      <c r="D25" s="11" t="str">
        <f t="shared" si="0"/>
        <v>N/A</v>
      </c>
      <c r="E25" s="34">
        <v>118253</v>
      </c>
      <c r="F25" s="11" t="str">
        <f t="shared" si="1"/>
        <v>N/A</v>
      </c>
      <c r="G25" s="34">
        <v>121747</v>
      </c>
      <c r="H25" s="11" t="str">
        <f t="shared" si="2"/>
        <v>N/A</v>
      </c>
      <c r="I25" s="12">
        <v>16.399999999999999</v>
      </c>
      <c r="J25" s="12">
        <v>2.9550000000000001</v>
      </c>
      <c r="K25" s="41" t="s">
        <v>732</v>
      </c>
      <c r="L25" s="9" t="str">
        <f t="shared" si="3"/>
        <v>Yes</v>
      </c>
    </row>
    <row r="26" spans="1:12" x14ac:dyDescent="0.25">
      <c r="A26" s="3" t="s">
        <v>986</v>
      </c>
      <c r="B26" s="33" t="s">
        <v>217</v>
      </c>
      <c r="C26" s="34">
        <v>14962</v>
      </c>
      <c r="D26" s="11" t="str">
        <f t="shared" si="0"/>
        <v>N/A</v>
      </c>
      <c r="E26" s="34">
        <v>23150</v>
      </c>
      <c r="F26" s="11" t="str">
        <f t="shared" si="1"/>
        <v>N/A</v>
      </c>
      <c r="G26" s="34">
        <v>17322</v>
      </c>
      <c r="H26" s="11" t="str">
        <f t="shared" si="2"/>
        <v>N/A</v>
      </c>
      <c r="I26" s="12">
        <v>54.73</v>
      </c>
      <c r="J26" s="12">
        <v>-25.2</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410765</v>
      </c>
      <c r="D28" s="11" t="str">
        <f t="shared" si="0"/>
        <v>N/A</v>
      </c>
      <c r="E28" s="34">
        <v>417604</v>
      </c>
      <c r="F28" s="11" t="str">
        <f t="shared" si="1"/>
        <v>N/A</v>
      </c>
      <c r="G28" s="34">
        <v>408023</v>
      </c>
      <c r="H28" s="11" t="str">
        <f t="shared" si="2"/>
        <v>N/A</v>
      </c>
      <c r="I28" s="12">
        <v>1.665</v>
      </c>
      <c r="J28" s="12">
        <v>-2.29</v>
      </c>
      <c r="K28" s="41" t="s">
        <v>732</v>
      </c>
      <c r="L28" s="9" t="str">
        <f t="shared" si="3"/>
        <v>Yes</v>
      </c>
    </row>
    <row r="29" spans="1:12" x14ac:dyDescent="0.25">
      <c r="A29" s="3" t="s">
        <v>988</v>
      </c>
      <c r="B29" s="33" t="s">
        <v>217</v>
      </c>
      <c r="C29" s="34">
        <v>309759</v>
      </c>
      <c r="D29" s="11" t="str">
        <f t="shared" si="0"/>
        <v>N/A</v>
      </c>
      <c r="E29" s="34">
        <v>296013</v>
      </c>
      <c r="F29" s="11" t="str">
        <f t="shared" si="1"/>
        <v>N/A</v>
      </c>
      <c r="G29" s="34">
        <v>290041</v>
      </c>
      <c r="H29" s="11" t="str">
        <f t="shared" si="2"/>
        <v>N/A</v>
      </c>
      <c r="I29" s="12">
        <v>-4.4400000000000004</v>
      </c>
      <c r="J29" s="12">
        <v>-2.02</v>
      </c>
      <c r="K29" s="41" t="s">
        <v>732</v>
      </c>
      <c r="L29" s="9" t="str">
        <f t="shared" si="3"/>
        <v>Yes</v>
      </c>
    </row>
    <row r="30" spans="1:12" x14ac:dyDescent="0.25">
      <c r="A30" s="3" t="s">
        <v>989</v>
      </c>
      <c r="B30" s="33" t="s">
        <v>217</v>
      </c>
      <c r="C30" s="34">
        <v>24389</v>
      </c>
      <c r="D30" s="11" t="str">
        <f t="shared" si="0"/>
        <v>N/A</v>
      </c>
      <c r="E30" s="34">
        <v>24381</v>
      </c>
      <c r="F30" s="11" t="str">
        <f t="shared" si="1"/>
        <v>N/A</v>
      </c>
      <c r="G30" s="34">
        <v>23570</v>
      </c>
      <c r="H30" s="11" t="str">
        <f t="shared" si="2"/>
        <v>N/A</v>
      </c>
      <c r="I30" s="12">
        <v>-3.3000000000000002E-2</v>
      </c>
      <c r="J30" s="12">
        <v>-3.33</v>
      </c>
      <c r="K30" s="41" t="s">
        <v>732</v>
      </c>
      <c r="L30" s="9" t="str">
        <f t="shared" si="3"/>
        <v>Yes</v>
      </c>
    </row>
    <row r="31" spans="1:12" x14ac:dyDescent="0.25">
      <c r="A31" s="3" t="s">
        <v>990</v>
      </c>
      <c r="B31" s="33" t="s">
        <v>217</v>
      </c>
      <c r="C31" s="34">
        <v>57797</v>
      </c>
      <c r="D31" s="11" t="str">
        <f t="shared" si="0"/>
        <v>N/A</v>
      </c>
      <c r="E31" s="34">
        <v>64831</v>
      </c>
      <c r="F31" s="11" t="str">
        <f t="shared" si="1"/>
        <v>N/A</v>
      </c>
      <c r="G31" s="34">
        <v>68177</v>
      </c>
      <c r="H31" s="11" t="str">
        <f t="shared" si="2"/>
        <v>N/A</v>
      </c>
      <c r="I31" s="12">
        <v>12.17</v>
      </c>
      <c r="J31" s="12">
        <v>5.1609999999999996</v>
      </c>
      <c r="K31" s="41" t="s">
        <v>732</v>
      </c>
      <c r="L31" s="9" t="str">
        <f t="shared" si="3"/>
        <v>Yes</v>
      </c>
    </row>
    <row r="32" spans="1:12" x14ac:dyDescent="0.25">
      <c r="A32" s="3" t="s">
        <v>991</v>
      </c>
      <c r="B32" s="33" t="s">
        <v>217</v>
      </c>
      <c r="C32" s="34">
        <v>18820</v>
      </c>
      <c r="D32" s="11" t="str">
        <f t="shared" si="0"/>
        <v>N/A</v>
      </c>
      <c r="E32" s="34">
        <v>32379</v>
      </c>
      <c r="F32" s="11" t="str">
        <f t="shared" si="1"/>
        <v>N/A</v>
      </c>
      <c r="G32" s="34">
        <v>26235</v>
      </c>
      <c r="H32" s="11" t="str">
        <f t="shared" si="2"/>
        <v>N/A</v>
      </c>
      <c r="I32" s="12">
        <v>72.05</v>
      </c>
      <c r="J32" s="12">
        <v>-19</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8897360473</v>
      </c>
      <c r="D34" s="11" t="str">
        <f t="shared" si="0"/>
        <v>N/A</v>
      </c>
      <c r="E34" s="43">
        <v>9248973328</v>
      </c>
      <c r="F34" s="11" t="str">
        <f t="shared" si="1"/>
        <v>N/A</v>
      </c>
      <c r="G34" s="43">
        <v>9041463400</v>
      </c>
      <c r="H34" s="11" t="str">
        <f t="shared" si="2"/>
        <v>N/A</v>
      </c>
      <c r="I34" s="12">
        <v>3.952</v>
      </c>
      <c r="J34" s="12">
        <v>-2.2400000000000002</v>
      </c>
      <c r="K34" s="41" t="s">
        <v>732</v>
      </c>
      <c r="L34" s="9" t="str">
        <f t="shared" si="3"/>
        <v>Yes</v>
      </c>
    </row>
    <row r="35" spans="1:12" x14ac:dyDescent="0.25">
      <c r="A35" s="42" t="s">
        <v>1425</v>
      </c>
      <c r="B35" s="33" t="s">
        <v>217</v>
      </c>
      <c r="C35" s="43">
        <v>9171.4775953999997</v>
      </c>
      <c r="D35" s="11" t="str">
        <f t="shared" si="0"/>
        <v>N/A</v>
      </c>
      <c r="E35" s="43">
        <v>9337.6058830000002</v>
      </c>
      <c r="F35" s="11" t="str">
        <f t="shared" si="1"/>
        <v>N/A</v>
      </c>
      <c r="G35" s="43">
        <v>9291.1634168</v>
      </c>
      <c r="H35" s="11" t="str">
        <f t="shared" si="2"/>
        <v>N/A</v>
      </c>
      <c r="I35" s="12">
        <v>1.8109999999999999</v>
      </c>
      <c r="J35" s="12">
        <v>-0.497</v>
      </c>
      <c r="K35" s="41" t="s">
        <v>732</v>
      </c>
      <c r="L35" s="9" t="str">
        <f t="shared" si="3"/>
        <v>Yes</v>
      </c>
    </row>
    <row r="36" spans="1:12" x14ac:dyDescent="0.25">
      <c r="A36" s="42" t="s">
        <v>1426</v>
      </c>
      <c r="B36" s="33" t="s">
        <v>217</v>
      </c>
      <c r="C36" s="43">
        <v>10526.592823999999</v>
      </c>
      <c r="D36" s="11" t="str">
        <f t="shared" si="0"/>
        <v>N/A</v>
      </c>
      <c r="E36" s="43">
        <v>10848.052151</v>
      </c>
      <c r="F36" s="11" t="str">
        <f t="shared" si="1"/>
        <v>N/A</v>
      </c>
      <c r="G36" s="43">
        <v>10852.755782</v>
      </c>
      <c r="H36" s="11" t="str">
        <f t="shared" si="2"/>
        <v>N/A</v>
      </c>
      <c r="I36" s="12">
        <v>3.0539999999999998</v>
      </c>
      <c r="J36" s="12">
        <v>4.3400000000000001E-2</v>
      </c>
      <c r="K36" s="41" t="s">
        <v>732</v>
      </c>
      <c r="L36" s="9" t="str">
        <f t="shared" si="3"/>
        <v>Yes</v>
      </c>
    </row>
    <row r="37" spans="1:12" x14ac:dyDescent="0.25">
      <c r="A37" s="4" t="s">
        <v>107</v>
      </c>
      <c r="B37" s="33" t="s">
        <v>217</v>
      </c>
      <c r="C37" s="43">
        <v>74088616</v>
      </c>
      <c r="D37" s="11" t="str">
        <f t="shared" si="0"/>
        <v>N/A</v>
      </c>
      <c r="E37" s="43">
        <v>62682881</v>
      </c>
      <c r="F37" s="11" t="str">
        <f t="shared" si="1"/>
        <v>N/A</v>
      </c>
      <c r="G37" s="43">
        <v>56337199</v>
      </c>
      <c r="H37" s="11" t="str">
        <f t="shared" si="2"/>
        <v>N/A</v>
      </c>
      <c r="I37" s="12">
        <v>-15.4</v>
      </c>
      <c r="J37" s="12">
        <v>-10.1</v>
      </c>
      <c r="K37" s="41" t="s">
        <v>732</v>
      </c>
      <c r="L37" s="9" t="str">
        <f t="shared" si="3"/>
        <v>Yes</v>
      </c>
    </row>
    <row r="38" spans="1:12" x14ac:dyDescent="0.25">
      <c r="A38" s="42" t="s">
        <v>162</v>
      </c>
      <c r="B38" s="41" t="s">
        <v>221</v>
      </c>
      <c r="C38" s="1">
        <v>371</v>
      </c>
      <c r="D38" s="11" t="str">
        <f>IF($B38="N/A","N/A",IF(C38&gt;0,"No",IF(C38&lt;0,"No","Yes")))</f>
        <v>No</v>
      </c>
      <c r="E38" s="1">
        <v>237</v>
      </c>
      <c r="F38" s="11" t="str">
        <f>IF($B38="N/A","N/A",IF(E38&gt;0,"No",IF(E38&lt;0,"No","Yes")))</f>
        <v>No</v>
      </c>
      <c r="G38" s="1">
        <v>161</v>
      </c>
      <c r="H38" s="11" t="str">
        <f>IF($B38="N/A","N/A",IF(G38&gt;0,"No",IF(G38&lt;0,"No","Yes")))</f>
        <v>No</v>
      </c>
      <c r="I38" s="12">
        <v>-36.1</v>
      </c>
      <c r="J38" s="12">
        <v>-32.1</v>
      </c>
      <c r="K38" s="41" t="s">
        <v>732</v>
      </c>
      <c r="L38" s="9" t="str">
        <f t="shared" si="3"/>
        <v>No</v>
      </c>
    </row>
    <row r="39" spans="1:12" x14ac:dyDescent="0.25">
      <c r="A39" s="42" t="s">
        <v>160</v>
      </c>
      <c r="B39" s="33" t="s">
        <v>217</v>
      </c>
      <c r="C39" s="43">
        <v>1155507</v>
      </c>
      <c r="D39" s="11" t="str">
        <f t="shared" ref="D39:D40" si="4">IF($B39="N/A","N/A",IF(C39&gt;10,"No",IF(C39&lt;-10,"No","Yes")))</f>
        <v>N/A</v>
      </c>
      <c r="E39" s="43">
        <v>1020576</v>
      </c>
      <c r="F39" s="11" t="str">
        <f t="shared" ref="F39:F40" si="5">IF($B39="N/A","N/A",IF(E39&gt;10,"No",IF(E39&lt;-10,"No","Yes")))</f>
        <v>N/A</v>
      </c>
      <c r="G39" s="43">
        <v>237076</v>
      </c>
      <c r="H39" s="11" t="str">
        <f t="shared" ref="H39:H40" si="6">IF($B39="N/A","N/A",IF(G39&gt;10,"No",IF(G39&lt;-10,"No","Yes")))</f>
        <v>N/A</v>
      </c>
      <c r="I39" s="12">
        <v>-11.7</v>
      </c>
      <c r="J39" s="12">
        <v>-76.8</v>
      </c>
      <c r="K39" s="41" t="s">
        <v>732</v>
      </c>
      <c r="L39" s="9" t="str">
        <f t="shared" si="3"/>
        <v>No</v>
      </c>
    </row>
    <row r="40" spans="1:12" x14ac:dyDescent="0.25">
      <c r="A40" s="42" t="s">
        <v>1289</v>
      </c>
      <c r="B40" s="33" t="s">
        <v>217</v>
      </c>
      <c r="C40" s="43">
        <v>3114.5741240000002</v>
      </c>
      <c r="D40" s="11" t="str">
        <f t="shared" si="4"/>
        <v>N/A</v>
      </c>
      <c r="E40" s="43">
        <v>4306.2278481000003</v>
      </c>
      <c r="F40" s="11" t="str">
        <f t="shared" si="5"/>
        <v>N/A</v>
      </c>
      <c r="G40" s="43">
        <v>1472.5217391000001</v>
      </c>
      <c r="H40" s="11" t="str">
        <f t="shared" si="6"/>
        <v>N/A</v>
      </c>
      <c r="I40" s="12">
        <v>38.26</v>
      </c>
      <c r="J40" s="12">
        <v>-65.8</v>
      </c>
      <c r="K40" s="41" t="s">
        <v>732</v>
      </c>
      <c r="L40" s="9" t="str">
        <f>IF(J40="Div by 0", "N/A", IF(OR(J40="N/A",K40="N/A"),"N/A", IF(J40&gt;VALUE(MID(K40,1,2)), "No", IF(J40&lt;-1*VALUE(MID(K40,1,2)), "No", "Yes"))))</f>
        <v>No</v>
      </c>
    </row>
    <row r="41" spans="1:12" x14ac:dyDescent="0.25">
      <c r="A41" s="3" t="s">
        <v>1427</v>
      </c>
      <c r="B41" s="33" t="s">
        <v>217</v>
      </c>
      <c r="C41" s="43">
        <v>8726.5864120000006</v>
      </c>
      <c r="D41" s="11" t="str">
        <f t="shared" ref="D41:D52" si="7">IF($B41="N/A","N/A",IF(C41&gt;10,"No",IF(C41&lt;-10,"No","Yes")))</f>
        <v>N/A</v>
      </c>
      <c r="E41" s="43">
        <v>8924.4636525000005</v>
      </c>
      <c r="F41" s="11" t="str">
        <f t="shared" ref="F41:F52" si="8">IF($B41="N/A","N/A",IF(E41&gt;10,"No",IF(E41&lt;-10,"No","Yes")))</f>
        <v>N/A</v>
      </c>
      <c r="G41" s="43">
        <v>9038.8698227999994</v>
      </c>
      <c r="H41" s="11" t="str">
        <f t="shared" ref="H41:H52" si="9">IF($B41="N/A","N/A",IF(G41&gt;10,"No",IF(G41&lt;-10,"No","Yes")))</f>
        <v>N/A</v>
      </c>
      <c r="I41" s="12">
        <v>2.2679999999999998</v>
      </c>
      <c r="J41" s="12">
        <v>1.282</v>
      </c>
      <c r="K41" s="41" t="s">
        <v>732</v>
      </c>
      <c r="L41" s="9" t="str">
        <f t="shared" ref="L41:L52" si="10">IF(J41="Div by 0", "N/A", IF(K41="N/A","N/A", IF(J41&gt;VALUE(MID(K41,1,2)), "No", IF(J41&lt;-1*VALUE(MID(K41,1,2)), "No", "Yes"))))</f>
        <v>Yes</v>
      </c>
    </row>
    <row r="42" spans="1:12" x14ac:dyDescent="0.25">
      <c r="A42" s="3" t="s">
        <v>1428</v>
      </c>
      <c r="B42" s="33" t="s">
        <v>217</v>
      </c>
      <c r="C42" s="43">
        <v>6196.2423037999997</v>
      </c>
      <c r="D42" s="11" t="str">
        <f t="shared" si="7"/>
        <v>N/A</v>
      </c>
      <c r="E42" s="43">
        <v>6507.5485343</v>
      </c>
      <c r="F42" s="11" t="str">
        <f t="shared" si="8"/>
        <v>N/A</v>
      </c>
      <c r="G42" s="43">
        <v>6514.5472603999997</v>
      </c>
      <c r="H42" s="11" t="str">
        <f t="shared" si="9"/>
        <v>N/A</v>
      </c>
      <c r="I42" s="12">
        <v>5.024</v>
      </c>
      <c r="J42" s="12">
        <v>0.1075</v>
      </c>
      <c r="K42" s="41" t="s">
        <v>732</v>
      </c>
      <c r="L42" s="9" t="str">
        <f t="shared" si="10"/>
        <v>Yes</v>
      </c>
    </row>
    <row r="43" spans="1:12" x14ac:dyDescent="0.25">
      <c r="A43" s="3" t="s">
        <v>1429</v>
      </c>
      <c r="B43" s="33" t="s">
        <v>217</v>
      </c>
      <c r="C43" s="43">
        <v>21192.610293000002</v>
      </c>
      <c r="D43" s="11" t="str">
        <f t="shared" si="7"/>
        <v>N/A</v>
      </c>
      <c r="E43" s="43">
        <v>22205.880176999999</v>
      </c>
      <c r="F43" s="11" t="str">
        <f t="shared" si="8"/>
        <v>N/A</v>
      </c>
      <c r="G43" s="43">
        <v>22629.956068</v>
      </c>
      <c r="H43" s="11" t="str">
        <f t="shared" si="9"/>
        <v>N/A</v>
      </c>
      <c r="I43" s="12">
        <v>4.7809999999999997</v>
      </c>
      <c r="J43" s="12">
        <v>1.91</v>
      </c>
      <c r="K43" s="41" t="s">
        <v>732</v>
      </c>
      <c r="L43" s="9" t="str">
        <f t="shared" si="10"/>
        <v>Yes</v>
      </c>
    </row>
    <row r="44" spans="1:12" x14ac:dyDescent="0.25">
      <c r="A44" s="3" t="s">
        <v>1430</v>
      </c>
      <c r="B44" s="33" t="s">
        <v>217</v>
      </c>
      <c r="C44" s="43">
        <v>4015.2406489</v>
      </c>
      <c r="D44" s="11" t="str">
        <f t="shared" si="7"/>
        <v>N/A</v>
      </c>
      <c r="E44" s="43">
        <v>4199.5435211000004</v>
      </c>
      <c r="F44" s="11" t="str">
        <f t="shared" si="8"/>
        <v>N/A</v>
      </c>
      <c r="G44" s="43">
        <v>4236.5086695999998</v>
      </c>
      <c r="H44" s="11" t="str">
        <f t="shared" si="9"/>
        <v>N/A</v>
      </c>
      <c r="I44" s="12">
        <v>4.59</v>
      </c>
      <c r="J44" s="12">
        <v>0.88019999999999998</v>
      </c>
      <c r="K44" s="41" t="s">
        <v>732</v>
      </c>
      <c r="L44" s="9" t="str">
        <f t="shared" si="10"/>
        <v>Yes</v>
      </c>
    </row>
    <row r="45" spans="1:12" x14ac:dyDescent="0.25">
      <c r="A45" s="3" t="s">
        <v>1431</v>
      </c>
      <c r="B45" s="33" t="s">
        <v>217</v>
      </c>
      <c r="C45" s="43">
        <v>6931.9488705000003</v>
      </c>
      <c r="D45" s="11" t="str">
        <f t="shared" si="7"/>
        <v>N/A</v>
      </c>
      <c r="E45" s="43">
        <v>5967.2439740999998</v>
      </c>
      <c r="F45" s="11" t="str">
        <f t="shared" si="8"/>
        <v>N/A</v>
      </c>
      <c r="G45" s="43">
        <v>6755.7264173000003</v>
      </c>
      <c r="H45" s="11" t="str">
        <f t="shared" si="9"/>
        <v>N/A</v>
      </c>
      <c r="I45" s="12">
        <v>-13.9</v>
      </c>
      <c r="J45" s="12">
        <v>13.21</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9844.1441773000006</v>
      </c>
      <c r="D47" s="11" t="str">
        <f t="shared" si="7"/>
        <v>N/A</v>
      </c>
      <c r="E47" s="43">
        <v>9987.9462337999994</v>
      </c>
      <c r="F47" s="11" t="str">
        <f t="shared" si="8"/>
        <v>N/A</v>
      </c>
      <c r="G47" s="43">
        <v>9716.9891477000001</v>
      </c>
      <c r="H47" s="11" t="str">
        <f t="shared" si="9"/>
        <v>N/A</v>
      </c>
      <c r="I47" s="12">
        <v>1.4610000000000001</v>
      </c>
      <c r="J47" s="12">
        <v>-2.71</v>
      </c>
      <c r="K47" s="41" t="s">
        <v>732</v>
      </c>
      <c r="L47" s="9" t="str">
        <f t="shared" si="10"/>
        <v>Yes</v>
      </c>
    </row>
    <row r="48" spans="1:12" x14ac:dyDescent="0.25">
      <c r="A48" s="3" t="s">
        <v>1434</v>
      </c>
      <c r="B48" s="41" t="s">
        <v>217</v>
      </c>
      <c r="C48" s="14">
        <v>8766.6158465000008</v>
      </c>
      <c r="D48" s="11" t="str">
        <f t="shared" si="7"/>
        <v>N/A</v>
      </c>
      <c r="E48" s="14">
        <v>9148.0364274999993</v>
      </c>
      <c r="F48" s="11" t="str">
        <f t="shared" si="8"/>
        <v>N/A</v>
      </c>
      <c r="G48" s="14">
        <v>9023.9953179000004</v>
      </c>
      <c r="H48" s="11" t="str">
        <f t="shared" si="9"/>
        <v>N/A</v>
      </c>
      <c r="I48" s="12">
        <v>4.351</v>
      </c>
      <c r="J48" s="12">
        <v>-1.36</v>
      </c>
      <c r="K48" s="41" t="s">
        <v>732</v>
      </c>
      <c r="L48" s="9" t="str">
        <f t="shared" si="10"/>
        <v>Yes</v>
      </c>
    </row>
    <row r="49" spans="1:12" x14ac:dyDescent="0.25">
      <c r="A49" s="3" t="s">
        <v>1435</v>
      </c>
      <c r="B49" s="41" t="s">
        <v>217</v>
      </c>
      <c r="C49" s="14">
        <v>33819.853868999999</v>
      </c>
      <c r="D49" s="11" t="str">
        <f t="shared" si="7"/>
        <v>N/A</v>
      </c>
      <c r="E49" s="14">
        <v>33324.952094</v>
      </c>
      <c r="F49" s="11" t="str">
        <f t="shared" si="8"/>
        <v>N/A</v>
      </c>
      <c r="G49" s="14">
        <v>30595.108401000001</v>
      </c>
      <c r="H49" s="11" t="str">
        <f t="shared" si="9"/>
        <v>N/A</v>
      </c>
      <c r="I49" s="12">
        <v>-1.46</v>
      </c>
      <c r="J49" s="12">
        <v>-8.19</v>
      </c>
      <c r="K49" s="41" t="s">
        <v>732</v>
      </c>
      <c r="L49" s="9" t="str">
        <f t="shared" si="10"/>
        <v>Yes</v>
      </c>
    </row>
    <row r="50" spans="1:12" x14ac:dyDescent="0.25">
      <c r="A50" s="3" t="s">
        <v>1436</v>
      </c>
      <c r="B50" s="41" t="s">
        <v>217</v>
      </c>
      <c r="C50" s="14">
        <v>5558.2586812</v>
      </c>
      <c r="D50" s="11" t="str">
        <f t="shared" si="7"/>
        <v>N/A</v>
      </c>
      <c r="E50" s="14">
        <v>5804.8708024999996</v>
      </c>
      <c r="F50" s="11" t="str">
        <f t="shared" si="8"/>
        <v>N/A</v>
      </c>
      <c r="G50" s="14">
        <v>5641.5482787000001</v>
      </c>
      <c r="H50" s="11" t="str">
        <f t="shared" si="9"/>
        <v>N/A</v>
      </c>
      <c r="I50" s="12">
        <v>4.4370000000000003</v>
      </c>
      <c r="J50" s="12">
        <v>-2.81</v>
      </c>
      <c r="K50" s="41" t="s">
        <v>732</v>
      </c>
      <c r="L50" s="9" t="str">
        <f t="shared" si="10"/>
        <v>Yes</v>
      </c>
    </row>
    <row r="51" spans="1:12" x14ac:dyDescent="0.25">
      <c r="A51" s="3" t="s">
        <v>1437</v>
      </c>
      <c r="B51" s="41" t="s">
        <v>217</v>
      </c>
      <c r="C51" s="14">
        <v>9671.0218915999994</v>
      </c>
      <c r="D51" s="11" t="str">
        <f t="shared" si="7"/>
        <v>N/A</v>
      </c>
      <c r="E51" s="14">
        <v>8469.605485</v>
      </c>
      <c r="F51" s="11" t="str">
        <f t="shared" si="8"/>
        <v>N/A</v>
      </c>
      <c r="G51" s="14">
        <v>9211.9647418000004</v>
      </c>
      <c r="H51" s="11" t="str">
        <f t="shared" si="9"/>
        <v>N/A</v>
      </c>
      <c r="I51" s="12">
        <v>-12.4</v>
      </c>
      <c r="J51" s="12">
        <v>8.7650000000000006</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470360226</v>
      </c>
      <c r="D53" s="11" t="str">
        <f t="shared" ref="D53:D122" si="11">IF($B53="N/A","N/A",IF(C53&gt;10,"No",IF(C53&lt;-10,"No","Yes")))</f>
        <v>N/A</v>
      </c>
      <c r="E53" s="43">
        <v>471585471</v>
      </c>
      <c r="F53" s="11" t="str">
        <f t="shared" ref="F53:F122" si="12">IF($B53="N/A","N/A",IF(E53&gt;10,"No",IF(E53&lt;-10,"No","Yes")))</f>
        <v>N/A</v>
      </c>
      <c r="G53" s="43">
        <v>487992193</v>
      </c>
      <c r="H53" s="11" t="str">
        <f t="shared" ref="H53:H122" si="13">IF($B53="N/A","N/A",IF(G53&gt;10,"No",IF(G53&lt;-10,"No","Yes")))</f>
        <v>N/A</v>
      </c>
      <c r="I53" s="12">
        <v>0.26050000000000001</v>
      </c>
      <c r="J53" s="12">
        <v>3.4790000000000001</v>
      </c>
      <c r="K53" s="41" t="s">
        <v>732</v>
      </c>
      <c r="L53" s="9" t="str">
        <f t="shared" ref="L53:L113" si="14">IF(J53="Div by 0", "N/A", IF(K53="N/A","N/A", IF(J53&gt;VALUE(MID(K53,1,2)), "No", IF(J53&lt;-1*VALUE(MID(K53,1,2)), "No", "Yes"))))</f>
        <v>Yes</v>
      </c>
    </row>
    <row r="54" spans="1:12" x14ac:dyDescent="0.25">
      <c r="A54" s="42" t="s">
        <v>598</v>
      </c>
      <c r="B54" s="33" t="s">
        <v>217</v>
      </c>
      <c r="C54" s="34">
        <v>101058</v>
      </c>
      <c r="D54" s="11" t="str">
        <f t="shared" si="11"/>
        <v>N/A</v>
      </c>
      <c r="E54" s="34">
        <v>87671</v>
      </c>
      <c r="F54" s="11" t="str">
        <f t="shared" si="12"/>
        <v>N/A</v>
      </c>
      <c r="G54" s="34">
        <v>84727</v>
      </c>
      <c r="H54" s="11" t="str">
        <f t="shared" si="13"/>
        <v>N/A</v>
      </c>
      <c r="I54" s="12">
        <v>-13.2</v>
      </c>
      <c r="J54" s="12">
        <v>-3.36</v>
      </c>
      <c r="K54" s="41" t="s">
        <v>732</v>
      </c>
      <c r="L54" s="9" t="str">
        <f t="shared" si="14"/>
        <v>Yes</v>
      </c>
    </row>
    <row r="55" spans="1:12" x14ac:dyDescent="0.25">
      <c r="A55" s="42" t="s">
        <v>1439</v>
      </c>
      <c r="B55" s="33" t="s">
        <v>217</v>
      </c>
      <c r="C55" s="43">
        <v>4654.3591403</v>
      </c>
      <c r="D55" s="11" t="str">
        <f t="shared" si="11"/>
        <v>N/A</v>
      </c>
      <c r="E55" s="43">
        <v>5379.0360667000004</v>
      </c>
      <c r="F55" s="11" t="str">
        <f t="shared" si="12"/>
        <v>N/A</v>
      </c>
      <c r="G55" s="43">
        <v>5759.5830490999997</v>
      </c>
      <c r="H55" s="11" t="str">
        <f t="shared" si="13"/>
        <v>N/A</v>
      </c>
      <c r="I55" s="12">
        <v>15.57</v>
      </c>
      <c r="J55" s="12">
        <v>7.0750000000000002</v>
      </c>
      <c r="K55" s="41" t="s">
        <v>732</v>
      </c>
      <c r="L55" s="9" t="str">
        <f t="shared" si="14"/>
        <v>Yes</v>
      </c>
    </row>
    <row r="56" spans="1:12" x14ac:dyDescent="0.25">
      <c r="A56" s="42" t="s">
        <v>1440</v>
      </c>
      <c r="B56" s="33" t="s">
        <v>217</v>
      </c>
      <c r="C56" s="34">
        <v>2.9346019118000002</v>
      </c>
      <c r="D56" s="11" t="str">
        <f t="shared" si="11"/>
        <v>N/A</v>
      </c>
      <c r="E56" s="34">
        <v>3.2556489602999998</v>
      </c>
      <c r="F56" s="11" t="str">
        <f t="shared" si="12"/>
        <v>N/A</v>
      </c>
      <c r="G56" s="34">
        <v>3.3412843604</v>
      </c>
      <c r="H56" s="11" t="str">
        <f t="shared" si="13"/>
        <v>N/A</v>
      </c>
      <c r="I56" s="12">
        <v>10.94</v>
      </c>
      <c r="J56" s="12">
        <v>2.63</v>
      </c>
      <c r="K56" s="41" t="s">
        <v>732</v>
      </c>
      <c r="L56" s="9" t="str">
        <f t="shared" si="14"/>
        <v>Yes</v>
      </c>
    </row>
    <row r="57" spans="1:12" x14ac:dyDescent="0.25">
      <c r="A57" s="42" t="s">
        <v>599</v>
      </c>
      <c r="B57" s="33" t="s">
        <v>217</v>
      </c>
      <c r="C57" s="43">
        <v>2864675</v>
      </c>
      <c r="D57" s="11" t="str">
        <f t="shared" si="11"/>
        <v>N/A</v>
      </c>
      <c r="E57" s="43">
        <v>0</v>
      </c>
      <c r="F57" s="11" t="str">
        <f t="shared" si="12"/>
        <v>N/A</v>
      </c>
      <c r="G57" s="43">
        <v>0</v>
      </c>
      <c r="H57" s="11" t="str">
        <f t="shared" si="13"/>
        <v>N/A</v>
      </c>
      <c r="I57" s="12">
        <v>-100</v>
      </c>
      <c r="J57" s="12" t="s">
        <v>1742</v>
      </c>
      <c r="K57" s="41" t="s">
        <v>732</v>
      </c>
      <c r="L57" s="9" t="str">
        <f t="shared" si="14"/>
        <v>N/A</v>
      </c>
    </row>
    <row r="58" spans="1:12" x14ac:dyDescent="0.25">
      <c r="A58" s="42" t="s">
        <v>600</v>
      </c>
      <c r="B58" s="33" t="s">
        <v>217</v>
      </c>
      <c r="C58" s="34">
        <v>11</v>
      </c>
      <c r="D58" s="11" t="str">
        <f t="shared" si="11"/>
        <v>N/A</v>
      </c>
      <c r="E58" s="34">
        <v>0</v>
      </c>
      <c r="F58" s="11" t="str">
        <f t="shared" si="12"/>
        <v>N/A</v>
      </c>
      <c r="G58" s="34">
        <v>0</v>
      </c>
      <c r="H58" s="11" t="str">
        <f t="shared" si="13"/>
        <v>N/A</v>
      </c>
      <c r="I58" s="12">
        <v>-100</v>
      </c>
      <c r="J58" s="12" t="s">
        <v>1742</v>
      </c>
      <c r="K58" s="41" t="s">
        <v>732</v>
      </c>
      <c r="L58" s="9" t="str">
        <f t="shared" si="14"/>
        <v>N/A</v>
      </c>
    </row>
    <row r="59" spans="1:12" x14ac:dyDescent="0.25">
      <c r="A59" s="42" t="s">
        <v>1441</v>
      </c>
      <c r="B59" s="33" t="s">
        <v>217</v>
      </c>
      <c r="C59" s="43">
        <v>318297.22222</v>
      </c>
      <c r="D59" s="11" t="str">
        <f t="shared" si="11"/>
        <v>N/A</v>
      </c>
      <c r="E59" s="43" t="s">
        <v>1742</v>
      </c>
      <c r="F59" s="11" t="str">
        <f t="shared" si="12"/>
        <v>N/A</v>
      </c>
      <c r="G59" s="43" t="s">
        <v>1742</v>
      </c>
      <c r="H59" s="11" t="str">
        <f t="shared" si="13"/>
        <v>N/A</v>
      </c>
      <c r="I59" s="12" t="s">
        <v>1742</v>
      </c>
      <c r="J59" s="12" t="s">
        <v>1742</v>
      </c>
      <c r="K59" s="41" t="s">
        <v>732</v>
      </c>
      <c r="L59" s="9" t="str">
        <f t="shared" si="14"/>
        <v>N/A</v>
      </c>
    </row>
    <row r="60" spans="1:12" ht="25" x14ac:dyDescent="0.25">
      <c r="A60" s="42" t="s">
        <v>601</v>
      </c>
      <c r="B60" s="33" t="s">
        <v>217</v>
      </c>
      <c r="C60" s="43">
        <v>0</v>
      </c>
      <c r="D60" s="11" t="str">
        <f t="shared" si="11"/>
        <v>N/A</v>
      </c>
      <c r="E60" s="43">
        <v>0</v>
      </c>
      <c r="F60" s="11" t="str">
        <f t="shared" si="12"/>
        <v>N/A</v>
      </c>
      <c r="G60" s="43">
        <v>0</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0</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t="s">
        <v>1742</v>
      </c>
      <c r="H62" s="11" t="str">
        <f t="shared" si="13"/>
        <v>N/A</v>
      </c>
      <c r="I62" s="12" t="s">
        <v>1742</v>
      </c>
      <c r="J62" s="12" t="s">
        <v>1742</v>
      </c>
      <c r="K62" s="41" t="s">
        <v>732</v>
      </c>
      <c r="L62" s="9" t="str">
        <f t="shared" si="14"/>
        <v>N/A</v>
      </c>
    </row>
    <row r="63" spans="1:12" x14ac:dyDescent="0.25">
      <c r="A63" s="4" t="s">
        <v>603</v>
      </c>
      <c r="B63" s="41" t="s">
        <v>217</v>
      </c>
      <c r="C63" s="14">
        <v>370403521</v>
      </c>
      <c r="D63" s="11" t="str">
        <f t="shared" si="11"/>
        <v>N/A</v>
      </c>
      <c r="E63" s="14">
        <v>349353609</v>
      </c>
      <c r="F63" s="11" t="str">
        <f t="shared" si="12"/>
        <v>N/A</v>
      </c>
      <c r="G63" s="14">
        <v>273665063</v>
      </c>
      <c r="H63" s="11" t="str">
        <f t="shared" si="13"/>
        <v>N/A</v>
      </c>
      <c r="I63" s="12">
        <v>-5.68</v>
      </c>
      <c r="J63" s="12">
        <v>-21.7</v>
      </c>
      <c r="K63" s="41" t="s">
        <v>732</v>
      </c>
      <c r="L63" s="9" t="str">
        <f t="shared" si="14"/>
        <v>Yes</v>
      </c>
    </row>
    <row r="64" spans="1:12" x14ac:dyDescent="0.25">
      <c r="A64" s="4" t="s">
        <v>604</v>
      </c>
      <c r="B64" s="41" t="s">
        <v>217</v>
      </c>
      <c r="C64" s="1">
        <v>4501</v>
      </c>
      <c r="D64" s="11" t="str">
        <f t="shared" si="11"/>
        <v>N/A</v>
      </c>
      <c r="E64" s="1">
        <v>4405</v>
      </c>
      <c r="F64" s="11" t="str">
        <f t="shared" si="12"/>
        <v>N/A</v>
      </c>
      <c r="G64" s="1">
        <v>3855</v>
      </c>
      <c r="H64" s="11" t="str">
        <f t="shared" si="13"/>
        <v>N/A</v>
      </c>
      <c r="I64" s="12">
        <v>-2.13</v>
      </c>
      <c r="J64" s="12">
        <v>-12.5</v>
      </c>
      <c r="K64" s="41" t="s">
        <v>732</v>
      </c>
      <c r="L64" s="9" t="str">
        <f t="shared" si="14"/>
        <v>Yes</v>
      </c>
    </row>
    <row r="65" spans="1:12" x14ac:dyDescent="0.25">
      <c r="A65" s="4" t="s">
        <v>1443</v>
      </c>
      <c r="B65" s="41" t="s">
        <v>217</v>
      </c>
      <c r="C65" s="14">
        <v>82293.606088</v>
      </c>
      <c r="D65" s="11" t="str">
        <f t="shared" si="11"/>
        <v>N/A</v>
      </c>
      <c r="E65" s="14">
        <v>79308.424291000003</v>
      </c>
      <c r="F65" s="11" t="str">
        <f t="shared" si="12"/>
        <v>N/A</v>
      </c>
      <c r="G65" s="14">
        <v>70989.640207999997</v>
      </c>
      <c r="H65" s="11" t="str">
        <f t="shared" si="13"/>
        <v>N/A</v>
      </c>
      <c r="I65" s="12">
        <v>-3.63</v>
      </c>
      <c r="J65" s="12">
        <v>-10.5</v>
      </c>
      <c r="K65" s="41" t="s">
        <v>732</v>
      </c>
      <c r="L65" s="9" t="str">
        <f t="shared" si="14"/>
        <v>Yes</v>
      </c>
    </row>
    <row r="66" spans="1:12" x14ac:dyDescent="0.25">
      <c r="A66" s="4" t="s">
        <v>605</v>
      </c>
      <c r="B66" s="41" t="s">
        <v>217</v>
      </c>
      <c r="C66" s="14">
        <v>3000563806</v>
      </c>
      <c r="D66" s="11" t="str">
        <f t="shared" si="11"/>
        <v>N/A</v>
      </c>
      <c r="E66" s="14">
        <v>3138146412</v>
      </c>
      <c r="F66" s="11" t="str">
        <f t="shared" si="12"/>
        <v>N/A</v>
      </c>
      <c r="G66" s="14">
        <v>3239292828</v>
      </c>
      <c r="H66" s="11" t="str">
        <f t="shared" si="13"/>
        <v>N/A</v>
      </c>
      <c r="I66" s="12">
        <v>4.585</v>
      </c>
      <c r="J66" s="12">
        <v>3.2229999999999999</v>
      </c>
      <c r="K66" s="41" t="s">
        <v>732</v>
      </c>
      <c r="L66" s="9" t="str">
        <f t="shared" si="14"/>
        <v>Yes</v>
      </c>
    </row>
    <row r="67" spans="1:12" x14ac:dyDescent="0.25">
      <c r="A67" s="4" t="s">
        <v>606</v>
      </c>
      <c r="B67" s="41" t="s">
        <v>217</v>
      </c>
      <c r="C67" s="1">
        <v>96164</v>
      </c>
      <c r="D67" s="11" t="str">
        <f t="shared" si="11"/>
        <v>N/A</v>
      </c>
      <c r="E67" s="1">
        <v>96106</v>
      </c>
      <c r="F67" s="11" t="str">
        <f t="shared" si="12"/>
        <v>N/A</v>
      </c>
      <c r="G67" s="1">
        <v>95245</v>
      </c>
      <c r="H67" s="11" t="str">
        <f t="shared" si="13"/>
        <v>N/A</v>
      </c>
      <c r="I67" s="12">
        <v>-0.06</v>
      </c>
      <c r="J67" s="12">
        <v>-0.89600000000000002</v>
      </c>
      <c r="K67" s="41" t="s">
        <v>732</v>
      </c>
      <c r="L67" s="9" t="str">
        <f t="shared" si="14"/>
        <v>Yes</v>
      </c>
    </row>
    <row r="68" spans="1:12" x14ac:dyDescent="0.25">
      <c r="A68" s="4" t="s">
        <v>1444</v>
      </c>
      <c r="B68" s="41" t="s">
        <v>217</v>
      </c>
      <c r="C68" s="14">
        <v>31202.568590999999</v>
      </c>
      <c r="D68" s="11" t="str">
        <f t="shared" si="11"/>
        <v>N/A</v>
      </c>
      <c r="E68" s="14">
        <v>32652.970803</v>
      </c>
      <c r="F68" s="11" t="str">
        <f t="shared" si="12"/>
        <v>N/A</v>
      </c>
      <c r="G68" s="14">
        <v>34010.108960999998</v>
      </c>
      <c r="H68" s="11" t="str">
        <f t="shared" si="13"/>
        <v>N/A</v>
      </c>
      <c r="I68" s="12">
        <v>4.6479999999999997</v>
      </c>
      <c r="J68" s="12">
        <v>4.1559999999999997</v>
      </c>
      <c r="K68" s="41" t="s">
        <v>732</v>
      </c>
      <c r="L68" s="9" t="str">
        <f t="shared" si="14"/>
        <v>Yes</v>
      </c>
    </row>
    <row r="69" spans="1:12" x14ac:dyDescent="0.25">
      <c r="A69" s="4" t="s">
        <v>607</v>
      </c>
      <c r="B69" s="41" t="s">
        <v>217</v>
      </c>
      <c r="C69" s="14">
        <v>107765608</v>
      </c>
      <c r="D69" s="11" t="str">
        <f t="shared" si="11"/>
        <v>N/A</v>
      </c>
      <c r="E69" s="14">
        <v>128334304</v>
      </c>
      <c r="F69" s="11" t="str">
        <f t="shared" si="12"/>
        <v>N/A</v>
      </c>
      <c r="G69" s="14">
        <v>117632745</v>
      </c>
      <c r="H69" s="11" t="str">
        <f t="shared" si="13"/>
        <v>N/A</v>
      </c>
      <c r="I69" s="12">
        <v>19.09</v>
      </c>
      <c r="J69" s="12">
        <v>-8.34</v>
      </c>
      <c r="K69" s="41" t="s">
        <v>732</v>
      </c>
      <c r="L69" s="9" t="str">
        <f t="shared" si="14"/>
        <v>Yes</v>
      </c>
    </row>
    <row r="70" spans="1:12" x14ac:dyDescent="0.25">
      <c r="A70" s="4" t="s">
        <v>608</v>
      </c>
      <c r="B70" s="41" t="s">
        <v>217</v>
      </c>
      <c r="C70" s="1">
        <v>618447</v>
      </c>
      <c r="D70" s="11" t="str">
        <f t="shared" si="11"/>
        <v>N/A</v>
      </c>
      <c r="E70" s="1">
        <v>629621</v>
      </c>
      <c r="F70" s="11" t="str">
        <f t="shared" si="12"/>
        <v>N/A</v>
      </c>
      <c r="G70" s="1">
        <v>616798</v>
      </c>
      <c r="H70" s="11" t="str">
        <f t="shared" si="13"/>
        <v>N/A</v>
      </c>
      <c r="I70" s="12">
        <v>1.8069999999999999</v>
      </c>
      <c r="J70" s="12">
        <v>-2.04</v>
      </c>
      <c r="K70" s="41" t="s">
        <v>732</v>
      </c>
      <c r="L70" s="9" t="str">
        <f t="shared" si="14"/>
        <v>Yes</v>
      </c>
    </row>
    <row r="71" spans="1:12" x14ac:dyDescent="0.25">
      <c r="A71" s="4" t="s">
        <v>1445</v>
      </c>
      <c r="B71" s="41" t="s">
        <v>217</v>
      </c>
      <c r="C71" s="14">
        <v>174.25196984999999</v>
      </c>
      <c r="D71" s="11" t="str">
        <f t="shared" si="11"/>
        <v>N/A</v>
      </c>
      <c r="E71" s="14">
        <v>203.82786469999999</v>
      </c>
      <c r="F71" s="11" t="str">
        <f t="shared" si="12"/>
        <v>N/A</v>
      </c>
      <c r="G71" s="14">
        <v>190.71518552000001</v>
      </c>
      <c r="H71" s="11" t="str">
        <f t="shared" si="13"/>
        <v>N/A</v>
      </c>
      <c r="I71" s="12">
        <v>16.97</v>
      </c>
      <c r="J71" s="12">
        <v>-6.43</v>
      </c>
      <c r="K71" s="41" t="s">
        <v>732</v>
      </c>
      <c r="L71" s="9" t="str">
        <f t="shared" si="14"/>
        <v>Yes</v>
      </c>
    </row>
    <row r="72" spans="1:12" x14ac:dyDescent="0.25">
      <c r="A72" s="4" t="s">
        <v>609</v>
      </c>
      <c r="B72" s="41" t="s">
        <v>217</v>
      </c>
      <c r="C72" s="14">
        <v>581</v>
      </c>
      <c r="D72" s="11" t="str">
        <f t="shared" si="11"/>
        <v>N/A</v>
      </c>
      <c r="E72" s="14">
        <v>328</v>
      </c>
      <c r="F72" s="11" t="str">
        <f t="shared" si="12"/>
        <v>N/A</v>
      </c>
      <c r="G72" s="14">
        <v>1220</v>
      </c>
      <c r="H72" s="11" t="str">
        <f t="shared" si="13"/>
        <v>N/A</v>
      </c>
      <c r="I72" s="12">
        <v>-43.5</v>
      </c>
      <c r="J72" s="12">
        <v>272</v>
      </c>
      <c r="K72" s="41" t="s">
        <v>732</v>
      </c>
      <c r="L72" s="9" t="str">
        <f t="shared" si="14"/>
        <v>No</v>
      </c>
    </row>
    <row r="73" spans="1:12" x14ac:dyDescent="0.25">
      <c r="A73" s="4" t="s">
        <v>610</v>
      </c>
      <c r="B73" s="41" t="s">
        <v>217</v>
      </c>
      <c r="C73" s="1">
        <v>15</v>
      </c>
      <c r="D73" s="11" t="str">
        <f t="shared" si="11"/>
        <v>N/A</v>
      </c>
      <c r="E73" s="1">
        <v>11</v>
      </c>
      <c r="F73" s="11" t="str">
        <f t="shared" si="12"/>
        <v>N/A</v>
      </c>
      <c r="G73" s="1">
        <v>15</v>
      </c>
      <c r="H73" s="11" t="str">
        <f t="shared" si="13"/>
        <v>N/A</v>
      </c>
      <c r="I73" s="12">
        <v>-80</v>
      </c>
      <c r="J73" s="12">
        <v>400</v>
      </c>
      <c r="K73" s="41" t="s">
        <v>732</v>
      </c>
      <c r="L73" s="9" t="str">
        <f t="shared" si="14"/>
        <v>No</v>
      </c>
    </row>
    <row r="74" spans="1:12" x14ac:dyDescent="0.25">
      <c r="A74" s="4" t="s">
        <v>1446</v>
      </c>
      <c r="B74" s="41" t="s">
        <v>217</v>
      </c>
      <c r="C74" s="14">
        <v>38.733333332999997</v>
      </c>
      <c r="D74" s="11" t="str">
        <f t="shared" si="11"/>
        <v>N/A</v>
      </c>
      <c r="E74" s="14">
        <v>109.33333333</v>
      </c>
      <c r="F74" s="11" t="str">
        <f t="shared" si="12"/>
        <v>N/A</v>
      </c>
      <c r="G74" s="14">
        <v>81.333333332999999</v>
      </c>
      <c r="H74" s="11" t="str">
        <f t="shared" si="13"/>
        <v>N/A</v>
      </c>
      <c r="I74" s="12">
        <v>182.3</v>
      </c>
      <c r="J74" s="12">
        <v>-25.6</v>
      </c>
      <c r="K74" s="41" t="s">
        <v>732</v>
      </c>
      <c r="L74" s="9" t="str">
        <f t="shared" si="14"/>
        <v>Yes</v>
      </c>
    </row>
    <row r="75" spans="1:12" ht="25" x14ac:dyDescent="0.25">
      <c r="A75" s="4" t="s">
        <v>611</v>
      </c>
      <c r="B75" s="41" t="s">
        <v>217</v>
      </c>
      <c r="C75" s="14">
        <v>14204649</v>
      </c>
      <c r="D75" s="11" t="str">
        <f t="shared" si="11"/>
        <v>N/A</v>
      </c>
      <c r="E75" s="14">
        <v>13057584</v>
      </c>
      <c r="F75" s="11" t="str">
        <f t="shared" si="12"/>
        <v>N/A</v>
      </c>
      <c r="G75" s="14">
        <v>4621980</v>
      </c>
      <c r="H75" s="11" t="str">
        <f t="shared" si="13"/>
        <v>N/A</v>
      </c>
      <c r="I75" s="12">
        <v>-8.08</v>
      </c>
      <c r="J75" s="12">
        <v>-64.599999999999994</v>
      </c>
      <c r="K75" s="41" t="s">
        <v>732</v>
      </c>
      <c r="L75" s="9" t="str">
        <f t="shared" si="14"/>
        <v>No</v>
      </c>
    </row>
    <row r="76" spans="1:12" x14ac:dyDescent="0.25">
      <c r="A76" s="42" t="s">
        <v>612</v>
      </c>
      <c r="B76" s="33" t="s">
        <v>217</v>
      </c>
      <c r="C76" s="34">
        <v>231126</v>
      </c>
      <c r="D76" s="11" t="str">
        <f t="shared" si="11"/>
        <v>N/A</v>
      </c>
      <c r="E76" s="34">
        <v>200651</v>
      </c>
      <c r="F76" s="11" t="str">
        <f t="shared" si="12"/>
        <v>N/A</v>
      </c>
      <c r="G76" s="34">
        <v>99536</v>
      </c>
      <c r="H76" s="11" t="str">
        <f t="shared" si="13"/>
        <v>N/A</v>
      </c>
      <c r="I76" s="12">
        <v>-13.2</v>
      </c>
      <c r="J76" s="12">
        <v>-50.4</v>
      </c>
      <c r="K76" s="41" t="s">
        <v>732</v>
      </c>
      <c r="L76" s="9" t="str">
        <f t="shared" si="14"/>
        <v>No</v>
      </c>
    </row>
    <row r="77" spans="1:12" ht="25" x14ac:dyDescent="0.25">
      <c r="A77" s="42" t="s">
        <v>1447</v>
      </c>
      <c r="B77" s="33" t="s">
        <v>217</v>
      </c>
      <c r="C77" s="43">
        <v>61.458464214000003</v>
      </c>
      <c r="D77" s="11" t="str">
        <f t="shared" si="11"/>
        <v>N/A</v>
      </c>
      <c r="E77" s="43">
        <v>65.076097302999997</v>
      </c>
      <c r="F77" s="11" t="str">
        <f t="shared" si="12"/>
        <v>N/A</v>
      </c>
      <c r="G77" s="43">
        <v>46.435259604999999</v>
      </c>
      <c r="H77" s="11" t="str">
        <f t="shared" si="13"/>
        <v>N/A</v>
      </c>
      <c r="I77" s="12">
        <v>5.8860000000000001</v>
      </c>
      <c r="J77" s="12">
        <v>-28.6</v>
      </c>
      <c r="K77" s="41" t="s">
        <v>732</v>
      </c>
      <c r="L77" s="9" t="str">
        <f t="shared" si="14"/>
        <v>Yes</v>
      </c>
    </row>
    <row r="78" spans="1:12" ht="25" x14ac:dyDescent="0.25">
      <c r="A78" s="42" t="s">
        <v>613</v>
      </c>
      <c r="B78" s="33" t="s">
        <v>217</v>
      </c>
      <c r="C78" s="43">
        <v>52815175</v>
      </c>
      <c r="D78" s="11" t="str">
        <f t="shared" si="11"/>
        <v>N/A</v>
      </c>
      <c r="E78" s="43">
        <v>44184731</v>
      </c>
      <c r="F78" s="11" t="str">
        <f t="shared" si="12"/>
        <v>N/A</v>
      </c>
      <c r="G78" s="43">
        <v>45215892</v>
      </c>
      <c r="H78" s="11" t="str">
        <f t="shared" si="13"/>
        <v>N/A</v>
      </c>
      <c r="I78" s="12">
        <v>-16.3</v>
      </c>
      <c r="J78" s="12">
        <v>2.3340000000000001</v>
      </c>
      <c r="K78" s="41" t="s">
        <v>732</v>
      </c>
      <c r="L78" s="9" t="str">
        <f t="shared" si="14"/>
        <v>Yes</v>
      </c>
    </row>
    <row r="79" spans="1:12" x14ac:dyDescent="0.25">
      <c r="A79" s="42" t="s">
        <v>614</v>
      </c>
      <c r="B79" s="33" t="s">
        <v>217</v>
      </c>
      <c r="C79" s="34">
        <v>256232</v>
      </c>
      <c r="D79" s="11" t="str">
        <f t="shared" si="11"/>
        <v>N/A</v>
      </c>
      <c r="E79" s="34">
        <v>208984</v>
      </c>
      <c r="F79" s="11" t="str">
        <f t="shared" si="12"/>
        <v>N/A</v>
      </c>
      <c r="G79" s="34">
        <v>198693</v>
      </c>
      <c r="H79" s="11" t="str">
        <f t="shared" si="13"/>
        <v>N/A</v>
      </c>
      <c r="I79" s="12">
        <v>-18.399999999999999</v>
      </c>
      <c r="J79" s="12">
        <v>-4.92</v>
      </c>
      <c r="K79" s="41" t="s">
        <v>732</v>
      </c>
      <c r="L79" s="9" t="str">
        <f t="shared" si="14"/>
        <v>Yes</v>
      </c>
    </row>
    <row r="80" spans="1:12" x14ac:dyDescent="0.25">
      <c r="A80" s="42" t="s">
        <v>1448</v>
      </c>
      <c r="B80" s="33" t="s">
        <v>217</v>
      </c>
      <c r="C80" s="43">
        <v>206.12247884999999</v>
      </c>
      <c r="D80" s="11" t="str">
        <f t="shared" si="11"/>
        <v>N/A</v>
      </c>
      <c r="E80" s="43">
        <v>211.42638192000001</v>
      </c>
      <c r="F80" s="11" t="str">
        <f t="shared" si="12"/>
        <v>N/A</v>
      </c>
      <c r="G80" s="43">
        <v>227.56660778</v>
      </c>
      <c r="H80" s="11" t="str">
        <f t="shared" si="13"/>
        <v>N/A</v>
      </c>
      <c r="I80" s="12">
        <v>2.573</v>
      </c>
      <c r="J80" s="12">
        <v>7.6340000000000003</v>
      </c>
      <c r="K80" s="41" t="s">
        <v>732</v>
      </c>
      <c r="L80" s="9" t="str">
        <f t="shared" si="14"/>
        <v>Yes</v>
      </c>
    </row>
    <row r="81" spans="1:12" x14ac:dyDescent="0.25">
      <c r="A81" s="42" t="s">
        <v>615</v>
      </c>
      <c r="B81" s="33" t="s">
        <v>217</v>
      </c>
      <c r="C81" s="43">
        <v>227357653</v>
      </c>
      <c r="D81" s="11" t="str">
        <f t="shared" si="11"/>
        <v>N/A</v>
      </c>
      <c r="E81" s="43">
        <v>197424086</v>
      </c>
      <c r="F81" s="11" t="str">
        <f t="shared" si="12"/>
        <v>N/A</v>
      </c>
      <c r="G81" s="43">
        <v>237162233</v>
      </c>
      <c r="H81" s="11" t="str">
        <f t="shared" si="13"/>
        <v>N/A</v>
      </c>
      <c r="I81" s="12">
        <v>-13.2</v>
      </c>
      <c r="J81" s="12">
        <v>20.13</v>
      </c>
      <c r="K81" s="41" t="s">
        <v>732</v>
      </c>
      <c r="L81" s="9" t="str">
        <f t="shared" si="14"/>
        <v>Yes</v>
      </c>
    </row>
    <row r="82" spans="1:12" x14ac:dyDescent="0.25">
      <c r="A82" s="42" t="s">
        <v>616</v>
      </c>
      <c r="B82" s="33" t="s">
        <v>217</v>
      </c>
      <c r="C82" s="34">
        <v>205007</v>
      </c>
      <c r="D82" s="11" t="str">
        <f t="shared" si="11"/>
        <v>N/A</v>
      </c>
      <c r="E82" s="34">
        <v>215538</v>
      </c>
      <c r="F82" s="11" t="str">
        <f t="shared" si="12"/>
        <v>N/A</v>
      </c>
      <c r="G82" s="34">
        <v>228123</v>
      </c>
      <c r="H82" s="11" t="str">
        <f t="shared" si="13"/>
        <v>N/A</v>
      </c>
      <c r="I82" s="12">
        <v>5.1369999999999996</v>
      </c>
      <c r="J82" s="12">
        <v>5.8390000000000004</v>
      </c>
      <c r="K82" s="41" t="s">
        <v>732</v>
      </c>
      <c r="L82" s="9" t="str">
        <f t="shared" si="14"/>
        <v>Yes</v>
      </c>
    </row>
    <row r="83" spans="1:12" x14ac:dyDescent="0.25">
      <c r="A83" s="42" t="s">
        <v>1449</v>
      </c>
      <c r="B83" s="33" t="s">
        <v>217</v>
      </c>
      <c r="C83" s="43">
        <v>1109.0238528</v>
      </c>
      <c r="D83" s="11" t="str">
        <f t="shared" si="11"/>
        <v>N/A</v>
      </c>
      <c r="E83" s="43">
        <v>915.95953382000005</v>
      </c>
      <c r="F83" s="11" t="str">
        <f t="shared" si="12"/>
        <v>N/A</v>
      </c>
      <c r="G83" s="43">
        <v>1039.6243824999999</v>
      </c>
      <c r="H83" s="11" t="str">
        <f t="shared" si="13"/>
        <v>N/A</v>
      </c>
      <c r="I83" s="12">
        <v>-17.399999999999999</v>
      </c>
      <c r="J83" s="12">
        <v>13.5</v>
      </c>
      <c r="K83" s="41" t="s">
        <v>732</v>
      </c>
      <c r="L83" s="9" t="str">
        <f t="shared" si="14"/>
        <v>Yes</v>
      </c>
    </row>
    <row r="84" spans="1:12" ht="25" x14ac:dyDescent="0.25">
      <c r="A84" s="42" t="s">
        <v>617</v>
      </c>
      <c r="B84" s="33" t="s">
        <v>217</v>
      </c>
      <c r="C84" s="43">
        <v>7581719</v>
      </c>
      <c r="D84" s="11" t="str">
        <f t="shared" si="11"/>
        <v>N/A</v>
      </c>
      <c r="E84" s="43">
        <v>7286357</v>
      </c>
      <c r="F84" s="11" t="str">
        <f t="shared" si="12"/>
        <v>N/A</v>
      </c>
      <c r="G84" s="43">
        <v>7055890</v>
      </c>
      <c r="H84" s="11" t="str">
        <f t="shared" si="13"/>
        <v>N/A</v>
      </c>
      <c r="I84" s="12">
        <v>-3.9</v>
      </c>
      <c r="J84" s="12">
        <v>-3.16</v>
      </c>
      <c r="K84" s="41" t="s">
        <v>732</v>
      </c>
      <c r="L84" s="9" t="str">
        <f t="shared" si="14"/>
        <v>Yes</v>
      </c>
    </row>
    <row r="85" spans="1:12" x14ac:dyDescent="0.25">
      <c r="A85" s="42" t="s">
        <v>618</v>
      </c>
      <c r="B85" s="33" t="s">
        <v>217</v>
      </c>
      <c r="C85" s="34">
        <v>1156</v>
      </c>
      <c r="D85" s="11" t="str">
        <f t="shared" si="11"/>
        <v>N/A</v>
      </c>
      <c r="E85" s="34">
        <v>1154</v>
      </c>
      <c r="F85" s="11" t="str">
        <f t="shared" si="12"/>
        <v>N/A</v>
      </c>
      <c r="G85" s="34">
        <v>1201</v>
      </c>
      <c r="H85" s="11" t="str">
        <f t="shared" si="13"/>
        <v>N/A</v>
      </c>
      <c r="I85" s="12">
        <v>-0.17299999999999999</v>
      </c>
      <c r="J85" s="12">
        <v>4.0730000000000004</v>
      </c>
      <c r="K85" s="41" t="s">
        <v>732</v>
      </c>
      <c r="L85" s="9" t="str">
        <f t="shared" si="14"/>
        <v>Yes</v>
      </c>
    </row>
    <row r="86" spans="1:12" x14ac:dyDescent="0.25">
      <c r="A86" s="42" t="s">
        <v>1450</v>
      </c>
      <c r="B86" s="33" t="s">
        <v>217</v>
      </c>
      <c r="C86" s="43">
        <v>6558.5804497999998</v>
      </c>
      <c r="D86" s="11" t="str">
        <f t="shared" si="11"/>
        <v>N/A</v>
      </c>
      <c r="E86" s="43">
        <v>6314.0008666000003</v>
      </c>
      <c r="F86" s="11" t="str">
        <f t="shared" si="12"/>
        <v>N/A</v>
      </c>
      <c r="G86" s="43">
        <v>5875.0124895999998</v>
      </c>
      <c r="H86" s="11" t="str">
        <f t="shared" si="13"/>
        <v>N/A</v>
      </c>
      <c r="I86" s="12">
        <v>-3.73</v>
      </c>
      <c r="J86" s="12">
        <v>-6.95</v>
      </c>
      <c r="K86" s="41" t="s">
        <v>732</v>
      </c>
      <c r="L86" s="9" t="str">
        <f t="shared" si="14"/>
        <v>Yes</v>
      </c>
    </row>
    <row r="87" spans="1:12" x14ac:dyDescent="0.25">
      <c r="A87" s="42" t="s">
        <v>619</v>
      </c>
      <c r="B87" s="33" t="s">
        <v>217</v>
      </c>
      <c r="C87" s="43">
        <v>17675071</v>
      </c>
      <c r="D87" s="11" t="str">
        <f t="shared" si="11"/>
        <v>N/A</v>
      </c>
      <c r="E87" s="43">
        <v>17932719</v>
      </c>
      <c r="F87" s="11" t="str">
        <f t="shared" si="12"/>
        <v>N/A</v>
      </c>
      <c r="G87" s="43">
        <v>17672803</v>
      </c>
      <c r="H87" s="11" t="str">
        <f t="shared" si="13"/>
        <v>N/A</v>
      </c>
      <c r="I87" s="12">
        <v>1.458</v>
      </c>
      <c r="J87" s="12">
        <v>-1.45</v>
      </c>
      <c r="K87" s="41" t="s">
        <v>732</v>
      </c>
      <c r="L87" s="9" t="str">
        <f t="shared" si="14"/>
        <v>Yes</v>
      </c>
    </row>
    <row r="88" spans="1:12" x14ac:dyDescent="0.25">
      <c r="A88" s="42" t="s">
        <v>620</v>
      </c>
      <c r="B88" s="33" t="s">
        <v>217</v>
      </c>
      <c r="C88" s="34">
        <v>102004</v>
      </c>
      <c r="D88" s="11" t="str">
        <f t="shared" si="11"/>
        <v>N/A</v>
      </c>
      <c r="E88" s="34">
        <v>94098</v>
      </c>
      <c r="F88" s="11" t="str">
        <f t="shared" si="12"/>
        <v>N/A</v>
      </c>
      <c r="G88" s="34">
        <v>89375</v>
      </c>
      <c r="H88" s="11" t="str">
        <f t="shared" si="13"/>
        <v>N/A</v>
      </c>
      <c r="I88" s="12">
        <v>-7.75</v>
      </c>
      <c r="J88" s="12">
        <v>-5.0199999999999996</v>
      </c>
      <c r="K88" s="41" t="s">
        <v>732</v>
      </c>
      <c r="L88" s="9" t="str">
        <f t="shared" si="14"/>
        <v>Yes</v>
      </c>
    </row>
    <row r="89" spans="1:12" x14ac:dyDescent="0.25">
      <c r="A89" s="42" t="s">
        <v>1451</v>
      </c>
      <c r="B89" s="33" t="s">
        <v>217</v>
      </c>
      <c r="C89" s="43">
        <v>173.27821458</v>
      </c>
      <c r="D89" s="11" t="str">
        <f t="shared" si="11"/>
        <v>N/A</v>
      </c>
      <c r="E89" s="43">
        <v>190.57492189000001</v>
      </c>
      <c r="F89" s="11" t="str">
        <f t="shared" si="12"/>
        <v>N/A</v>
      </c>
      <c r="G89" s="43">
        <v>197.73765594</v>
      </c>
      <c r="H89" s="11" t="str">
        <f t="shared" si="13"/>
        <v>N/A</v>
      </c>
      <c r="I89" s="12">
        <v>9.9819999999999993</v>
      </c>
      <c r="J89" s="12">
        <v>3.758</v>
      </c>
      <c r="K89" s="41" t="s">
        <v>732</v>
      </c>
      <c r="L89" s="9" t="str">
        <f t="shared" si="14"/>
        <v>Yes</v>
      </c>
    </row>
    <row r="90" spans="1:12" x14ac:dyDescent="0.25">
      <c r="A90" s="42" t="s">
        <v>621</v>
      </c>
      <c r="B90" s="33" t="s">
        <v>217</v>
      </c>
      <c r="C90" s="43">
        <v>235127693</v>
      </c>
      <c r="D90" s="11" t="str">
        <f t="shared" si="11"/>
        <v>N/A</v>
      </c>
      <c r="E90" s="43">
        <v>233596074</v>
      </c>
      <c r="F90" s="11" t="str">
        <f t="shared" si="12"/>
        <v>N/A</v>
      </c>
      <c r="G90" s="43">
        <v>239719486</v>
      </c>
      <c r="H90" s="11" t="str">
        <f t="shared" si="13"/>
        <v>N/A</v>
      </c>
      <c r="I90" s="12">
        <v>-0.65100000000000002</v>
      </c>
      <c r="J90" s="12">
        <v>2.621</v>
      </c>
      <c r="K90" s="41" t="s">
        <v>732</v>
      </c>
      <c r="L90" s="9" t="str">
        <f t="shared" si="14"/>
        <v>Yes</v>
      </c>
    </row>
    <row r="91" spans="1:12" x14ac:dyDescent="0.25">
      <c r="A91" s="42" t="s">
        <v>622</v>
      </c>
      <c r="B91" s="33" t="s">
        <v>217</v>
      </c>
      <c r="C91" s="34">
        <v>537046</v>
      </c>
      <c r="D91" s="11" t="str">
        <f t="shared" si="11"/>
        <v>N/A</v>
      </c>
      <c r="E91" s="34">
        <v>539731</v>
      </c>
      <c r="F91" s="11" t="str">
        <f t="shared" si="12"/>
        <v>N/A</v>
      </c>
      <c r="G91" s="34">
        <v>539375</v>
      </c>
      <c r="H91" s="11" t="str">
        <f t="shared" si="13"/>
        <v>N/A</v>
      </c>
      <c r="I91" s="12">
        <v>0.5</v>
      </c>
      <c r="J91" s="12">
        <v>-6.6000000000000003E-2</v>
      </c>
      <c r="K91" s="41" t="s">
        <v>732</v>
      </c>
      <c r="L91" s="9" t="str">
        <f t="shared" si="14"/>
        <v>Yes</v>
      </c>
    </row>
    <row r="92" spans="1:12" x14ac:dyDescent="0.25">
      <c r="A92" s="42" t="s">
        <v>1452</v>
      </c>
      <c r="B92" s="33" t="s">
        <v>217</v>
      </c>
      <c r="C92" s="43">
        <v>437.81667306000003</v>
      </c>
      <c r="D92" s="11" t="str">
        <f t="shared" si="11"/>
        <v>N/A</v>
      </c>
      <c r="E92" s="43">
        <v>432.8009212</v>
      </c>
      <c r="F92" s="11" t="str">
        <f t="shared" si="12"/>
        <v>N/A</v>
      </c>
      <c r="G92" s="43">
        <v>444.43937148999998</v>
      </c>
      <c r="H92" s="11" t="str">
        <f t="shared" si="13"/>
        <v>N/A</v>
      </c>
      <c r="I92" s="12">
        <v>-1.1499999999999999</v>
      </c>
      <c r="J92" s="12">
        <v>2.6890000000000001</v>
      </c>
      <c r="K92" s="41" t="s">
        <v>732</v>
      </c>
      <c r="L92" s="9" t="str">
        <f t="shared" si="14"/>
        <v>Yes</v>
      </c>
    </row>
    <row r="93" spans="1:12" ht="25" x14ac:dyDescent="0.25">
      <c r="A93" s="42" t="s">
        <v>623</v>
      </c>
      <c r="B93" s="33" t="s">
        <v>217</v>
      </c>
      <c r="C93" s="43">
        <v>214822609</v>
      </c>
      <c r="D93" s="11" t="str">
        <f t="shared" si="11"/>
        <v>N/A</v>
      </c>
      <c r="E93" s="43">
        <v>240472838</v>
      </c>
      <c r="F93" s="11" t="str">
        <f t="shared" si="12"/>
        <v>N/A</v>
      </c>
      <c r="G93" s="43">
        <v>258051398</v>
      </c>
      <c r="H93" s="11" t="str">
        <f t="shared" si="13"/>
        <v>N/A</v>
      </c>
      <c r="I93" s="12">
        <v>11.94</v>
      </c>
      <c r="J93" s="12">
        <v>7.31</v>
      </c>
      <c r="K93" s="41" t="s">
        <v>732</v>
      </c>
      <c r="L93" s="9" t="str">
        <f t="shared" si="14"/>
        <v>Yes</v>
      </c>
    </row>
    <row r="94" spans="1:12" x14ac:dyDescent="0.25">
      <c r="A94" s="44" t="s">
        <v>624</v>
      </c>
      <c r="B94" s="34" t="s">
        <v>217</v>
      </c>
      <c r="C94" s="34">
        <v>175372</v>
      </c>
      <c r="D94" s="11" t="str">
        <f t="shared" si="11"/>
        <v>N/A</v>
      </c>
      <c r="E94" s="34">
        <v>192647</v>
      </c>
      <c r="F94" s="11" t="str">
        <f t="shared" si="12"/>
        <v>N/A</v>
      </c>
      <c r="G94" s="34">
        <v>179913</v>
      </c>
      <c r="H94" s="11" t="str">
        <f t="shared" si="13"/>
        <v>N/A</v>
      </c>
      <c r="I94" s="12">
        <v>9.85</v>
      </c>
      <c r="J94" s="12">
        <v>-6.61</v>
      </c>
      <c r="K94" s="1" t="s">
        <v>732</v>
      </c>
      <c r="L94" s="9" t="str">
        <f t="shared" si="14"/>
        <v>Yes</v>
      </c>
    </row>
    <row r="95" spans="1:12" x14ac:dyDescent="0.25">
      <c r="A95" s="42" t="s">
        <v>1453</v>
      </c>
      <c r="B95" s="33" t="s">
        <v>217</v>
      </c>
      <c r="C95" s="43">
        <v>1224.9538637999999</v>
      </c>
      <c r="D95" s="11" t="str">
        <f t="shared" si="11"/>
        <v>N/A</v>
      </c>
      <c r="E95" s="43">
        <v>1248.2563341</v>
      </c>
      <c r="F95" s="11" t="str">
        <f t="shared" si="12"/>
        <v>N/A</v>
      </c>
      <c r="G95" s="43">
        <v>1434.3121286000001</v>
      </c>
      <c r="H95" s="11" t="str">
        <f t="shared" si="13"/>
        <v>N/A</v>
      </c>
      <c r="I95" s="12">
        <v>1.9019999999999999</v>
      </c>
      <c r="J95" s="12">
        <v>14.91</v>
      </c>
      <c r="K95" s="41" t="s">
        <v>732</v>
      </c>
      <c r="L95" s="9" t="str">
        <f t="shared" si="14"/>
        <v>Yes</v>
      </c>
    </row>
    <row r="96" spans="1:12" ht="25" x14ac:dyDescent="0.25">
      <c r="A96" s="42" t="s">
        <v>625</v>
      </c>
      <c r="B96" s="33" t="s">
        <v>217</v>
      </c>
      <c r="C96" s="43">
        <v>124406973</v>
      </c>
      <c r="D96" s="11" t="str">
        <f t="shared" si="11"/>
        <v>N/A</v>
      </c>
      <c r="E96" s="43">
        <v>131647069</v>
      </c>
      <c r="F96" s="11" t="str">
        <f t="shared" si="12"/>
        <v>N/A</v>
      </c>
      <c r="G96" s="43">
        <v>136589522</v>
      </c>
      <c r="H96" s="11" t="str">
        <f t="shared" si="13"/>
        <v>N/A</v>
      </c>
      <c r="I96" s="12">
        <v>5.82</v>
      </c>
      <c r="J96" s="12">
        <v>3.754</v>
      </c>
      <c r="K96" s="41" t="s">
        <v>732</v>
      </c>
      <c r="L96" s="9" t="str">
        <f t="shared" si="14"/>
        <v>Yes</v>
      </c>
    </row>
    <row r="97" spans="1:12" x14ac:dyDescent="0.25">
      <c r="A97" s="42" t="s">
        <v>626</v>
      </c>
      <c r="B97" s="33" t="s">
        <v>217</v>
      </c>
      <c r="C97" s="34">
        <v>73137</v>
      </c>
      <c r="D97" s="11" t="str">
        <f t="shared" si="11"/>
        <v>N/A</v>
      </c>
      <c r="E97" s="34">
        <v>72661</v>
      </c>
      <c r="F97" s="11" t="str">
        <f t="shared" si="12"/>
        <v>N/A</v>
      </c>
      <c r="G97" s="34">
        <v>79080</v>
      </c>
      <c r="H97" s="11" t="str">
        <f t="shared" si="13"/>
        <v>N/A</v>
      </c>
      <c r="I97" s="12">
        <v>-0.65100000000000002</v>
      </c>
      <c r="J97" s="12">
        <v>8.8339999999999996</v>
      </c>
      <c r="K97" s="41" t="s">
        <v>732</v>
      </c>
      <c r="L97" s="9" t="str">
        <f t="shared" si="14"/>
        <v>Yes</v>
      </c>
    </row>
    <row r="98" spans="1:12" x14ac:dyDescent="0.25">
      <c r="A98" s="42" t="s">
        <v>1454</v>
      </c>
      <c r="B98" s="33" t="s">
        <v>217</v>
      </c>
      <c r="C98" s="43">
        <v>1701.0127978999999</v>
      </c>
      <c r="D98" s="11" t="str">
        <f t="shared" si="11"/>
        <v>N/A</v>
      </c>
      <c r="E98" s="43">
        <v>1811.7981999000001</v>
      </c>
      <c r="F98" s="11" t="str">
        <f t="shared" si="12"/>
        <v>N/A</v>
      </c>
      <c r="G98" s="43">
        <v>1727.2321952</v>
      </c>
      <c r="H98" s="11" t="str">
        <f t="shared" si="13"/>
        <v>N/A</v>
      </c>
      <c r="I98" s="12">
        <v>6.5129999999999999</v>
      </c>
      <c r="J98" s="12">
        <v>-4.67</v>
      </c>
      <c r="K98" s="41" t="s">
        <v>732</v>
      </c>
      <c r="L98" s="9" t="str">
        <f t="shared" si="14"/>
        <v>Yes</v>
      </c>
    </row>
    <row r="99" spans="1:12" ht="25" x14ac:dyDescent="0.25">
      <c r="A99" s="42" t="s">
        <v>627</v>
      </c>
      <c r="B99" s="33" t="s">
        <v>217</v>
      </c>
      <c r="C99" s="43">
        <v>2689966688</v>
      </c>
      <c r="D99" s="11" t="str">
        <f t="shared" si="11"/>
        <v>N/A</v>
      </c>
      <c r="E99" s="43">
        <v>2879308115</v>
      </c>
      <c r="F99" s="11" t="str">
        <f t="shared" si="12"/>
        <v>N/A</v>
      </c>
      <c r="G99" s="43">
        <v>2779679018</v>
      </c>
      <c r="H99" s="11" t="str">
        <f t="shared" si="13"/>
        <v>N/A</v>
      </c>
      <c r="I99" s="12">
        <v>7.0389999999999997</v>
      </c>
      <c r="J99" s="12">
        <v>-3.46</v>
      </c>
      <c r="K99" s="41" t="s">
        <v>732</v>
      </c>
      <c r="L99" s="9" t="str">
        <f t="shared" si="14"/>
        <v>Yes</v>
      </c>
    </row>
    <row r="100" spans="1:12" x14ac:dyDescent="0.25">
      <c r="A100" s="42" t="s">
        <v>628</v>
      </c>
      <c r="B100" s="33" t="s">
        <v>217</v>
      </c>
      <c r="C100" s="34">
        <v>291320</v>
      </c>
      <c r="D100" s="11" t="str">
        <f t="shared" si="11"/>
        <v>N/A</v>
      </c>
      <c r="E100" s="34">
        <v>298659</v>
      </c>
      <c r="F100" s="11" t="str">
        <f t="shared" si="12"/>
        <v>N/A</v>
      </c>
      <c r="G100" s="34">
        <v>289678</v>
      </c>
      <c r="H100" s="11" t="str">
        <f t="shared" si="13"/>
        <v>N/A</v>
      </c>
      <c r="I100" s="12">
        <v>2.5190000000000001</v>
      </c>
      <c r="J100" s="12">
        <v>-3.01</v>
      </c>
      <c r="K100" s="41" t="s">
        <v>732</v>
      </c>
      <c r="L100" s="9" t="str">
        <f t="shared" si="14"/>
        <v>Yes</v>
      </c>
    </row>
    <row r="101" spans="1:12" ht="25" x14ac:dyDescent="0.25">
      <c r="A101" s="42" t="s">
        <v>1455</v>
      </c>
      <c r="B101" s="33" t="s">
        <v>217</v>
      </c>
      <c r="C101" s="43">
        <v>9233.7178635</v>
      </c>
      <c r="D101" s="11" t="str">
        <f t="shared" si="11"/>
        <v>N/A</v>
      </c>
      <c r="E101" s="43">
        <v>9640.7880392000006</v>
      </c>
      <c r="F101" s="11" t="str">
        <f t="shared" si="12"/>
        <v>N/A</v>
      </c>
      <c r="G101" s="43">
        <v>9595.7546586000008</v>
      </c>
      <c r="H101" s="11" t="str">
        <f t="shared" si="13"/>
        <v>N/A</v>
      </c>
      <c r="I101" s="12">
        <v>4.4089999999999998</v>
      </c>
      <c r="J101" s="12">
        <v>-0.46700000000000003</v>
      </c>
      <c r="K101" s="41" t="s">
        <v>732</v>
      </c>
      <c r="L101" s="9" t="str">
        <f t="shared" si="14"/>
        <v>Yes</v>
      </c>
    </row>
    <row r="102" spans="1:12" ht="25" x14ac:dyDescent="0.25">
      <c r="A102" s="42" t="s">
        <v>629</v>
      </c>
      <c r="B102" s="33" t="s">
        <v>217</v>
      </c>
      <c r="C102" s="43">
        <v>112327015</v>
      </c>
      <c r="D102" s="11" t="str">
        <f t="shared" si="11"/>
        <v>N/A</v>
      </c>
      <c r="E102" s="43">
        <v>109163432</v>
      </c>
      <c r="F102" s="11" t="str">
        <f t="shared" si="12"/>
        <v>N/A</v>
      </c>
      <c r="G102" s="43">
        <v>69427068</v>
      </c>
      <c r="H102" s="11" t="str">
        <f t="shared" si="13"/>
        <v>N/A</v>
      </c>
      <c r="I102" s="12">
        <v>-2.82</v>
      </c>
      <c r="J102" s="12">
        <v>-36.4</v>
      </c>
      <c r="K102" s="41" t="s">
        <v>732</v>
      </c>
      <c r="L102" s="9" t="str">
        <f t="shared" si="14"/>
        <v>No</v>
      </c>
    </row>
    <row r="103" spans="1:12" x14ac:dyDescent="0.25">
      <c r="A103" s="42" t="s">
        <v>630</v>
      </c>
      <c r="B103" s="33" t="s">
        <v>217</v>
      </c>
      <c r="C103" s="34">
        <v>66863</v>
      </c>
      <c r="D103" s="11" t="str">
        <f t="shared" si="11"/>
        <v>N/A</v>
      </c>
      <c r="E103" s="34">
        <v>66235</v>
      </c>
      <c r="F103" s="11" t="str">
        <f t="shared" si="12"/>
        <v>N/A</v>
      </c>
      <c r="G103" s="34">
        <v>40074</v>
      </c>
      <c r="H103" s="11" t="str">
        <f t="shared" si="13"/>
        <v>N/A</v>
      </c>
      <c r="I103" s="12">
        <v>-0.93899999999999995</v>
      </c>
      <c r="J103" s="12">
        <v>-39.5</v>
      </c>
      <c r="K103" s="41" t="s">
        <v>732</v>
      </c>
      <c r="L103" s="9" t="str">
        <f t="shared" si="14"/>
        <v>No</v>
      </c>
    </row>
    <row r="104" spans="1:12" ht="25" x14ac:dyDescent="0.25">
      <c r="A104" s="42" t="s">
        <v>1456</v>
      </c>
      <c r="B104" s="33" t="s">
        <v>217</v>
      </c>
      <c r="C104" s="43">
        <v>1679.9577494</v>
      </c>
      <c r="D104" s="11" t="str">
        <f t="shared" si="11"/>
        <v>N/A</v>
      </c>
      <c r="E104" s="43">
        <v>1648.1230768999999</v>
      </c>
      <c r="F104" s="11" t="str">
        <f t="shared" si="12"/>
        <v>N/A</v>
      </c>
      <c r="G104" s="43">
        <v>1732.4716275000001</v>
      </c>
      <c r="H104" s="11" t="str">
        <f t="shared" si="13"/>
        <v>N/A</v>
      </c>
      <c r="I104" s="12">
        <v>-1.89</v>
      </c>
      <c r="J104" s="12">
        <v>5.1180000000000003</v>
      </c>
      <c r="K104" s="41" t="s">
        <v>732</v>
      </c>
      <c r="L104" s="9" t="str">
        <f t="shared" si="14"/>
        <v>Yes</v>
      </c>
    </row>
    <row r="105" spans="1:12" ht="25" x14ac:dyDescent="0.25">
      <c r="A105" s="42" t="s">
        <v>631</v>
      </c>
      <c r="B105" s="33" t="s">
        <v>217</v>
      </c>
      <c r="C105" s="43">
        <v>183222004</v>
      </c>
      <c r="D105" s="11" t="str">
        <f t="shared" si="11"/>
        <v>N/A</v>
      </c>
      <c r="E105" s="43">
        <v>108089079</v>
      </c>
      <c r="F105" s="11" t="str">
        <f t="shared" si="12"/>
        <v>N/A</v>
      </c>
      <c r="G105" s="43">
        <v>23169040</v>
      </c>
      <c r="H105" s="11" t="str">
        <f t="shared" si="13"/>
        <v>N/A</v>
      </c>
      <c r="I105" s="12">
        <v>-41</v>
      </c>
      <c r="J105" s="12">
        <v>-78.599999999999994</v>
      </c>
      <c r="K105" s="41" t="s">
        <v>732</v>
      </c>
      <c r="L105" s="9" t="str">
        <f t="shared" si="14"/>
        <v>No</v>
      </c>
    </row>
    <row r="106" spans="1:12" x14ac:dyDescent="0.25">
      <c r="A106" s="42" t="s">
        <v>632</v>
      </c>
      <c r="B106" s="33" t="s">
        <v>217</v>
      </c>
      <c r="C106" s="34">
        <v>57439</v>
      </c>
      <c r="D106" s="11" t="str">
        <f t="shared" si="11"/>
        <v>N/A</v>
      </c>
      <c r="E106" s="34">
        <v>47731</v>
      </c>
      <c r="F106" s="11" t="str">
        <f t="shared" si="12"/>
        <v>N/A</v>
      </c>
      <c r="G106" s="34">
        <v>16623</v>
      </c>
      <c r="H106" s="11" t="str">
        <f t="shared" si="13"/>
        <v>N/A</v>
      </c>
      <c r="I106" s="12">
        <v>-16.899999999999999</v>
      </c>
      <c r="J106" s="12">
        <v>-65.2</v>
      </c>
      <c r="K106" s="41" t="s">
        <v>732</v>
      </c>
      <c r="L106" s="9" t="str">
        <f t="shared" si="14"/>
        <v>No</v>
      </c>
    </row>
    <row r="107" spans="1:12" ht="25" x14ac:dyDescent="0.25">
      <c r="A107" s="42" t="s">
        <v>1457</v>
      </c>
      <c r="B107" s="33" t="s">
        <v>217</v>
      </c>
      <c r="C107" s="43">
        <v>3189.8536534</v>
      </c>
      <c r="D107" s="11" t="str">
        <f t="shared" si="11"/>
        <v>N/A</v>
      </c>
      <c r="E107" s="43">
        <v>2264.5467097000001</v>
      </c>
      <c r="F107" s="11" t="str">
        <f t="shared" si="12"/>
        <v>N/A</v>
      </c>
      <c r="G107" s="43">
        <v>1393.7941406</v>
      </c>
      <c r="H107" s="11" t="str">
        <f t="shared" si="13"/>
        <v>N/A</v>
      </c>
      <c r="I107" s="12">
        <v>-29</v>
      </c>
      <c r="J107" s="12">
        <v>-38.5</v>
      </c>
      <c r="K107" s="41" t="s">
        <v>732</v>
      </c>
      <c r="L107" s="9" t="str">
        <f t="shared" si="14"/>
        <v>No</v>
      </c>
    </row>
    <row r="108" spans="1:12" ht="25" x14ac:dyDescent="0.25">
      <c r="A108" s="42" t="s">
        <v>633</v>
      </c>
      <c r="B108" s="33" t="s">
        <v>217</v>
      </c>
      <c r="C108" s="43">
        <v>1442136</v>
      </c>
      <c r="D108" s="11" t="str">
        <f t="shared" si="11"/>
        <v>N/A</v>
      </c>
      <c r="E108" s="43">
        <v>1289557</v>
      </c>
      <c r="F108" s="11" t="str">
        <f t="shared" si="12"/>
        <v>N/A</v>
      </c>
      <c r="G108" s="43">
        <v>326397</v>
      </c>
      <c r="H108" s="11" t="str">
        <f t="shared" si="13"/>
        <v>N/A</v>
      </c>
      <c r="I108" s="12">
        <v>-10.6</v>
      </c>
      <c r="J108" s="12">
        <v>-74.7</v>
      </c>
      <c r="K108" s="41" t="s">
        <v>732</v>
      </c>
      <c r="L108" s="9" t="str">
        <f t="shared" si="14"/>
        <v>No</v>
      </c>
    </row>
    <row r="109" spans="1:12" x14ac:dyDescent="0.25">
      <c r="A109" s="42" t="s">
        <v>634</v>
      </c>
      <c r="B109" s="33" t="s">
        <v>217</v>
      </c>
      <c r="C109" s="34">
        <v>13425</v>
      </c>
      <c r="D109" s="11" t="str">
        <f t="shared" si="11"/>
        <v>N/A</v>
      </c>
      <c r="E109" s="34">
        <v>15316</v>
      </c>
      <c r="F109" s="11" t="str">
        <f t="shared" si="12"/>
        <v>N/A</v>
      </c>
      <c r="G109" s="34">
        <v>9597</v>
      </c>
      <c r="H109" s="11" t="str">
        <f t="shared" si="13"/>
        <v>N/A</v>
      </c>
      <c r="I109" s="12">
        <v>14.09</v>
      </c>
      <c r="J109" s="12">
        <v>-37.299999999999997</v>
      </c>
      <c r="K109" s="41" t="s">
        <v>732</v>
      </c>
      <c r="L109" s="9" t="str">
        <f t="shared" si="14"/>
        <v>No</v>
      </c>
    </row>
    <row r="110" spans="1:12" ht="25" x14ac:dyDescent="0.25">
      <c r="A110" s="42" t="s">
        <v>1458</v>
      </c>
      <c r="B110" s="33" t="s">
        <v>217</v>
      </c>
      <c r="C110" s="43">
        <v>107.42167598</v>
      </c>
      <c r="D110" s="11" t="str">
        <f t="shared" si="11"/>
        <v>N/A</v>
      </c>
      <c r="E110" s="43">
        <v>84.196722382000004</v>
      </c>
      <c r="F110" s="11" t="str">
        <f t="shared" si="12"/>
        <v>N/A</v>
      </c>
      <c r="G110" s="43">
        <v>34.010315724000002</v>
      </c>
      <c r="H110" s="11" t="str">
        <f t="shared" si="13"/>
        <v>N/A</v>
      </c>
      <c r="I110" s="12">
        <v>-21.6</v>
      </c>
      <c r="J110" s="12">
        <v>-59.6</v>
      </c>
      <c r="K110" s="41" t="s">
        <v>732</v>
      </c>
      <c r="L110" s="9" t="str">
        <f t="shared" si="14"/>
        <v>No</v>
      </c>
    </row>
    <row r="111" spans="1:12" x14ac:dyDescent="0.25">
      <c r="A111" s="42" t="s">
        <v>635</v>
      </c>
      <c r="B111" s="33" t="s">
        <v>217</v>
      </c>
      <c r="C111" s="43">
        <v>99811019</v>
      </c>
      <c r="D111" s="11" t="str">
        <f t="shared" si="11"/>
        <v>N/A</v>
      </c>
      <c r="E111" s="43">
        <v>105159626</v>
      </c>
      <c r="F111" s="11" t="str">
        <f t="shared" si="12"/>
        <v>N/A</v>
      </c>
      <c r="G111" s="43">
        <v>109697331</v>
      </c>
      <c r="H111" s="11" t="str">
        <f t="shared" si="13"/>
        <v>N/A</v>
      </c>
      <c r="I111" s="12">
        <v>5.359</v>
      </c>
      <c r="J111" s="12">
        <v>4.3150000000000004</v>
      </c>
      <c r="K111" s="41" t="s">
        <v>732</v>
      </c>
      <c r="L111" s="9" t="str">
        <f t="shared" si="14"/>
        <v>Yes</v>
      </c>
    </row>
    <row r="112" spans="1:12" x14ac:dyDescent="0.25">
      <c r="A112" s="42" t="s">
        <v>636</v>
      </c>
      <c r="B112" s="33" t="s">
        <v>217</v>
      </c>
      <c r="C112" s="34">
        <v>9856</v>
      </c>
      <c r="D112" s="11" t="str">
        <f t="shared" si="11"/>
        <v>N/A</v>
      </c>
      <c r="E112" s="34">
        <v>9834</v>
      </c>
      <c r="F112" s="11" t="str">
        <f t="shared" si="12"/>
        <v>N/A</v>
      </c>
      <c r="G112" s="34">
        <v>10074</v>
      </c>
      <c r="H112" s="11" t="str">
        <f t="shared" si="13"/>
        <v>N/A</v>
      </c>
      <c r="I112" s="12">
        <v>-0.223</v>
      </c>
      <c r="J112" s="12">
        <v>2.4409999999999998</v>
      </c>
      <c r="K112" s="41" t="s">
        <v>732</v>
      </c>
      <c r="L112" s="9" t="str">
        <f t="shared" si="14"/>
        <v>Yes</v>
      </c>
    </row>
    <row r="113" spans="1:12" x14ac:dyDescent="0.25">
      <c r="A113" s="42" t="s">
        <v>1459</v>
      </c>
      <c r="B113" s="33" t="s">
        <v>217</v>
      </c>
      <c r="C113" s="43">
        <v>10126.929688</v>
      </c>
      <c r="D113" s="11" t="str">
        <f t="shared" si="11"/>
        <v>N/A</v>
      </c>
      <c r="E113" s="43">
        <v>10693.474273</v>
      </c>
      <c r="F113" s="11" t="str">
        <f t="shared" si="12"/>
        <v>N/A</v>
      </c>
      <c r="G113" s="43">
        <v>10889.153365</v>
      </c>
      <c r="H113" s="11" t="str">
        <f t="shared" si="13"/>
        <v>N/A</v>
      </c>
      <c r="I113" s="12">
        <v>5.5940000000000003</v>
      </c>
      <c r="J113" s="12">
        <v>1.83</v>
      </c>
      <c r="K113" s="41" t="s">
        <v>732</v>
      </c>
      <c r="L113" s="9" t="str">
        <f t="shared" si="14"/>
        <v>Yes</v>
      </c>
    </row>
    <row r="114" spans="1:12" ht="25" x14ac:dyDescent="0.25">
      <c r="A114" s="42" t="s">
        <v>637</v>
      </c>
      <c r="B114" s="33" t="s">
        <v>217</v>
      </c>
      <c r="C114" s="43">
        <v>140228</v>
      </c>
      <c r="D114" s="11" t="str">
        <f t="shared" si="11"/>
        <v>N/A</v>
      </c>
      <c r="E114" s="43">
        <v>185461</v>
      </c>
      <c r="F114" s="11" t="str">
        <f t="shared" si="12"/>
        <v>N/A</v>
      </c>
      <c r="G114" s="43">
        <v>84486</v>
      </c>
      <c r="H114" s="11" t="str">
        <f t="shared" si="13"/>
        <v>N/A</v>
      </c>
      <c r="I114" s="12">
        <v>32.26</v>
      </c>
      <c r="J114" s="12">
        <v>-54.4</v>
      </c>
      <c r="K114" s="41" t="s">
        <v>732</v>
      </c>
      <c r="L114" s="9" t="str">
        <f>IF(J114="Div by 0", "N/A", IF(OR(J114="N/A",K114="N/A"),"N/A", IF(J114&gt;VALUE(MID(K114,1,2)), "No", IF(J114&lt;-1*VALUE(MID(K114,1,2)), "No", "Yes"))))</f>
        <v>No</v>
      </c>
    </row>
    <row r="115" spans="1:12" x14ac:dyDescent="0.25">
      <c r="A115" s="42" t="s">
        <v>638</v>
      </c>
      <c r="B115" s="33" t="s">
        <v>217</v>
      </c>
      <c r="C115" s="34">
        <v>3563</v>
      </c>
      <c r="D115" s="11" t="str">
        <f t="shared" si="11"/>
        <v>N/A</v>
      </c>
      <c r="E115" s="34">
        <v>4127</v>
      </c>
      <c r="F115" s="11" t="str">
        <f t="shared" si="12"/>
        <v>N/A</v>
      </c>
      <c r="G115" s="34">
        <v>1376</v>
      </c>
      <c r="H115" s="11" t="str">
        <f t="shared" si="13"/>
        <v>N/A</v>
      </c>
      <c r="I115" s="12">
        <v>15.83</v>
      </c>
      <c r="J115" s="12">
        <v>-66.7</v>
      </c>
      <c r="K115" s="41" t="s">
        <v>732</v>
      </c>
      <c r="L115" s="9" t="str">
        <f t="shared" ref="L115:L119" si="15">IF(J115="Div by 0", "N/A", IF(OR(J115="N/A",K115="N/A"),"N/A", IF(J115&gt;VALUE(MID(K115,1,2)), "No", IF(J115&lt;-1*VALUE(MID(K115,1,2)), "No", "Yes"))))</f>
        <v>No</v>
      </c>
    </row>
    <row r="116" spans="1:12" ht="25" x14ac:dyDescent="0.25">
      <c r="A116" s="42" t="s">
        <v>1460</v>
      </c>
      <c r="B116" s="33" t="s">
        <v>217</v>
      </c>
      <c r="C116" s="43">
        <v>39.356721864000001</v>
      </c>
      <c r="D116" s="11" t="str">
        <f t="shared" si="11"/>
        <v>N/A</v>
      </c>
      <c r="E116" s="43">
        <v>44.938454083000003</v>
      </c>
      <c r="F116" s="11" t="str">
        <f t="shared" si="12"/>
        <v>N/A</v>
      </c>
      <c r="G116" s="43">
        <v>61.399709301999998</v>
      </c>
      <c r="H116" s="11" t="str">
        <f t="shared" si="13"/>
        <v>N/A</v>
      </c>
      <c r="I116" s="12">
        <v>14.18</v>
      </c>
      <c r="J116" s="12">
        <v>36.630000000000003</v>
      </c>
      <c r="K116" s="41" t="s">
        <v>732</v>
      </c>
      <c r="L116" s="9" t="str">
        <f t="shared" si="15"/>
        <v>No</v>
      </c>
    </row>
    <row r="117" spans="1:12" ht="25" x14ac:dyDescent="0.25">
      <c r="A117" s="42" t="s">
        <v>639</v>
      </c>
      <c r="B117" s="33" t="s">
        <v>217</v>
      </c>
      <c r="C117" s="43">
        <v>21576601</v>
      </c>
      <c r="D117" s="11" t="str">
        <f t="shared" si="11"/>
        <v>N/A</v>
      </c>
      <c r="E117" s="43">
        <v>20471391</v>
      </c>
      <c r="F117" s="11" t="str">
        <f t="shared" si="12"/>
        <v>N/A</v>
      </c>
      <c r="G117" s="43">
        <v>20416733</v>
      </c>
      <c r="H117" s="11" t="str">
        <f t="shared" si="13"/>
        <v>N/A</v>
      </c>
      <c r="I117" s="12">
        <v>-5.12</v>
      </c>
      <c r="J117" s="12">
        <v>-0.26700000000000002</v>
      </c>
      <c r="K117" s="41" t="s">
        <v>732</v>
      </c>
      <c r="L117" s="9" t="str">
        <f t="shared" si="15"/>
        <v>Yes</v>
      </c>
    </row>
    <row r="118" spans="1:12" x14ac:dyDescent="0.25">
      <c r="A118" s="42" t="s">
        <v>640</v>
      </c>
      <c r="B118" s="33" t="s">
        <v>217</v>
      </c>
      <c r="C118" s="34">
        <v>683</v>
      </c>
      <c r="D118" s="11" t="str">
        <f t="shared" si="11"/>
        <v>N/A</v>
      </c>
      <c r="E118" s="34">
        <v>737</v>
      </c>
      <c r="F118" s="11" t="str">
        <f t="shared" si="12"/>
        <v>N/A</v>
      </c>
      <c r="G118" s="34">
        <v>646</v>
      </c>
      <c r="H118" s="11" t="str">
        <f t="shared" si="13"/>
        <v>N/A</v>
      </c>
      <c r="I118" s="12">
        <v>7.9059999999999997</v>
      </c>
      <c r="J118" s="12">
        <v>-12.3</v>
      </c>
      <c r="K118" s="41" t="s">
        <v>732</v>
      </c>
      <c r="L118" s="9" t="str">
        <f t="shared" si="15"/>
        <v>Yes</v>
      </c>
    </row>
    <row r="119" spans="1:12" ht="25" x14ac:dyDescent="0.25">
      <c r="A119" s="42" t="s">
        <v>1461</v>
      </c>
      <c r="B119" s="33" t="s">
        <v>217</v>
      </c>
      <c r="C119" s="43">
        <v>31590.923865000001</v>
      </c>
      <c r="D119" s="11" t="str">
        <f t="shared" si="11"/>
        <v>N/A</v>
      </c>
      <c r="E119" s="43">
        <v>27776.649932</v>
      </c>
      <c r="F119" s="11" t="str">
        <f t="shared" si="12"/>
        <v>N/A</v>
      </c>
      <c r="G119" s="43">
        <v>31604.849845000001</v>
      </c>
      <c r="H119" s="11" t="str">
        <f t="shared" si="13"/>
        <v>N/A</v>
      </c>
      <c r="I119" s="12">
        <v>-12.1</v>
      </c>
      <c r="J119" s="12">
        <v>13.78</v>
      </c>
      <c r="K119" s="41" t="s">
        <v>732</v>
      </c>
      <c r="L119" s="9" t="str">
        <f t="shared" si="15"/>
        <v>Yes</v>
      </c>
    </row>
    <row r="120" spans="1:12" ht="25" x14ac:dyDescent="0.25">
      <c r="A120" s="42" t="s">
        <v>641</v>
      </c>
      <c r="B120" s="33" t="s">
        <v>217</v>
      </c>
      <c r="C120" s="43">
        <v>130818298</v>
      </c>
      <c r="D120" s="11" t="str">
        <f t="shared" si="11"/>
        <v>N/A</v>
      </c>
      <c r="E120" s="43">
        <v>117526342</v>
      </c>
      <c r="F120" s="11" t="str">
        <f t="shared" si="12"/>
        <v>N/A</v>
      </c>
      <c r="G120" s="43">
        <v>96683197</v>
      </c>
      <c r="H120" s="11" t="str">
        <f t="shared" si="13"/>
        <v>N/A</v>
      </c>
      <c r="I120" s="12">
        <v>-10.199999999999999</v>
      </c>
      <c r="J120" s="12">
        <v>-17.7</v>
      </c>
      <c r="K120" s="41" t="s">
        <v>732</v>
      </c>
      <c r="L120" s="9" t="str">
        <f t="shared" ref="L120:L131" si="16">IF(J120="Div by 0", "N/A", IF(K120="N/A","N/A", IF(J120&gt;VALUE(MID(K120,1,2)), "No", IF(J120&lt;-1*VALUE(MID(K120,1,2)), "No", "Yes"))))</f>
        <v>Yes</v>
      </c>
    </row>
    <row r="121" spans="1:12" x14ac:dyDescent="0.25">
      <c r="A121" s="42" t="s">
        <v>642</v>
      </c>
      <c r="B121" s="33" t="s">
        <v>217</v>
      </c>
      <c r="C121" s="34">
        <v>357135</v>
      </c>
      <c r="D121" s="11" t="str">
        <f t="shared" si="11"/>
        <v>N/A</v>
      </c>
      <c r="E121" s="34">
        <v>327021</v>
      </c>
      <c r="F121" s="11" t="str">
        <f t="shared" si="12"/>
        <v>N/A</v>
      </c>
      <c r="G121" s="34">
        <v>211191</v>
      </c>
      <c r="H121" s="11" t="str">
        <f t="shared" si="13"/>
        <v>N/A</v>
      </c>
      <c r="I121" s="12">
        <v>-8.43</v>
      </c>
      <c r="J121" s="12">
        <v>-35.4</v>
      </c>
      <c r="K121" s="41" t="s">
        <v>732</v>
      </c>
      <c r="L121" s="9" t="str">
        <f t="shared" si="16"/>
        <v>No</v>
      </c>
    </row>
    <row r="122" spans="1:12" ht="25" x14ac:dyDescent="0.25">
      <c r="A122" s="42" t="s">
        <v>1462</v>
      </c>
      <c r="B122" s="33" t="s">
        <v>217</v>
      </c>
      <c r="C122" s="43">
        <v>366.29929298000002</v>
      </c>
      <c r="D122" s="11" t="str">
        <f t="shared" si="11"/>
        <v>N/A</v>
      </c>
      <c r="E122" s="43">
        <v>359.38469394999998</v>
      </c>
      <c r="F122" s="11" t="str">
        <f t="shared" si="12"/>
        <v>N/A</v>
      </c>
      <c r="G122" s="43">
        <v>457.79979734</v>
      </c>
      <c r="H122" s="11" t="str">
        <f t="shared" si="13"/>
        <v>N/A</v>
      </c>
      <c r="I122" s="12">
        <v>-1.89</v>
      </c>
      <c r="J122" s="12">
        <v>27.38</v>
      </c>
      <c r="K122" s="41" t="s">
        <v>732</v>
      </c>
      <c r="L122" s="9" t="str">
        <f t="shared" si="16"/>
        <v>Yes</v>
      </c>
    </row>
    <row r="123" spans="1:12" ht="25" x14ac:dyDescent="0.25">
      <c r="A123" s="42" t="s">
        <v>643</v>
      </c>
      <c r="B123" s="33" t="s">
        <v>217</v>
      </c>
      <c r="C123" s="43">
        <v>355923242</v>
      </c>
      <c r="D123" s="11" t="str">
        <f t="shared" ref="D123:D131" si="17">IF($B123="N/A","N/A",IF(C123&gt;10,"No",IF(C123&lt;-10,"No","Yes")))</f>
        <v>N/A</v>
      </c>
      <c r="E123" s="43">
        <v>360152934</v>
      </c>
      <c r="F123" s="11" t="str">
        <f t="shared" ref="F123:F131" si="18">IF($B123="N/A","N/A",IF(E123&gt;10,"No",IF(E123&lt;-10,"No","Yes")))</f>
        <v>N/A</v>
      </c>
      <c r="G123" s="43">
        <v>349053236</v>
      </c>
      <c r="H123" s="11" t="str">
        <f t="shared" ref="H123:H131" si="19">IF($B123="N/A","N/A",IF(G123&gt;10,"No",IF(G123&lt;-10,"No","Yes")))</f>
        <v>N/A</v>
      </c>
      <c r="I123" s="12">
        <v>1.1879999999999999</v>
      </c>
      <c r="J123" s="12">
        <v>-3.08</v>
      </c>
      <c r="K123" s="41" t="s">
        <v>732</v>
      </c>
      <c r="L123" s="9" t="str">
        <f t="shared" si="16"/>
        <v>Yes</v>
      </c>
    </row>
    <row r="124" spans="1:12" x14ac:dyDescent="0.25">
      <c r="A124" s="42" t="s">
        <v>644</v>
      </c>
      <c r="B124" s="33" t="s">
        <v>217</v>
      </c>
      <c r="C124" s="34">
        <v>17472</v>
      </c>
      <c r="D124" s="11" t="str">
        <f t="shared" si="17"/>
        <v>N/A</v>
      </c>
      <c r="E124" s="34">
        <v>17160</v>
      </c>
      <c r="F124" s="11" t="str">
        <f t="shared" si="18"/>
        <v>N/A</v>
      </c>
      <c r="G124" s="34">
        <v>16845</v>
      </c>
      <c r="H124" s="11" t="str">
        <f t="shared" si="19"/>
        <v>N/A</v>
      </c>
      <c r="I124" s="12">
        <v>-1.79</v>
      </c>
      <c r="J124" s="12">
        <v>-1.84</v>
      </c>
      <c r="K124" s="41" t="s">
        <v>732</v>
      </c>
      <c r="L124" s="9" t="str">
        <f t="shared" si="16"/>
        <v>Yes</v>
      </c>
    </row>
    <row r="125" spans="1:12" ht="25" x14ac:dyDescent="0.25">
      <c r="A125" s="42" t="s">
        <v>1463</v>
      </c>
      <c r="B125" s="33" t="s">
        <v>217</v>
      </c>
      <c r="C125" s="43">
        <v>20371.064675000001</v>
      </c>
      <c r="D125" s="11" t="str">
        <f t="shared" si="17"/>
        <v>N/A</v>
      </c>
      <c r="E125" s="43">
        <v>20987.933217000002</v>
      </c>
      <c r="F125" s="11" t="str">
        <f t="shared" si="18"/>
        <v>N/A</v>
      </c>
      <c r="G125" s="43">
        <v>20721.474384000001</v>
      </c>
      <c r="H125" s="11" t="str">
        <f t="shared" si="19"/>
        <v>N/A</v>
      </c>
      <c r="I125" s="12">
        <v>3.028</v>
      </c>
      <c r="J125" s="12">
        <v>-1.27</v>
      </c>
      <c r="K125" s="41" t="s">
        <v>732</v>
      </c>
      <c r="L125" s="9" t="str">
        <f t="shared" si="16"/>
        <v>Yes</v>
      </c>
    </row>
    <row r="126" spans="1:12" ht="25" x14ac:dyDescent="0.25">
      <c r="A126" s="42" t="s">
        <v>645</v>
      </c>
      <c r="B126" s="33" t="s">
        <v>217</v>
      </c>
      <c r="C126" s="43">
        <v>46744182</v>
      </c>
      <c r="D126" s="11" t="str">
        <f t="shared" si="17"/>
        <v>N/A</v>
      </c>
      <c r="E126" s="43">
        <v>164984033</v>
      </c>
      <c r="F126" s="11" t="str">
        <f t="shared" si="18"/>
        <v>N/A</v>
      </c>
      <c r="G126" s="43">
        <v>162486469</v>
      </c>
      <c r="H126" s="11" t="str">
        <f t="shared" si="19"/>
        <v>N/A</v>
      </c>
      <c r="I126" s="12">
        <v>253</v>
      </c>
      <c r="J126" s="12">
        <v>-1.51</v>
      </c>
      <c r="K126" s="41" t="s">
        <v>732</v>
      </c>
      <c r="L126" s="9" t="str">
        <f t="shared" si="16"/>
        <v>Yes</v>
      </c>
    </row>
    <row r="127" spans="1:12" x14ac:dyDescent="0.25">
      <c r="A127" s="42" t="s">
        <v>646</v>
      </c>
      <c r="B127" s="33" t="s">
        <v>217</v>
      </c>
      <c r="C127" s="34">
        <v>9849</v>
      </c>
      <c r="D127" s="11" t="str">
        <f t="shared" si="17"/>
        <v>N/A</v>
      </c>
      <c r="E127" s="34">
        <v>47137</v>
      </c>
      <c r="F127" s="11" t="str">
        <f t="shared" si="18"/>
        <v>N/A</v>
      </c>
      <c r="G127" s="34">
        <v>50937</v>
      </c>
      <c r="H127" s="11" t="str">
        <f t="shared" si="19"/>
        <v>N/A</v>
      </c>
      <c r="I127" s="12">
        <v>378.6</v>
      </c>
      <c r="J127" s="12">
        <v>8.0619999999999994</v>
      </c>
      <c r="K127" s="41" t="s">
        <v>732</v>
      </c>
      <c r="L127" s="9" t="str">
        <f t="shared" si="16"/>
        <v>Yes</v>
      </c>
    </row>
    <row r="128" spans="1:12" ht="25" x14ac:dyDescent="0.25">
      <c r="A128" s="42" t="s">
        <v>1464</v>
      </c>
      <c r="B128" s="33" t="s">
        <v>217</v>
      </c>
      <c r="C128" s="43">
        <v>4746.0840693999999</v>
      </c>
      <c r="D128" s="11" t="str">
        <f t="shared" si="17"/>
        <v>N/A</v>
      </c>
      <c r="E128" s="43">
        <v>3500.0961665</v>
      </c>
      <c r="F128" s="11" t="str">
        <f t="shared" si="18"/>
        <v>N/A</v>
      </c>
      <c r="G128" s="43">
        <v>3189.9497222</v>
      </c>
      <c r="H128" s="11" t="str">
        <f t="shared" si="19"/>
        <v>N/A</v>
      </c>
      <c r="I128" s="12">
        <v>-26.3</v>
      </c>
      <c r="J128" s="12">
        <v>-8.86</v>
      </c>
      <c r="K128" s="41" t="s">
        <v>732</v>
      </c>
      <c r="L128" s="9" t="str">
        <f t="shared" si="16"/>
        <v>Yes</v>
      </c>
    </row>
    <row r="129" spans="1:12" ht="25" x14ac:dyDescent="0.25">
      <c r="A129" s="42" t="s">
        <v>647</v>
      </c>
      <c r="B129" s="33" t="s">
        <v>217</v>
      </c>
      <c r="C129" s="43">
        <v>409068804</v>
      </c>
      <c r="D129" s="11" t="str">
        <f t="shared" si="17"/>
        <v>N/A</v>
      </c>
      <c r="E129" s="43">
        <v>409241770</v>
      </c>
      <c r="F129" s="11" t="str">
        <f t="shared" si="18"/>
        <v>N/A</v>
      </c>
      <c r="G129" s="43">
        <v>365732832</v>
      </c>
      <c r="H129" s="11" t="str">
        <f t="shared" si="19"/>
        <v>N/A</v>
      </c>
      <c r="I129" s="12">
        <v>4.2299999999999997E-2</v>
      </c>
      <c r="J129" s="12">
        <v>-10.6</v>
      </c>
      <c r="K129" s="41" t="s">
        <v>732</v>
      </c>
      <c r="L129" s="9" t="str">
        <f t="shared" si="16"/>
        <v>Yes</v>
      </c>
    </row>
    <row r="130" spans="1:12" x14ac:dyDescent="0.25">
      <c r="A130" s="42" t="s">
        <v>648</v>
      </c>
      <c r="B130" s="33" t="s">
        <v>217</v>
      </c>
      <c r="C130" s="34">
        <v>48841</v>
      </c>
      <c r="D130" s="11" t="str">
        <f t="shared" si="17"/>
        <v>N/A</v>
      </c>
      <c r="E130" s="34">
        <v>48323</v>
      </c>
      <c r="F130" s="11" t="str">
        <f t="shared" si="18"/>
        <v>N/A</v>
      </c>
      <c r="G130" s="34">
        <v>42878</v>
      </c>
      <c r="H130" s="11" t="str">
        <f t="shared" si="19"/>
        <v>N/A</v>
      </c>
      <c r="I130" s="12">
        <v>-1.06</v>
      </c>
      <c r="J130" s="12">
        <v>-11.3</v>
      </c>
      <c r="K130" s="41" t="s">
        <v>732</v>
      </c>
      <c r="L130" s="9" t="str">
        <f t="shared" si="16"/>
        <v>Yes</v>
      </c>
    </row>
    <row r="131" spans="1:12" ht="25" x14ac:dyDescent="0.25">
      <c r="A131" s="42" t="s">
        <v>1465</v>
      </c>
      <c r="B131" s="33" t="s">
        <v>217</v>
      </c>
      <c r="C131" s="43">
        <v>8375.5206486000006</v>
      </c>
      <c r="D131" s="11" t="str">
        <f t="shared" si="17"/>
        <v>N/A</v>
      </c>
      <c r="E131" s="43">
        <v>8468.8816919000001</v>
      </c>
      <c r="F131" s="11" t="str">
        <f t="shared" si="18"/>
        <v>N/A</v>
      </c>
      <c r="G131" s="43">
        <v>8529.6150006999997</v>
      </c>
      <c r="H131" s="11" t="str">
        <f t="shared" si="19"/>
        <v>N/A</v>
      </c>
      <c r="I131" s="12">
        <v>1.115</v>
      </c>
      <c r="J131" s="12">
        <v>0.71709999999999996</v>
      </c>
      <c r="K131" s="41" t="s">
        <v>732</v>
      </c>
      <c r="L131" s="9" t="str">
        <f t="shared" si="16"/>
        <v>Yes</v>
      </c>
    </row>
    <row r="132" spans="1:12" x14ac:dyDescent="0.25">
      <c r="A132" s="42" t="s">
        <v>1466</v>
      </c>
      <c r="B132" s="33" t="s">
        <v>217</v>
      </c>
      <c r="C132" s="43">
        <v>484.85146663</v>
      </c>
      <c r="D132" s="11" t="str">
        <f t="shared" ref="D132:D143" si="20">IF($B132="N/A","N/A",IF(C132&gt;10,"No",IF(C132&lt;-10,"No","Yes")))</f>
        <v>N/A</v>
      </c>
      <c r="E132" s="43">
        <v>476.10465640000001</v>
      </c>
      <c r="F132" s="11" t="str">
        <f t="shared" ref="F132:F143" si="21">IF($B132="N/A","N/A",IF(E132&gt;10,"No",IF(E132&lt;-10,"No","Yes")))</f>
        <v>N/A</v>
      </c>
      <c r="G132" s="43">
        <v>501.46917714</v>
      </c>
      <c r="H132" s="11" t="str">
        <f t="shared" ref="H132:H143" si="22">IF($B132="N/A","N/A",IF(G132&gt;10,"No",IF(G132&lt;-10,"No","Yes")))</f>
        <v>N/A</v>
      </c>
      <c r="I132" s="12">
        <v>-1.8</v>
      </c>
      <c r="J132" s="12">
        <v>5.3280000000000003</v>
      </c>
      <c r="K132" s="41" t="s">
        <v>732</v>
      </c>
      <c r="L132" s="9" t="str">
        <f t="shared" ref="L132:L143" si="23">IF(J132="Div by 0", "N/A", IF(K132="N/A","N/A", IF(J132&gt;VALUE(MID(K132,1,2)), "No", IF(J132&lt;-1*VALUE(MID(K132,1,2)), "No", "Yes"))))</f>
        <v>Yes</v>
      </c>
    </row>
    <row r="133" spans="1:12" x14ac:dyDescent="0.25">
      <c r="A133" s="42" t="s">
        <v>1467</v>
      </c>
      <c r="B133" s="33" t="s">
        <v>217</v>
      </c>
      <c r="C133" s="43">
        <v>433.19971218000001</v>
      </c>
      <c r="D133" s="11" t="str">
        <f t="shared" si="20"/>
        <v>N/A</v>
      </c>
      <c r="E133" s="43">
        <v>415.30485492000003</v>
      </c>
      <c r="F133" s="11" t="str">
        <f t="shared" si="21"/>
        <v>N/A</v>
      </c>
      <c r="G133" s="43">
        <v>434.7482498</v>
      </c>
      <c r="H133" s="11" t="str">
        <f t="shared" si="22"/>
        <v>N/A</v>
      </c>
      <c r="I133" s="12">
        <v>-4.13</v>
      </c>
      <c r="J133" s="12">
        <v>4.6820000000000004</v>
      </c>
      <c r="K133" s="41" t="s">
        <v>732</v>
      </c>
      <c r="L133" s="9" t="str">
        <f t="shared" si="23"/>
        <v>Yes</v>
      </c>
    </row>
    <row r="134" spans="1:12" x14ac:dyDescent="0.25">
      <c r="A134" s="42" t="s">
        <v>1468</v>
      </c>
      <c r="B134" s="33" t="s">
        <v>217</v>
      </c>
      <c r="C134" s="43">
        <v>554.42870741000002</v>
      </c>
      <c r="D134" s="11" t="str">
        <f t="shared" si="20"/>
        <v>N/A</v>
      </c>
      <c r="E134" s="43">
        <v>557.56552858999999</v>
      </c>
      <c r="F134" s="11" t="str">
        <f t="shared" si="21"/>
        <v>N/A</v>
      </c>
      <c r="G134" s="43">
        <v>589.86671584999999</v>
      </c>
      <c r="H134" s="11" t="str">
        <f t="shared" si="22"/>
        <v>N/A</v>
      </c>
      <c r="I134" s="12">
        <v>0.56579999999999997</v>
      </c>
      <c r="J134" s="12">
        <v>5.7930000000000001</v>
      </c>
      <c r="K134" s="41" t="s">
        <v>732</v>
      </c>
      <c r="L134" s="9" t="str">
        <f t="shared" si="23"/>
        <v>Yes</v>
      </c>
    </row>
    <row r="135" spans="1:12" x14ac:dyDescent="0.25">
      <c r="A135" s="42" t="s">
        <v>1469</v>
      </c>
      <c r="B135" s="33" t="s">
        <v>217</v>
      </c>
      <c r="C135" s="43">
        <v>3477.775764</v>
      </c>
      <c r="D135" s="11" t="str">
        <f t="shared" si="20"/>
        <v>N/A</v>
      </c>
      <c r="E135" s="43">
        <v>3520.9205993</v>
      </c>
      <c r="F135" s="11" t="str">
        <f t="shared" si="21"/>
        <v>N/A</v>
      </c>
      <c r="G135" s="43">
        <v>3609.9759958999998</v>
      </c>
      <c r="H135" s="11" t="str">
        <f t="shared" si="22"/>
        <v>N/A</v>
      </c>
      <c r="I135" s="12">
        <v>1.2410000000000001</v>
      </c>
      <c r="J135" s="12">
        <v>2.5289999999999999</v>
      </c>
      <c r="K135" s="41" t="s">
        <v>732</v>
      </c>
      <c r="L135" s="9" t="str">
        <f t="shared" si="23"/>
        <v>Yes</v>
      </c>
    </row>
    <row r="136" spans="1:12" x14ac:dyDescent="0.25">
      <c r="A136" s="42" t="s">
        <v>1470</v>
      </c>
      <c r="B136" s="33" t="s">
        <v>217</v>
      </c>
      <c r="C136" s="43">
        <v>4333.5016611999999</v>
      </c>
      <c r="D136" s="11" t="str">
        <f t="shared" si="20"/>
        <v>N/A</v>
      </c>
      <c r="E136" s="43">
        <v>4422.6754315999997</v>
      </c>
      <c r="F136" s="11" t="str">
        <f t="shared" si="21"/>
        <v>N/A</v>
      </c>
      <c r="G136" s="43">
        <v>4606.4376315</v>
      </c>
      <c r="H136" s="11" t="str">
        <f t="shared" si="22"/>
        <v>N/A</v>
      </c>
      <c r="I136" s="12">
        <v>2.0579999999999998</v>
      </c>
      <c r="J136" s="12">
        <v>4.1550000000000002</v>
      </c>
      <c r="K136" s="41" t="s">
        <v>732</v>
      </c>
      <c r="L136" s="9" t="str">
        <f t="shared" si="23"/>
        <v>Yes</v>
      </c>
    </row>
    <row r="137" spans="1:12" x14ac:dyDescent="0.25">
      <c r="A137" s="42" t="s">
        <v>1471</v>
      </c>
      <c r="B137" s="33" t="s">
        <v>217</v>
      </c>
      <c r="C137" s="43">
        <v>2368.0214307000001</v>
      </c>
      <c r="D137" s="11" t="str">
        <f t="shared" si="20"/>
        <v>N/A</v>
      </c>
      <c r="E137" s="43">
        <v>2351.4531397999999</v>
      </c>
      <c r="F137" s="11" t="str">
        <f t="shared" si="21"/>
        <v>N/A</v>
      </c>
      <c r="G137" s="43">
        <v>2297.7859778000002</v>
      </c>
      <c r="H137" s="11" t="str">
        <f t="shared" si="22"/>
        <v>N/A</v>
      </c>
      <c r="I137" s="12">
        <v>-0.7</v>
      </c>
      <c r="J137" s="12">
        <v>-2.2799999999999998</v>
      </c>
      <c r="K137" s="41" t="s">
        <v>732</v>
      </c>
      <c r="L137" s="9" t="str">
        <f t="shared" si="23"/>
        <v>Yes</v>
      </c>
    </row>
    <row r="138" spans="1:12" x14ac:dyDescent="0.25">
      <c r="A138" s="42" t="s">
        <v>1472</v>
      </c>
      <c r="B138" s="33" t="s">
        <v>217</v>
      </c>
      <c r="C138" s="43">
        <v>242.37169832000001</v>
      </c>
      <c r="D138" s="11" t="str">
        <f t="shared" si="20"/>
        <v>N/A</v>
      </c>
      <c r="E138" s="43">
        <v>235.83461618000001</v>
      </c>
      <c r="F138" s="11" t="str">
        <f t="shared" si="21"/>
        <v>N/A</v>
      </c>
      <c r="G138" s="43">
        <v>246.33987001</v>
      </c>
      <c r="H138" s="11" t="str">
        <f t="shared" si="22"/>
        <v>N/A</v>
      </c>
      <c r="I138" s="12">
        <v>-2.7</v>
      </c>
      <c r="J138" s="12">
        <v>4.4550000000000001</v>
      </c>
      <c r="K138" s="41" t="s">
        <v>732</v>
      </c>
      <c r="L138" s="9" t="str">
        <f t="shared" si="23"/>
        <v>Yes</v>
      </c>
    </row>
    <row r="139" spans="1:12" x14ac:dyDescent="0.25">
      <c r="A139" s="42" t="s">
        <v>1473</v>
      </c>
      <c r="B139" s="33" t="s">
        <v>217</v>
      </c>
      <c r="C139" s="43">
        <v>167.44023604</v>
      </c>
      <c r="D139" s="11" t="str">
        <f t="shared" si="20"/>
        <v>N/A</v>
      </c>
      <c r="E139" s="43">
        <v>160.40931147000001</v>
      </c>
      <c r="F139" s="11" t="str">
        <f t="shared" si="21"/>
        <v>N/A</v>
      </c>
      <c r="G139" s="43">
        <v>162.21665128000001</v>
      </c>
      <c r="H139" s="11" t="str">
        <f t="shared" si="22"/>
        <v>N/A</v>
      </c>
      <c r="I139" s="12">
        <v>-4.2</v>
      </c>
      <c r="J139" s="12">
        <v>1.127</v>
      </c>
      <c r="K139" s="41" t="s">
        <v>732</v>
      </c>
      <c r="L139" s="9" t="str">
        <f t="shared" si="23"/>
        <v>Yes</v>
      </c>
    </row>
    <row r="140" spans="1:12" x14ac:dyDescent="0.25">
      <c r="A140" s="42" t="s">
        <v>1474</v>
      </c>
      <c r="B140" s="33" t="s">
        <v>217</v>
      </c>
      <c r="C140" s="43">
        <v>338.38890850000001</v>
      </c>
      <c r="D140" s="11" t="str">
        <f t="shared" si="20"/>
        <v>N/A</v>
      </c>
      <c r="E140" s="43">
        <v>334.96194001999999</v>
      </c>
      <c r="F140" s="11" t="str">
        <f t="shared" si="21"/>
        <v>N/A</v>
      </c>
      <c r="G140" s="43">
        <v>356.14815585999997</v>
      </c>
      <c r="H140" s="11" t="str">
        <f t="shared" si="22"/>
        <v>N/A</v>
      </c>
      <c r="I140" s="12">
        <v>-1.01</v>
      </c>
      <c r="J140" s="12">
        <v>6.3250000000000002</v>
      </c>
      <c r="K140" s="41" t="s">
        <v>732</v>
      </c>
      <c r="L140" s="9" t="str">
        <f t="shared" si="23"/>
        <v>Yes</v>
      </c>
    </row>
    <row r="141" spans="1:12" x14ac:dyDescent="0.25">
      <c r="A141" s="42" t="s">
        <v>1475</v>
      </c>
      <c r="B141" s="33" t="s">
        <v>217</v>
      </c>
      <c r="C141" s="43">
        <v>4966.4786664000003</v>
      </c>
      <c r="D141" s="11" t="str">
        <f t="shared" si="20"/>
        <v>N/A</v>
      </c>
      <c r="E141" s="43">
        <v>5104.7460111</v>
      </c>
      <c r="F141" s="11" t="str">
        <f t="shared" si="21"/>
        <v>N/A</v>
      </c>
      <c r="G141" s="43">
        <v>4933.3783738000002</v>
      </c>
      <c r="H141" s="11" t="str">
        <f t="shared" si="22"/>
        <v>N/A</v>
      </c>
      <c r="I141" s="12">
        <v>2.7839999999999998</v>
      </c>
      <c r="J141" s="12">
        <v>-3.36</v>
      </c>
      <c r="K141" s="41" t="s">
        <v>732</v>
      </c>
      <c r="L141" s="9" t="str">
        <f t="shared" si="23"/>
        <v>Yes</v>
      </c>
    </row>
    <row r="142" spans="1:12" x14ac:dyDescent="0.25">
      <c r="A142" s="42" t="s">
        <v>1476</v>
      </c>
      <c r="B142" s="33" t="s">
        <v>217</v>
      </c>
      <c r="C142" s="43">
        <v>3792.4448026</v>
      </c>
      <c r="D142" s="11" t="str">
        <f t="shared" si="20"/>
        <v>N/A</v>
      </c>
      <c r="E142" s="43">
        <v>3926.0740546000002</v>
      </c>
      <c r="F142" s="11" t="str">
        <f t="shared" si="21"/>
        <v>N/A</v>
      </c>
      <c r="G142" s="43">
        <v>3835.4672902000002</v>
      </c>
      <c r="H142" s="11" t="str">
        <f t="shared" si="22"/>
        <v>N/A</v>
      </c>
      <c r="I142" s="12">
        <v>3.524</v>
      </c>
      <c r="J142" s="12">
        <v>-2.31</v>
      </c>
      <c r="K142" s="41" t="s">
        <v>732</v>
      </c>
      <c r="L142" s="9" t="str">
        <f t="shared" si="23"/>
        <v>Yes</v>
      </c>
    </row>
    <row r="143" spans="1:12" x14ac:dyDescent="0.25">
      <c r="A143" s="42" t="s">
        <v>1477</v>
      </c>
      <c r="B143" s="33" t="s">
        <v>217</v>
      </c>
      <c r="C143" s="43">
        <v>6583.3051306999996</v>
      </c>
      <c r="D143" s="11" t="str">
        <f t="shared" si="20"/>
        <v>N/A</v>
      </c>
      <c r="E143" s="43">
        <v>6743.9656253000003</v>
      </c>
      <c r="F143" s="11" t="str">
        <f t="shared" si="21"/>
        <v>N/A</v>
      </c>
      <c r="G143" s="43">
        <v>6473.1882981999997</v>
      </c>
      <c r="H143" s="11" t="str">
        <f t="shared" si="22"/>
        <v>N/A</v>
      </c>
      <c r="I143" s="12">
        <v>2.44</v>
      </c>
      <c r="J143" s="12">
        <v>-4.0199999999999996</v>
      </c>
      <c r="K143" s="41" t="s">
        <v>732</v>
      </c>
      <c r="L143" s="9" t="str">
        <f t="shared" si="23"/>
        <v>Yes</v>
      </c>
    </row>
    <row r="144" spans="1:12" x14ac:dyDescent="0.25">
      <c r="A144" s="42" t="s">
        <v>89</v>
      </c>
      <c r="B144" s="33" t="s">
        <v>217</v>
      </c>
      <c r="C144" s="8">
        <v>10.417147711</v>
      </c>
      <c r="D144" s="11" t="str">
        <f t="shared" ref="D144:D161" si="24">IF($B144="N/A","N/A",IF(C144&gt;10,"No",IF(C144&lt;-10,"No","Yes")))</f>
        <v>N/A</v>
      </c>
      <c r="E144" s="8">
        <v>8.8511147814999998</v>
      </c>
      <c r="F144" s="11" t="str">
        <f t="shared" ref="F144:F161" si="25">IF($B144="N/A","N/A",IF(E144&gt;10,"No",IF(E144&lt;-10,"No","Yes")))</f>
        <v>N/A</v>
      </c>
      <c r="G144" s="8">
        <v>8.7066923570999997</v>
      </c>
      <c r="H144" s="11" t="str">
        <f t="shared" ref="H144:H161" si="26">IF($B144="N/A","N/A",IF(G144&gt;10,"No",IF(G144&lt;-10,"No","Yes")))</f>
        <v>N/A</v>
      </c>
      <c r="I144" s="12">
        <v>-15</v>
      </c>
      <c r="J144" s="12">
        <v>-1.63</v>
      </c>
      <c r="K144" s="41" t="s">
        <v>732</v>
      </c>
      <c r="L144" s="9" t="str">
        <f t="shared" ref="L144:L161" si="27">IF(J144="Div by 0", "N/A", IF(K144="N/A","N/A", IF(J144&gt;VALUE(MID(K144,1,2)), "No", IF(J144&lt;-1*VALUE(MID(K144,1,2)), "No", "Yes"))))</f>
        <v>Yes</v>
      </c>
    </row>
    <row r="145" spans="1:12" x14ac:dyDescent="0.25">
      <c r="A145" s="42" t="s">
        <v>477</v>
      </c>
      <c r="B145" s="33" t="s">
        <v>217</v>
      </c>
      <c r="C145" s="8">
        <v>9.3342144987999998</v>
      </c>
      <c r="D145" s="11" t="str">
        <f t="shared" si="24"/>
        <v>N/A</v>
      </c>
      <c r="E145" s="8">
        <v>7.9608060574000001</v>
      </c>
      <c r="F145" s="11" t="str">
        <f t="shared" si="25"/>
        <v>N/A</v>
      </c>
      <c r="G145" s="8">
        <v>7.9755973600000001</v>
      </c>
      <c r="H145" s="11" t="str">
        <f t="shared" si="26"/>
        <v>N/A</v>
      </c>
      <c r="I145" s="12">
        <v>-14.7</v>
      </c>
      <c r="J145" s="12">
        <v>0.18579999999999999</v>
      </c>
      <c r="K145" s="41" t="s">
        <v>732</v>
      </c>
      <c r="L145" s="9" t="str">
        <f t="shared" si="27"/>
        <v>Yes</v>
      </c>
    </row>
    <row r="146" spans="1:12" x14ac:dyDescent="0.25">
      <c r="A146" s="42" t="s">
        <v>478</v>
      </c>
      <c r="B146" s="33" t="s">
        <v>217</v>
      </c>
      <c r="C146" s="8">
        <v>11.882219761</v>
      </c>
      <c r="D146" s="11" t="str">
        <f t="shared" si="24"/>
        <v>N/A</v>
      </c>
      <c r="E146" s="8">
        <v>10.072460992</v>
      </c>
      <c r="F146" s="11" t="str">
        <f t="shared" si="25"/>
        <v>N/A</v>
      </c>
      <c r="G146" s="8">
        <v>9.7158738601000003</v>
      </c>
      <c r="H146" s="11" t="str">
        <f t="shared" si="26"/>
        <v>N/A</v>
      </c>
      <c r="I146" s="12">
        <v>-15.2</v>
      </c>
      <c r="J146" s="12">
        <v>-3.54</v>
      </c>
      <c r="K146" s="41" t="s">
        <v>732</v>
      </c>
      <c r="L146" s="9" t="str">
        <f t="shared" si="27"/>
        <v>Yes</v>
      </c>
    </row>
    <row r="147" spans="1:12" x14ac:dyDescent="0.25">
      <c r="A147" s="42" t="s">
        <v>1478</v>
      </c>
      <c r="B147" s="33" t="s">
        <v>217</v>
      </c>
      <c r="C147" s="8">
        <v>10.349732813999999</v>
      </c>
      <c r="D147" s="11" t="str">
        <f t="shared" si="24"/>
        <v>N/A</v>
      </c>
      <c r="E147" s="8">
        <v>10.113598274999999</v>
      </c>
      <c r="F147" s="11" t="str">
        <f t="shared" si="25"/>
        <v>N/A</v>
      </c>
      <c r="G147" s="8">
        <v>10.155529865</v>
      </c>
      <c r="H147" s="11" t="str">
        <f t="shared" si="26"/>
        <v>N/A</v>
      </c>
      <c r="I147" s="12">
        <v>-2.2799999999999998</v>
      </c>
      <c r="J147" s="12">
        <v>0.41460000000000002</v>
      </c>
      <c r="K147" s="41" t="s">
        <v>732</v>
      </c>
      <c r="L147" s="9" t="str">
        <f t="shared" si="27"/>
        <v>Yes</v>
      </c>
    </row>
    <row r="148" spans="1:12" x14ac:dyDescent="0.25">
      <c r="A148" s="42" t="s">
        <v>1479</v>
      </c>
      <c r="B148" s="33" t="s">
        <v>217</v>
      </c>
      <c r="C148" s="8">
        <v>13.710609376000001</v>
      </c>
      <c r="D148" s="11" t="str">
        <f t="shared" si="24"/>
        <v>N/A</v>
      </c>
      <c r="E148" s="8">
        <v>13.273778412</v>
      </c>
      <c r="F148" s="11" t="str">
        <f t="shared" si="25"/>
        <v>N/A</v>
      </c>
      <c r="G148" s="8">
        <v>13.202050137000001</v>
      </c>
      <c r="H148" s="11" t="str">
        <f t="shared" si="26"/>
        <v>N/A</v>
      </c>
      <c r="I148" s="12">
        <v>-3.19</v>
      </c>
      <c r="J148" s="12">
        <v>-0.54</v>
      </c>
      <c r="K148" s="41" t="s">
        <v>732</v>
      </c>
      <c r="L148" s="9" t="str">
        <f t="shared" si="27"/>
        <v>Yes</v>
      </c>
    </row>
    <row r="149" spans="1:12" x14ac:dyDescent="0.25">
      <c r="A149" s="42" t="s">
        <v>1480</v>
      </c>
      <c r="B149" s="33" t="s">
        <v>217</v>
      </c>
      <c r="C149" s="8">
        <v>5.9459788443999999</v>
      </c>
      <c r="D149" s="11" t="str">
        <f t="shared" si="24"/>
        <v>N/A</v>
      </c>
      <c r="E149" s="8">
        <v>5.9774331663</v>
      </c>
      <c r="F149" s="11" t="str">
        <f t="shared" si="25"/>
        <v>N/A</v>
      </c>
      <c r="G149" s="8">
        <v>6.1263703272000001</v>
      </c>
      <c r="H149" s="11" t="str">
        <f t="shared" si="26"/>
        <v>N/A</v>
      </c>
      <c r="I149" s="12">
        <v>0.52900000000000003</v>
      </c>
      <c r="J149" s="12">
        <v>2.492</v>
      </c>
      <c r="K149" s="41" t="s">
        <v>732</v>
      </c>
      <c r="L149" s="9" t="str">
        <f t="shared" si="27"/>
        <v>Yes</v>
      </c>
    </row>
    <row r="150" spans="1:12" x14ac:dyDescent="0.25">
      <c r="A150" s="42" t="s">
        <v>90</v>
      </c>
      <c r="B150" s="33" t="s">
        <v>217</v>
      </c>
      <c r="C150" s="8">
        <v>55.359175022999999</v>
      </c>
      <c r="D150" s="11" t="str">
        <f t="shared" si="24"/>
        <v>N/A</v>
      </c>
      <c r="E150" s="8">
        <v>54.490322138000003</v>
      </c>
      <c r="F150" s="11" t="str">
        <f t="shared" si="25"/>
        <v>N/A</v>
      </c>
      <c r="G150" s="8">
        <v>55.427103404</v>
      </c>
      <c r="H150" s="11" t="str">
        <f t="shared" si="26"/>
        <v>N/A</v>
      </c>
      <c r="I150" s="12">
        <v>-1.57</v>
      </c>
      <c r="J150" s="12">
        <v>1.7190000000000001</v>
      </c>
      <c r="K150" s="41" t="s">
        <v>732</v>
      </c>
      <c r="L150" s="9" t="str">
        <f t="shared" si="27"/>
        <v>Yes</v>
      </c>
    </row>
    <row r="151" spans="1:12" x14ac:dyDescent="0.25">
      <c r="A151" s="42" t="s">
        <v>479</v>
      </c>
      <c r="B151" s="33" t="s">
        <v>217</v>
      </c>
      <c r="C151" s="8">
        <v>53.860876976</v>
      </c>
      <c r="D151" s="11" t="str">
        <f t="shared" si="24"/>
        <v>N/A</v>
      </c>
      <c r="E151" s="8">
        <v>52.994815578999997</v>
      </c>
      <c r="F151" s="11" t="str">
        <f t="shared" si="25"/>
        <v>N/A</v>
      </c>
      <c r="G151" s="8">
        <v>53.874429126000003</v>
      </c>
      <c r="H151" s="11" t="str">
        <f t="shared" si="26"/>
        <v>N/A</v>
      </c>
      <c r="I151" s="12">
        <v>-1.61</v>
      </c>
      <c r="J151" s="12">
        <v>1.66</v>
      </c>
      <c r="K151" s="41" t="s">
        <v>732</v>
      </c>
      <c r="L151" s="9" t="str">
        <f t="shared" si="27"/>
        <v>Yes</v>
      </c>
    </row>
    <row r="152" spans="1:12" x14ac:dyDescent="0.25">
      <c r="A152" s="42" t="s">
        <v>480</v>
      </c>
      <c r="B152" s="33" t="s">
        <v>217</v>
      </c>
      <c r="C152" s="8">
        <v>57.484449746000003</v>
      </c>
      <c r="D152" s="11" t="str">
        <f t="shared" si="24"/>
        <v>N/A</v>
      </c>
      <c r="E152" s="8">
        <v>56.669476346000003</v>
      </c>
      <c r="F152" s="11" t="str">
        <f t="shared" si="25"/>
        <v>N/A</v>
      </c>
      <c r="G152" s="8">
        <v>57.672239064999999</v>
      </c>
      <c r="H152" s="11" t="str">
        <f t="shared" si="26"/>
        <v>N/A</v>
      </c>
      <c r="I152" s="12">
        <v>-1.42</v>
      </c>
      <c r="J152" s="12">
        <v>1.7689999999999999</v>
      </c>
      <c r="K152" s="41" t="s">
        <v>732</v>
      </c>
      <c r="L152" s="9" t="str">
        <f t="shared" si="27"/>
        <v>Yes</v>
      </c>
    </row>
    <row r="153" spans="1:12" x14ac:dyDescent="0.25">
      <c r="A153" s="42" t="s">
        <v>117</v>
      </c>
      <c r="B153" s="33" t="s">
        <v>217</v>
      </c>
      <c r="C153" s="8">
        <v>83.273477701999994</v>
      </c>
      <c r="D153" s="11" t="str">
        <f t="shared" si="24"/>
        <v>N/A</v>
      </c>
      <c r="E153" s="8">
        <v>82.042043073000002</v>
      </c>
      <c r="F153" s="11" t="str">
        <f t="shared" si="25"/>
        <v>N/A</v>
      </c>
      <c r="G153" s="8">
        <v>81.155041746999999</v>
      </c>
      <c r="H153" s="11" t="str">
        <f t="shared" si="26"/>
        <v>N/A</v>
      </c>
      <c r="I153" s="12">
        <v>-1.48</v>
      </c>
      <c r="J153" s="12">
        <v>-1.08</v>
      </c>
      <c r="K153" s="41" t="s">
        <v>732</v>
      </c>
      <c r="L153" s="9" t="str">
        <f t="shared" si="27"/>
        <v>Yes</v>
      </c>
    </row>
    <row r="154" spans="1:12" x14ac:dyDescent="0.25">
      <c r="A154" s="42" t="s">
        <v>481</v>
      </c>
      <c r="B154" s="33" t="s">
        <v>217</v>
      </c>
      <c r="C154" s="8">
        <v>79.803796234000004</v>
      </c>
      <c r="D154" s="11" t="str">
        <f t="shared" si="24"/>
        <v>N/A</v>
      </c>
      <c r="E154" s="8">
        <v>78.468935852000001</v>
      </c>
      <c r="F154" s="11" t="str">
        <f t="shared" si="25"/>
        <v>N/A</v>
      </c>
      <c r="G154" s="8">
        <v>77.553723031000004</v>
      </c>
      <c r="H154" s="11" t="str">
        <f t="shared" si="26"/>
        <v>N/A</v>
      </c>
      <c r="I154" s="12">
        <v>-1.67</v>
      </c>
      <c r="J154" s="12">
        <v>-1.17</v>
      </c>
      <c r="K154" s="41" t="s">
        <v>732</v>
      </c>
      <c r="L154" s="9" t="str">
        <f t="shared" si="27"/>
        <v>Yes</v>
      </c>
    </row>
    <row r="155" spans="1:12" x14ac:dyDescent="0.25">
      <c r="A155" s="42" t="s">
        <v>482</v>
      </c>
      <c r="B155" s="33" t="s">
        <v>217</v>
      </c>
      <c r="C155" s="8">
        <v>88.080045768000005</v>
      </c>
      <c r="D155" s="11" t="str">
        <f t="shared" si="24"/>
        <v>N/A</v>
      </c>
      <c r="E155" s="8">
        <v>87.071005067000002</v>
      </c>
      <c r="F155" s="11" t="str">
        <f t="shared" si="25"/>
        <v>N/A</v>
      </c>
      <c r="G155" s="8">
        <v>86.247343900000004</v>
      </c>
      <c r="H155" s="11" t="str">
        <f t="shared" si="26"/>
        <v>N/A</v>
      </c>
      <c r="I155" s="12">
        <v>-1.1499999999999999</v>
      </c>
      <c r="J155" s="12">
        <v>-0.94599999999999995</v>
      </c>
      <c r="K155" s="41" t="s">
        <v>732</v>
      </c>
      <c r="L155" s="9" t="str">
        <f t="shared" si="27"/>
        <v>Yes</v>
      </c>
    </row>
    <row r="156" spans="1:12" x14ac:dyDescent="0.25">
      <c r="A156" s="42" t="s">
        <v>1481</v>
      </c>
      <c r="B156" s="33" t="s">
        <v>217</v>
      </c>
      <c r="C156" s="34">
        <v>2.9346019118000002</v>
      </c>
      <c r="D156" s="11" t="str">
        <f t="shared" si="24"/>
        <v>N/A</v>
      </c>
      <c r="E156" s="34">
        <v>3.2556489602999998</v>
      </c>
      <c r="F156" s="11" t="str">
        <f t="shared" si="25"/>
        <v>N/A</v>
      </c>
      <c r="G156" s="34">
        <v>3.3412843604</v>
      </c>
      <c r="H156" s="11" t="str">
        <f t="shared" si="26"/>
        <v>N/A</v>
      </c>
      <c r="I156" s="12">
        <v>10.94</v>
      </c>
      <c r="J156" s="12">
        <v>2.63</v>
      </c>
      <c r="K156" s="41" t="s">
        <v>732</v>
      </c>
      <c r="L156" s="9" t="str">
        <f t="shared" si="27"/>
        <v>Yes</v>
      </c>
    </row>
    <row r="157" spans="1:12" x14ac:dyDescent="0.25">
      <c r="A157" s="42" t="s">
        <v>1482</v>
      </c>
      <c r="B157" s="33" t="s">
        <v>217</v>
      </c>
      <c r="C157" s="34">
        <v>3.0917321159000002</v>
      </c>
      <c r="D157" s="11" t="str">
        <f t="shared" si="24"/>
        <v>N/A</v>
      </c>
      <c r="E157" s="34">
        <v>3.3456957167999999</v>
      </c>
      <c r="F157" s="11" t="str">
        <f t="shared" si="25"/>
        <v>N/A</v>
      </c>
      <c r="G157" s="34">
        <v>3.3214261672999998</v>
      </c>
      <c r="H157" s="11" t="str">
        <f t="shared" si="26"/>
        <v>N/A</v>
      </c>
      <c r="I157" s="12">
        <v>8.2140000000000004</v>
      </c>
      <c r="J157" s="12">
        <v>-0.72499999999999998</v>
      </c>
      <c r="K157" s="41" t="s">
        <v>732</v>
      </c>
      <c r="L157" s="9" t="str">
        <f t="shared" si="27"/>
        <v>Yes</v>
      </c>
    </row>
    <row r="158" spans="1:12" x14ac:dyDescent="0.25">
      <c r="A158" s="42" t="s">
        <v>1483</v>
      </c>
      <c r="B158" s="33" t="s">
        <v>217</v>
      </c>
      <c r="C158" s="34">
        <v>2.7730699885000001</v>
      </c>
      <c r="D158" s="11" t="str">
        <f t="shared" si="24"/>
        <v>N/A</v>
      </c>
      <c r="E158" s="34">
        <v>3.1576682594999999</v>
      </c>
      <c r="F158" s="11" t="str">
        <f t="shared" si="25"/>
        <v>N/A</v>
      </c>
      <c r="G158" s="34">
        <v>3.3611986984</v>
      </c>
      <c r="H158" s="11" t="str">
        <f t="shared" si="26"/>
        <v>N/A</v>
      </c>
      <c r="I158" s="12">
        <v>13.87</v>
      </c>
      <c r="J158" s="12">
        <v>6.4459999999999997</v>
      </c>
      <c r="K158" s="41" t="s">
        <v>732</v>
      </c>
      <c r="L158" s="9" t="str">
        <f t="shared" si="27"/>
        <v>Yes</v>
      </c>
    </row>
    <row r="159" spans="1:12" x14ac:dyDescent="0.25">
      <c r="A159" s="42" t="s">
        <v>1484</v>
      </c>
      <c r="B159" s="33" t="s">
        <v>217</v>
      </c>
      <c r="C159" s="34">
        <v>183.43769173000001</v>
      </c>
      <c r="D159" s="11" t="str">
        <f t="shared" si="24"/>
        <v>N/A</v>
      </c>
      <c r="E159" s="34">
        <v>184.11740337000001</v>
      </c>
      <c r="F159" s="11" t="str">
        <f t="shared" si="25"/>
        <v>N/A</v>
      </c>
      <c r="G159" s="34">
        <v>187.78677676000001</v>
      </c>
      <c r="H159" s="11" t="str">
        <f t="shared" si="26"/>
        <v>N/A</v>
      </c>
      <c r="I159" s="12">
        <v>0.3705</v>
      </c>
      <c r="J159" s="12">
        <v>1.9930000000000001</v>
      </c>
      <c r="K159" s="41" t="s">
        <v>732</v>
      </c>
      <c r="L159" s="9" t="str">
        <f t="shared" si="27"/>
        <v>Yes</v>
      </c>
    </row>
    <row r="160" spans="1:12" x14ac:dyDescent="0.25">
      <c r="A160" s="42" t="s">
        <v>1485</v>
      </c>
      <c r="B160" s="33" t="s">
        <v>217</v>
      </c>
      <c r="C160" s="34">
        <v>188.72667290000001</v>
      </c>
      <c r="D160" s="11" t="str">
        <f t="shared" si="24"/>
        <v>N/A</v>
      </c>
      <c r="E160" s="34">
        <v>191.02575461000001</v>
      </c>
      <c r="F160" s="11" t="str">
        <f t="shared" si="25"/>
        <v>N/A</v>
      </c>
      <c r="G160" s="34">
        <v>196.64936560999999</v>
      </c>
      <c r="H160" s="11" t="str">
        <f t="shared" si="26"/>
        <v>N/A</v>
      </c>
      <c r="I160" s="12">
        <v>1.218</v>
      </c>
      <c r="J160" s="12">
        <v>2.944</v>
      </c>
      <c r="K160" s="41" t="s">
        <v>732</v>
      </c>
      <c r="L160" s="9" t="str">
        <f t="shared" si="27"/>
        <v>Yes</v>
      </c>
    </row>
    <row r="161" spans="1:12" x14ac:dyDescent="0.25">
      <c r="A161" s="42" t="s">
        <v>1486</v>
      </c>
      <c r="B161" s="33" t="s">
        <v>217</v>
      </c>
      <c r="C161" s="34">
        <v>167.21057157000001</v>
      </c>
      <c r="D161" s="11" t="str">
        <f t="shared" si="24"/>
        <v>N/A</v>
      </c>
      <c r="E161" s="34">
        <v>163.52051118</v>
      </c>
      <c r="F161" s="11" t="str">
        <f t="shared" si="25"/>
        <v>N/A</v>
      </c>
      <c r="G161" s="34">
        <v>161.87830539999999</v>
      </c>
      <c r="H161" s="11" t="str">
        <f t="shared" si="26"/>
        <v>N/A</v>
      </c>
      <c r="I161" s="12">
        <v>-2.21</v>
      </c>
      <c r="J161" s="12">
        <v>-1</v>
      </c>
      <c r="K161" s="41" t="s">
        <v>732</v>
      </c>
      <c r="L161" s="9" t="str">
        <f t="shared" si="27"/>
        <v>Yes</v>
      </c>
    </row>
    <row r="162" spans="1:12" x14ac:dyDescent="0.25">
      <c r="A162" s="42" t="s">
        <v>1619</v>
      </c>
      <c r="B162" s="33" t="s">
        <v>217</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1742</v>
      </c>
      <c r="J162" s="12">
        <v>-33.299999999999997</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14</v>
      </c>
      <c r="H163" s="11" t="str">
        <f t="shared" si="30"/>
        <v>N/A</v>
      </c>
      <c r="I163" s="12">
        <v>25</v>
      </c>
      <c r="J163" s="12">
        <v>40</v>
      </c>
      <c r="K163" s="14" t="s">
        <v>217</v>
      </c>
      <c r="L163" s="9" t="str">
        <f t="shared" si="31"/>
        <v>N/A</v>
      </c>
    </row>
    <row r="164" spans="1:12" ht="25" x14ac:dyDescent="0.25">
      <c r="A164" s="42" t="s">
        <v>1620</v>
      </c>
      <c r="B164" s="33" t="s">
        <v>217</v>
      </c>
      <c r="C164" s="34">
        <v>11</v>
      </c>
      <c r="D164" s="11" t="str">
        <f t="shared" si="28"/>
        <v>N/A</v>
      </c>
      <c r="E164" s="34">
        <v>11</v>
      </c>
      <c r="F164" s="11" t="str">
        <f t="shared" si="29"/>
        <v>N/A</v>
      </c>
      <c r="G164" s="34">
        <v>11</v>
      </c>
      <c r="H164" s="11" t="str">
        <f t="shared" si="30"/>
        <v>N/A</v>
      </c>
      <c r="I164" s="12">
        <v>28.57</v>
      </c>
      <c r="J164" s="12">
        <v>22.22</v>
      </c>
      <c r="K164" s="14" t="s">
        <v>217</v>
      </c>
      <c r="L164" s="9" t="str">
        <f t="shared" si="31"/>
        <v>N/A</v>
      </c>
    </row>
    <row r="165" spans="1:12" ht="25" x14ac:dyDescent="0.25">
      <c r="A165" s="42" t="s">
        <v>1487</v>
      </c>
      <c r="B165" s="33" t="s">
        <v>217</v>
      </c>
      <c r="C165" s="34">
        <v>1004</v>
      </c>
      <c r="D165" s="11" t="str">
        <f t="shared" si="28"/>
        <v>N/A</v>
      </c>
      <c r="E165" s="34">
        <v>897</v>
      </c>
      <c r="F165" s="11" t="str">
        <f t="shared" si="29"/>
        <v>N/A</v>
      </c>
      <c r="G165" s="34">
        <v>719</v>
      </c>
      <c r="H165" s="11" t="str">
        <f t="shared" si="30"/>
        <v>N/A</v>
      </c>
      <c r="I165" s="12">
        <v>-10.7</v>
      </c>
      <c r="J165" s="12">
        <v>-19.8</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11</v>
      </c>
      <c r="H166" s="11" t="str">
        <f t="shared" si="30"/>
        <v>N/A</v>
      </c>
      <c r="I166" s="12">
        <v>-33.299999999999997</v>
      </c>
      <c r="J166" s="12">
        <v>50</v>
      </c>
      <c r="K166" s="14" t="s">
        <v>217</v>
      </c>
      <c r="L166" s="9" t="str">
        <f t="shared" si="31"/>
        <v>N/A</v>
      </c>
    </row>
    <row r="167" spans="1:12" x14ac:dyDescent="0.25">
      <c r="A167" s="42" t="s">
        <v>1622</v>
      </c>
      <c r="B167" s="33" t="s">
        <v>217</v>
      </c>
      <c r="C167" s="34">
        <v>90</v>
      </c>
      <c r="D167" s="11" t="str">
        <f t="shared" si="28"/>
        <v>N/A</v>
      </c>
      <c r="E167" s="34">
        <v>95</v>
      </c>
      <c r="F167" s="11" t="str">
        <f t="shared" si="29"/>
        <v>N/A</v>
      </c>
      <c r="G167" s="34">
        <v>89</v>
      </c>
      <c r="H167" s="11" t="str">
        <f t="shared" si="30"/>
        <v>N/A</v>
      </c>
      <c r="I167" s="12">
        <v>5.556</v>
      </c>
      <c r="J167" s="12">
        <v>-6.32</v>
      </c>
      <c r="K167" s="14" t="s">
        <v>217</v>
      </c>
      <c r="L167" s="9" t="str">
        <f t="shared" si="31"/>
        <v>N/A</v>
      </c>
    </row>
    <row r="168" spans="1:12" x14ac:dyDescent="0.25">
      <c r="A168" s="42" t="s">
        <v>125</v>
      </c>
      <c r="B168" s="33" t="s">
        <v>217</v>
      </c>
      <c r="C168" s="43">
        <v>811545</v>
      </c>
      <c r="D168" s="11" t="str">
        <f t="shared" si="28"/>
        <v>N/A</v>
      </c>
      <c r="E168" s="43">
        <v>1974857</v>
      </c>
      <c r="F168" s="11" t="str">
        <f t="shared" si="29"/>
        <v>N/A</v>
      </c>
      <c r="G168" s="43">
        <v>3167030</v>
      </c>
      <c r="H168" s="11" t="str">
        <f t="shared" si="30"/>
        <v>N/A</v>
      </c>
      <c r="I168" s="12">
        <v>143.30000000000001</v>
      </c>
      <c r="J168" s="12">
        <v>60.37</v>
      </c>
      <c r="K168" s="14" t="s">
        <v>217</v>
      </c>
      <c r="L168" s="9" t="str">
        <f t="shared" si="31"/>
        <v>N/A</v>
      </c>
    </row>
    <row r="169" spans="1:12" x14ac:dyDescent="0.25">
      <c r="A169" s="42" t="s">
        <v>1623</v>
      </c>
      <c r="B169" s="33" t="s">
        <v>217</v>
      </c>
      <c r="C169" s="43">
        <v>804939</v>
      </c>
      <c r="D169" s="11" t="str">
        <f t="shared" si="28"/>
        <v>N/A</v>
      </c>
      <c r="E169" s="43">
        <v>1971594</v>
      </c>
      <c r="F169" s="11" t="str">
        <f t="shared" si="29"/>
        <v>N/A</v>
      </c>
      <c r="G169" s="43">
        <v>1063033</v>
      </c>
      <c r="H169" s="11" t="str">
        <f t="shared" si="30"/>
        <v>N/A</v>
      </c>
      <c r="I169" s="12">
        <v>144.9</v>
      </c>
      <c r="J169" s="12">
        <v>-46.1</v>
      </c>
      <c r="K169" s="14" t="s">
        <v>217</v>
      </c>
      <c r="L169" s="9" t="str">
        <f t="shared" si="31"/>
        <v>N/A</v>
      </c>
    </row>
    <row r="170" spans="1:12" x14ac:dyDescent="0.25">
      <c r="A170" s="42" t="s">
        <v>1380</v>
      </c>
      <c r="B170" s="33" t="s">
        <v>217</v>
      </c>
      <c r="C170" s="43">
        <v>400672</v>
      </c>
      <c r="D170" s="11" t="str">
        <f t="shared" si="28"/>
        <v>N/A</v>
      </c>
      <c r="E170" s="43">
        <v>282065</v>
      </c>
      <c r="F170" s="11" t="str">
        <f t="shared" si="29"/>
        <v>N/A</v>
      </c>
      <c r="G170" s="43">
        <v>309633</v>
      </c>
      <c r="H170" s="11" t="str">
        <f t="shared" si="30"/>
        <v>N/A</v>
      </c>
      <c r="I170" s="12">
        <v>-29.6</v>
      </c>
      <c r="J170" s="12">
        <v>9.7739999999999991</v>
      </c>
      <c r="K170" s="14" t="s">
        <v>217</v>
      </c>
      <c r="L170" s="9" t="str">
        <f t="shared" si="31"/>
        <v>N/A</v>
      </c>
    </row>
    <row r="171" spans="1:12" x14ac:dyDescent="0.25">
      <c r="A171" s="42" t="s">
        <v>1617</v>
      </c>
      <c r="B171" s="33" t="s">
        <v>217</v>
      </c>
      <c r="C171" s="43">
        <v>346468</v>
      </c>
      <c r="D171" s="11" t="str">
        <f t="shared" si="28"/>
        <v>N/A</v>
      </c>
      <c r="E171" s="43">
        <v>823689</v>
      </c>
      <c r="F171" s="11" t="str">
        <f t="shared" si="29"/>
        <v>N/A</v>
      </c>
      <c r="G171" s="43">
        <v>2678220</v>
      </c>
      <c r="H171" s="11" t="str">
        <f t="shared" si="30"/>
        <v>N/A</v>
      </c>
      <c r="I171" s="12">
        <v>137.69999999999999</v>
      </c>
      <c r="J171" s="12">
        <v>225.1</v>
      </c>
      <c r="K171" s="14" t="s">
        <v>217</v>
      </c>
      <c r="L171" s="9" t="str">
        <f t="shared" si="31"/>
        <v>N/A</v>
      </c>
    </row>
    <row r="172" spans="1:12" x14ac:dyDescent="0.25">
      <c r="A172" s="42" t="s">
        <v>1618</v>
      </c>
      <c r="B172" s="33" t="s">
        <v>217</v>
      </c>
      <c r="C172" s="43">
        <v>437669</v>
      </c>
      <c r="D172" s="11" t="str">
        <f t="shared" si="28"/>
        <v>N/A</v>
      </c>
      <c r="E172" s="43">
        <v>482333</v>
      </c>
      <c r="F172" s="11" t="str">
        <f t="shared" si="29"/>
        <v>N/A</v>
      </c>
      <c r="G172" s="43">
        <v>735273</v>
      </c>
      <c r="H172" s="11" t="str">
        <f t="shared" si="30"/>
        <v>N/A</v>
      </c>
      <c r="I172" s="12">
        <v>10.199999999999999</v>
      </c>
      <c r="J172" s="12">
        <v>52.44</v>
      </c>
      <c r="K172" s="14" t="s">
        <v>217</v>
      </c>
      <c r="L172" s="9" t="str">
        <f t="shared" si="31"/>
        <v>N/A</v>
      </c>
    </row>
    <row r="173" spans="1:12" ht="25" x14ac:dyDescent="0.25">
      <c r="A173" s="42" t="s">
        <v>1381</v>
      </c>
      <c r="B173" s="33" t="s">
        <v>217</v>
      </c>
      <c r="C173" s="43">
        <v>944209</v>
      </c>
      <c r="D173" s="11" t="str">
        <f t="shared" ref="D173:D187" si="32">IF($B173="N/A","N/A",IF(C173&gt;10,"No",IF(C173&lt;-10,"No","Yes")))</f>
        <v>N/A</v>
      </c>
      <c r="E173" s="43">
        <v>757316</v>
      </c>
      <c r="F173" s="11" t="str">
        <f t="shared" ref="F173:F187" si="33">IF($B173="N/A","N/A",IF(E173&gt;10,"No",IF(E173&lt;-10,"No","Yes")))</f>
        <v>N/A</v>
      </c>
      <c r="G173" s="43">
        <v>724638</v>
      </c>
      <c r="H173" s="11" t="str">
        <f t="shared" ref="H173:H187" si="34">IF($B173="N/A","N/A",IF(G173&gt;10,"No",IF(G173&lt;-10,"No","Yes")))</f>
        <v>N/A</v>
      </c>
      <c r="I173" s="12">
        <v>-19.8</v>
      </c>
      <c r="J173" s="12">
        <v>-4.3099999999999996</v>
      </c>
      <c r="K173" s="41" t="s">
        <v>732</v>
      </c>
      <c r="L173" s="9" t="str">
        <f t="shared" ref="L173:L187" si="35">IF(J173="Div by 0", "N/A", IF(K173="N/A","N/A", IF(J173&gt;VALUE(MID(K173,1,2)), "No", IF(J173&lt;-1*VALUE(MID(K173,1,2)), "No", "Yes"))))</f>
        <v>Yes</v>
      </c>
    </row>
    <row r="174" spans="1:12" x14ac:dyDescent="0.25">
      <c r="A174" s="42" t="s">
        <v>649</v>
      </c>
      <c r="B174" s="33" t="s">
        <v>217</v>
      </c>
      <c r="C174" s="34">
        <v>3560</v>
      </c>
      <c r="D174" s="11" t="str">
        <f t="shared" si="32"/>
        <v>N/A</v>
      </c>
      <c r="E174" s="34">
        <v>4711</v>
      </c>
      <c r="F174" s="11" t="str">
        <f t="shared" si="33"/>
        <v>N/A</v>
      </c>
      <c r="G174" s="34">
        <v>5474</v>
      </c>
      <c r="H174" s="11" t="str">
        <f t="shared" si="34"/>
        <v>N/A</v>
      </c>
      <c r="I174" s="12">
        <v>32.33</v>
      </c>
      <c r="J174" s="12">
        <v>16.2</v>
      </c>
      <c r="K174" s="41" t="s">
        <v>732</v>
      </c>
      <c r="L174" s="9" t="str">
        <f t="shared" si="35"/>
        <v>Yes</v>
      </c>
    </row>
    <row r="175" spans="1:12" x14ac:dyDescent="0.25">
      <c r="A175" s="42" t="s">
        <v>1382</v>
      </c>
      <c r="B175" s="33" t="s">
        <v>217</v>
      </c>
      <c r="C175" s="43">
        <v>265.22724719000001</v>
      </c>
      <c r="D175" s="11" t="str">
        <f t="shared" si="32"/>
        <v>N/A</v>
      </c>
      <c r="E175" s="43">
        <v>160.75482912000001</v>
      </c>
      <c r="F175" s="11" t="str">
        <f t="shared" si="33"/>
        <v>N/A</v>
      </c>
      <c r="G175" s="43">
        <v>132.37815126000001</v>
      </c>
      <c r="H175" s="11" t="str">
        <f t="shared" si="34"/>
        <v>N/A</v>
      </c>
      <c r="I175" s="12">
        <v>-39.4</v>
      </c>
      <c r="J175" s="12">
        <v>-17.7</v>
      </c>
      <c r="K175" s="41" t="s">
        <v>732</v>
      </c>
      <c r="L175" s="9" t="str">
        <f t="shared" si="35"/>
        <v>Yes</v>
      </c>
    </row>
    <row r="176" spans="1:12" ht="25" x14ac:dyDescent="0.25">
      <c r="A176" s="42" t="s">
        <v>1383</v>
      </c>
      <c r="B176" s="33" t="s">
        <v>217</v>
      </c>
      <c r="C176" s="43">
        <v>29039884</v>
      </c>
      <c r="D176" s="11" t="str">
        <f t="shared" si="32"/>
        <v>N/A</v>
      </c>
      <c r="E176" s="43">
        <v>35540100</v>
      </c>
      <c r="F176" s="11" t="str">
        <f t="shared" si="33"/>
        <v>N/A</v>
      </c>
      <c r="G176" s="43">
        <v>35124395</v>
      </c>
      <c r="H176" s="11" t="str">
        <f t="shared" si="34"/>
        <v>N/A</v>
      </c>
      <c r="I176" s="12">
        <v>22.38</v>
      </c>
      <c r="J176" s="12">
        <v>-1.17</v>
      </c>
      <c r="K176" s="41" t="s">
        <v>732</v>
      </c>
      <c r="L176" s="9" t="str">
        <f t="shared" si="35"/>
        <v>Yes</v>
      </c>
    </row>
    <row r="177" spans="1:12" x14ac:dyDescent="0.25">
      <c r="A177" s="42" t="s">
        <v>516</v>
      </c>
      <c r="B177" s="33" t="s">
        <v>217</v>
      </c>
      <c r="C177" s="34">
        <v>40769</v>
      </c>
      <c r="D177" s="11" t="str">
        <f t="shared" si="32"/>
        <v>N/A</v>
      </c>
      <c r="E177" s="34">
        <v>42445</v>
      </c>
      <c r="F177" s="11" t="str">
        <f t="shared" si="33"/>
        <v>N/A</v>
      </c>
      <c r="G177" s="34">
        <v>40665</v>
      </c>
      <c r="H177" s="11" t="str">
        <f t="shared" si="34"/>
        <v>N/A</v>
      </c>
      <c r="I177" s="12">
        <v>4.1109999999999998</v>
      </c>
      <c r="J177" s="12">
        <v>-4.1900000000000004</v>
      </c>
      <c r="K177" s="41" t="s">
        <v>732</v>
      </c>
      <c r="L177" s="9" t="str">
        <f t="shared" si="35"/>
        <v>Yes</v>
      </c>
    </row>
    <row r="178" spans="1:12" x14ac:dyDescent="0.25">
      <c r="A178" s="42" t="s">
        <v>1384</v>
      </c>
      <c r="B178" s="33" t="s">
        <v>217</v>
      </c>
      <c r="C178" s="43">
        <v>712.30307341000002</v>
      </c>
      <c r="D178" s="11" t="str">
        <f t="shared" si="32"/>
        <v>N/A</v>
      </c>
      <c r="E178" s="43">
        <v>837.32123924999996</v>
      </c>
      <c r="F178" s="11" t="str">
        <f t="shared" si="33"/>
        <v>N/A</v>
      </c>
      <c r="G178" s="43">
        <v>863.75003074000006</v>
      </c>
      <c r="H178" s="11" t="str">
        <f t="shared" si="34"/>
        <v>N/A</v>
      </c>
      <c r="I178" s="12">
        <v>17.55</v>
      </c>
      <c r="J178" s="12">
        <v>3.1560000000000001</v>
      </c>
      <c r="K178" s="41" t="s">
        <v>732</v>
      </c>
      <c r="L178" s="9" t="str">
        <f t="shared" si="35"/>
        <v>Yes</v>
      </c>
    </row>
    <row r="179" spans="1:12" ht="25" x14ac:dyDescent="0.25">
      <c r="A179" s="42" t="s">
        <v>1385</v>
      </c>
      <c r="B179" s="33" t="s">
        <v>217</v>
      </c>
      <c r="C179" s="43">
        <v>56029777</v>
      </c>
      <c r="D179" s="11" t="str">
        <f t="shared" si="32"/>
        <v>N/A</v>
      </c>
      <c r="E179" s="43">
        <v>56113127</v>
      </c>
      <c r="F179" s="11" t="str">
        <f t="shared" si="33"/>
        <v>N/A</v>
      </c>
      <c r="G179" s="43">
        <v>52416334</v>
      </c>
      <c r="H179" s="11" t="str">
        <f t="shared" si="34"/>
        <v>N/A</v>
      </c>
      <c r="I179" s="12">
        <v>0.14879999999999999</v>
      </c>
      <c r="J179" s="12">
        <v>-6.59</v>
      </c>
      <c r="K179" s="41" t="s">
        <v>732</v>
      </c>
      <c r="L179" s="9" t="str">
        <f t="shared" si="35"/>
        <v>Yes</v>
      </c>
    </row>
    <row r="180" spans="1:12" x14ac:dyDescent="0.25">
      <c r="A180" s="42" t="s">
        <v>517</v>
      </c>
      <c r="B180" s="33" t="s">
        <v>217</v>
      </c>
      <c r="C180" s="34">
        <v>119351</v>
      </c>
      <c r="D180" s="11" t="str">
        <f t="shared" si="32"/>
        <v>N/A</v>
      </c>
      <c r="E180" s="34">
        <v>124973</v>
      </c>
      <c r="F180" s="11" t="str">
        <f t="shared" si="33"/>
        <v>N/A</v>
      </c>
      <c r="G180" s="34">
        <v>116938</v>
      </c>
      <c r="H180" s="11" t="str">
        <f t="shared" si="34"/>
        <v>N/A</v>
      </c>
      <c r="I180" s="12">
        <v>4.71</v>
      </c>
      <c r="J180" s="12">
        <v>-6.43</v>
      </c>
      <c r="K180" s="41" t="s">
        <v>732</v>
      </c>
      <c r="L180" s="9" t="str">
        <f t="shared" si="35"/>
        <v>Yes</v>
      </c>
    </row>
    <row r="181" spans="1:12" ht="25" x14ac:dyDescent="0.25">
      <c r="A181" s="42" t="s">
        <v>1386</v>
      </c>
      <c r="B181" s="33" t="s">
        <v>217</v>
      </c>
      <c r="C181" s="43">
        <v>469.45377080999998</v>
      </c>
      <c r="D181" s="11" t="str">
        <f t="shared" si="32"/>
        <v>N/A</v>
      </c>
      <c r="E181" s="43">
        <v>449.00200043000001</v>
      </c>
      <c r="F181" s="11" t="str">
        <f t="shared" si="33"/>
        <v>N/A</v>
      </c>
      <c r="G181" s="43">
        <v>448.24038379000001</v>
      </c>
      <c r="H181" s="11" t="str">
        <f t="shared" si="34"/>
        <v>N/A</v>
      </c>
      <c r="I181" s="12">
        <v>-4.3600000000000003</v>
      </c>
      <c r="J181" s="12">
        <v>-0.17</v>
      </c>
      <c r="K181" s="41" t="s">
        <v>732</v>
      </c>
      <c r="L181" s="9" t="str">
        <f t="shared" si="35"/>
        <v>Yes</v>
      </c>
    </row>
    <row r="182" spans="1:12" ht="25" x14ac:dyDescent="0.25">
      <c r="A182" s="42" t="s">
        <v>1387</v>
      </c>
      <c r="B182" s="33" t="s">
        <v>217</v>
      </c>
      <c r="C182" s="43">
        <v>4787309</v>
      </c>
      <c r="D182" s="11" t="str">
        <f t="shared" si="32"/>
        <v>N/A</v>
      </c>
      <c r="E182" s="43">
        <v>4730534</v>
      </c>
      <c r="F182" s="11" t="str">
        <f t="shared" si="33"/>
        <v>N/A</v>
      </c>
      <c r="G182" s="43">
        <v>2319960</v>
      </c>
      <c r="H182" s="11" t="str">
        <f t="shared" si="34"/>
        <v>N/A</v>
      </c>
      <c r="I182" s="12">
        <v>-1.19</v>
      </c>
      <c r="J182" s="12">
        <v>-51</v>
      </c>
      <c r="K182" s="41" t="s">
        <v>732</v>
      </c>
      <c r="L182" s="9" t="str">
        <f t="shared" si="35"/>
        <v>No</v>
      </c>
    </row>
    <row r="183" spans="1:12" x14ac:dyDescent="0.25">
      <c r="A183" s="42" t="s">
        <v>518</v>
      </c>
      <c r="B183" s="33" t="s">
        <v>217</v>
      </c>
      <c r="C183" s="34">
        <v>5508</v>
      </c>
      <c r="D183" s="11" t="str">
        <f t="shared" si="32"/>
        <v>N/A</v>
      </c>
      <c r="E183" s="34">
        <v>6049</v>
      </c>
      <c r="F183" s="11" t="str">
        <f t="shared" si="33"/>
        <v>N/A</v>
      </c>
      <c r="G183" s="34">
        <v>4723</v>
      </c>
      <c r="H183" s="11" t="str">
        <f t="shared" si="34"/>
        <v>N/A</v>
      </c>
      <c r="I183" s="12">
        <v>9.8219999999999992</v>
      </c>
      <c r="J183" s="12">
        <v>-21.9</v>
      </c>
      <c r="K183" s="41" t="s">
        <v>732</v>
      </c>
      <c r="L183" s="9" t="str">
        <f t="shared" si="35"/>
        <v>Yes</v>
      </c>
    </row>
    <row r="184" spans="1:12" x14ac:dyDescent="0.25">
      <c r="A184" s="42" t="s">
        <v>1388</v>
      </c>
      <c r="B184" s="33" t="s">
        <v>217</v>
      </c>
      <c r="C184" s="43">
        <v>869.15559186999997</v>
      </c>
      <c r="D184" s="11" t="str">
        <f t="shared" si="32"/>
        <v>N/A</v>
      </c>
      <c r="E184" s="43">
        <v>782.03570837999996</v>
      </c>
      <c r="F184" s="11" t="str">
        <f t="shared" si="33"/>
        <v>N/A</v>
      </c>
      <c r="G184" s="43">
        <v>491.20474274999998</v>
      </c>
      <c r="H184" s="11" t="str">
        <f t="shared" si="34"/>
        <v>N/A</v>
      </c>
      <c r="I184" s="12">
        <v>-10</v>
      </c>
      <c r="J184" s="12">
        <v>-37.200000000000003</v>
      </c>
      <c r="K184" s="41" t="s">
        <v>732</v>
      </c>
      <c r="L184" s="9" t="str">
        <f t="shared" si="35"/>
        <v>No</v>
      </c>
    </row>
    <row r="185" spans="1:12" ht="25" x14ac:dyDescent="0.25">
      <c r="A185" s="42" t="s">
        <v>1389</v>
      </c>
      <c r="B185" s="33" t="s">
        <v>217</v>
      </c>
      <c r="C185" s="43">
        <v>747791151</v>
      </c>
      <c r="D185" s="11" t="str">
        <f t="shared" si="32"/>
        <v>N/A</v>
      </c>
      <c r="E185" s="43">
        <v>757918794</v>
      </c>
      <c r="F185" s="11" t="str">
        <f t="shared" si="33"/>
        <v>N/A</v>
      </c>
      <c r="G185" s="43">
        <v>736101844</v>
      </c>
      <c r="H185" s="11" t="str">
        <f t="shared" si="34"/>
        <v>N/A</v>
      </c>
      <c r="I185" s="12">
        <v>1.3540000000000001</v>
      </c>
      <c r="J185" s="12">
        <v>-2.88</v>
      </c>
      <c r="K185" s="41" t="s">
        <v>732</v>
      </c>
      <c r="L185" s="9" t="str">
        <f t="shared" si="35"/>
        <v>Yes</v>
      </c>
    </row>
    <row r="186" spans="1:12" ht="25" x14ac:dyDescent="0.25">
      <c r="A186" s="42" t="s">
        <v>519</v>
      </c>
      <c r="B186" s="33" t="s">
        <v>217</v>
      </c>
      <c r="C186" s="34">
        <v>34332</v>
      </c>
      <c r="D186" s="11" t="str">
        <f t="shared" si="32"/>
        <v>N/A</v>
      </c>
      <c r="E186" s="34">
        <v>35003</v>
      </c>
      <c r="F186" s="11" t="str">
        <f t="shared" si="33"/>
        <v>N/A</v>
      </c>
      <c r="G186" s="34">
        <v>34362</v>
      </c>
      <c r="H186" s="11" t="str">
        <f t="shared" si="34"/>
        <v>N/A</v>
      </c>
      <c r="I186" s="12">
        <v>1.954</v>
      </c>
      <c r="J186" s="12">
        <v>-1.83</v>
      </c>
      <c r="K186" s="41" t="s">
        <v>732</v>
      </c>
      <c r="L186" s="9" t="str">
        <f t="shared" si="35"/>
        <v>Yes</v>
      </c>
    </row>
    <row r="187" spans="1:12" ht="25" x14ac:dyDescent="0.25">
      <c r="A187" s="42" t="s">
        <v>1390</v>
      </c>
      <c r="B187" s="33" t="s">
        <v>217</v>
      </c>
      <c r="C187" s="43">
        <v>21781.170656999999</v>
      </c>
      <c r="D187" s="11" t="str">
        <f t="shared" si="32"/>
        <v>N/A</v>
      </c>
      <c r="E187" s="43">
        <v>21652.966716999999</v>
      </c>
      <c r="F187" s="11" t="str">
        <f t="shared" si="33"/>
        <v>N/A</v>
      </c>
      <c r="G187" s="43">
        <v>21421.973225999998</v>
      </c>
      <c r="H187" s="11" t="str">
        <f t="shared" si="34"/>
        <v>N/A</v>
      </c>
      <c r="I187" s="12">
        <v>-0.58899999999999997</v>
      </c>
      <c r="J187" s="12">
        <v>-1.07</v>
      </c>
      <c r="K187" s="41" t="s">
        <v>732</v>
      </c>
      <c r="L187" s="9" t="str">
        <f t="shared" si="35"/>
        <v>Yes</v>
      </c>
    </row>
    <row r="188" spans="1:12" x14ac:dyDescent="0.25">
      <c r="A188" s="4" t="s">
        <v>1391</v>
      </c>
      <c r="B188" s="33" t="s">
        <v>217</v>
      </c>
      <c r="C188" s="43">
        <v>3749646480</v>
      </c>
      <c r="D188" s="11" t="str">
        <f t="shared" ref="D188:D203" si="36">IF($B188="N/A","N/A",IF(C188&gt;10,"No",IF(C188&lt;-10,"No","Yes")))</f>
        <v>N/A</v>
      </c>
      <c r="E188" s="43">
        <v>3950653330</v>
      </c>
      <c r="F188" s="11" t="str">
        <f t="shared" ref="F188:F203" si="37">IF($B188="N/A","N/A",IF(E188&gt;10,"No",IF(E188&lt;-10,"No","Yes")))</f>
        <v>N/A</v>
      </c>
      <c r="G188" s="43">
        <v>3791983556</v>
      </c>
      <c r="H188" s="11" t="str">
        <f t="shared" ref="H188:H203" si="38">IF($B188="N/A","N/A",IF(G188&gt;10,"No",IF(G188&lt;-10,"No","Yes")))</f>
        <v>N/A</v>
      </c>
      <c r="I188" s="12">
        <v>5.3609999999999998</v>
      </c>
      <c r="J188" s="12">
        <v>-4.0199999999999996</v>
      </c>
      <c r="K188" s="41" t="s">
        <v>732</v>
      </c>
      <c r="L188" s="9" t="str">
        <f t="shared" ref="L188:L203" si="39">IF(J188="Div by 0", "N/A", IF(K188="N/A","N/A", IF(J188&gt;VALUE(MID(K188,1,2)), "No", IF(J188&lt;-1*VALUE(MID(K188,1,2)), "No", "Yes"))))</f>
        <v>Yes</v>
      </c>
    </row>
    <row r="189" spans="1:12" x14ac:dyDescent="0.25">
      <c r="A189" s="4" t="s">
        <v>1488</v>
      </c>
      <c r="B189" s="33" t="s">
        <v>217</v>
      </c>
      <c r="C189" s="34">
        <v>319919</v>
      </c>
      <c r="D189" s="11" t="str">
        <f t="shared" si="36"/>
        <v>N/A</v>
      </c>
      <c r="E189" s="34">
        <v>326993</v>
      </c>
      <c r="F189" s="11" t="str">
        <f t="shared" si="37"/>
        <v>N/A</v>
      </c>
      <c r="G189" s="34">
        <v>315875</v>
      </c>
      <c r="H189" s="11" t="str">
        <f t="shared" si="38"/>
        <v>N/A</v>
      </c>
      <c r="I189" s="12">
        <v>2.2109999999999999</v>
      </c>
      <c r="J189" s="12">
        <v>-3.4</v>
      </c>
      <c r="K189" s="41" t="s">
        <v>732</v>
      </c>
      <c r="L189" s="9" t="str">
        <f t="shared" si="39"/>
        <v>Yes</v>
      </c>
    </row>
    <row r="190" spans="1:12" x14ac:dyDescent="0.25">
      <c r="A190" s="4" t="s">
        <v>1489</v>
      </c>
      <c r="B190" s="33" t="s">
        <v>217</v>
      </c>
      <c r="C190" s="43">
        <v>11720.61203</v>
      </c>
      <c r="D190" s="11" t="str">
        <f t="shared" si="36"/>
        <v>N/A</v>
      </c>
      <c r="E190" s="43">
        <v>12081.767286</v>
      </c>
      <c r="F190" s="11" t="str">
        <f t="shared" si="37"/>
        <v>N/A</v>
      </c>
      <c r="G190" s="43">
        <v>12004.696655</v>
      </c>
      <c r="H190" s="11" t="str">
        <f t="shared" si="38"/>
        <v>N/A</v>
      </c>
      <c r="I190" s="12">
        <v>3.081</v>
      </c>
      <c r="J190" s="12">
        <v>-0.63800000000000001</v>
      </c>
      <c r="K190" s="41" t="s">
        <v>732</v>
      </c>
      <c r="L190" s="9" t="str">
        <f t="shared" si="39"/>
        <v>Yes</v>
      </c>
    </row>
    <row r="191" spans="1:12" x14ac:dyDescent="0.25">
      <c r="A191" s="4" t="s">
        <v>1490</v>
      </c>
      <c r="B191" s="33" t="s">
        <v>217</v>
      </c>
      <c r="C191" s="43">
        <v>9889.2676300999992</v>
      </c>
      <c r="D191" s="11" t="str">
        <f t="shared" si="36"/>
        <v>N/A</v>
      </c>
      <c r="E191" s="43">
        <v>10269.751741</v>
      </c>
      <c r="F191" s="11" t="str">
        <f t="shared" si="37"/>
        <v>N/A</v>
      </c>
      <c r="G191" s="43">
        <v>10169.503871000001</v>
      </c>
      <c r="H191" s="11" t="str">
        <f t="shared" si="38"/>
        <v>N/A</v>
      </c>
      <c r="I191" s="12">
        <v>3.847</v>
      </c>
      <c r="J191" s="12">
        <v>-0.97599999999999998</v>
      </c>
      <c r="K191" s="41" t="s">
        <v>732</v>
      </c>
      <c r="L191" s="9" t="str">
        <f t="shared" si="39"/>
        <v>Yes</v>
      </c>
    </row>
    <row r="192" spans="1:12" x14ac:dyDescent="0.25">
      <c r="A192" s="4" t="s">
        <v>1491</v>
      </c>
      <c r="B192" s="33" t="s">
        <v>217</v>
      </c>
      <c r="C192" s="43">
        <v>13932.566720999999</v>
      </c>
      <c r="D192" s="11" t="str">
        <f t="shared" si="36"/>
        <v>N/A</v>
      </c>
      <c r="E192" s="43">
        <v>14279.446583999999</v>
      </c>
      <c r="F192" s="11" t="str">
        <f t="shared" si="37"/>
        <v>N/A</v>
      </c>
      <c r="G192" s="43">
        <v>14256.392142999999</v>
      </c>
      <c r="H192" s="11" t="str">
        <f t="shared" si="38"/>
        <v>N/A</v>
      </c>
      <c r="I192" s="12">
        <v>2.4900000000000002</v>
      </c>
      <c r="J192" s="12">
        <v>-0.161</v>
      </c>
      <c r="K192" s="41" t="s">
        <v>732</v>
      </c>
      <c r="L192" s="9" t="str">
        <f t="shared" si="39"/>
        <v>Yes</v>
      </c>
    </row>
    <row r="193" spans="1:12" x14ac:dyDescent="0.25">
      <c r="A193" s="42" t="s">
        <v>1492</v>
      </c>
      <c r="B193" s="33" t="s">
        <v>217</v>
      </c>
      <c r="C193" s="9">
        <v>32.977532490999998</v>
      </c>
      <c r="D193" s="11" t="str">
        <f t="shared" si="36"/>
        <v>N/A</v>
      </c>
      <c r="E193" s="9">
        <v>33.012656131999996</v>
      </c>
      <c r="F193" s="11" t="str">
        <f t="shared" si="37"/>
        <v>N/A</v>
      </c>
      <c r="G193" s="9">
        <v>32.459858703000002</v>
      </c>
      <c r="H193" s="11" t="str">
        <f t="shared" si="38"/>
        <v>N/A</v>
      </c>
      <c r="I193" s="12">
        <v>0.1065</v>
      </c>
      <c r="J193" s="12">
        <v>-1.67</v>
      </c>
      <c r="K193" s="41" t="s">
        <v>732</v>
      </c>
      <c r="L193" s="9" t="str">
        <f t="shared" si="39"/>
        <v>Yes</v>
      </c>
    </row>
    <row r="194" spans="1:12" x14ac:dyDescent="0.25">
      <c r="A194" s="42" t="s">
        <v>1493</v>
      </c>
      <c r="B194" s="33" t="s">
        <v>217</v>
      </c>
      <c r="C194" s="9">
        <v>31.435035716000002</v>
      </c>
      <c r="D194" s="11" t="str">
        <f t="shared" si="36"/>
        <v>N/A</v>
      </c>
      <c r="E194" s="9">
        <v>31.471167836999999</v>
      </c>
      <c r="F194" s="11" t="str">
        <f t="shared" si="37"/>
        <v>N/A</v>
      </c>
      <c r="G194" s="9">
        <v>30.975747684000002</v>
      </c>
      <c r="H194" s="11" t="str">
        <f t="shared" si="38"/>
        <v>N/A</v>
      </c>
      <c r="I194" s="12">
        <v>0.1149</v>
      </c>
      <c r="J194" s="12">
        <v>-1.57</v>
      </c>
      <c r="K194" s="41" t="s">
        <v>732</v>
      </c>
      <c r="L194" s="9" t="str">
        <f t="shared" si="39"/>
        <v>Yes</v>
      </c>
    </row>
    <row r="195" spans="1:12" x14ac:dyDescent="0.25">
      <c r="A195" s="42" t="s">
        <v>1494</v>
      </c>
      <c r="B195" s="33" t="s">
        <v>217</v>
      </c>
      <c r="C195" s="9">
        <v>35.350869719000002</v>
      </c>
      <c r="D195" s="11" t="str">
        <f t="shared" si="36"/>
        <v>N/A</v>
      </c>
      <c r="E195" s="9">
        <v>35.446978477000002</v>
      </c>
      <c r="F195" s="11" t="str">
        <f t="shared" si="37"/>
        <v>N/A</v>
      </c>
      <c r="G195" s="9">
        <v>34.824262357999999</v>
      </c>
      <c r="H195" s="11" t="str">
        <f t="shared" si="38"/>
        <v>N/A</v>
      </c>
      <c r="I195" s="12">
        <v>0.27189999999999998</v>
      </c>
      <c r="J195" s="12">
        <v>-1.76</v>
      </c>
      <c r="K195" s="41" t="s">
        <v>732</v>
      </c>
      <c r="L195" s="9" t="str">
        <f t="shared" si="39"/>
        <v>Yes</v>
      </c>
    </row>
    <row r="196" spans="1:12" x14ac:dyDescent="0.25">
      <c r="A196" s="4" t="s">
        <v>1403</v>
      </c>
      <c r="B196" s="33" t="s">
        <v>217</v>
      </c>
      <c r="C196" s="43">
        <v>747791151</v>
      </c>
      <c r="D196" s="11" t="str">
        <f t="shared" si="36"/>
        <v>N/A</v>
      </c>
      <c r="E196" s="43">
        <v>757918794</v>
      </c>
      <c r="F196" s="11" t="str">
        <f t="shared" si="37"/>
        <v>N/A</v>
      </c>
      <c r="G196" s="43">
        <v>736101844</v>
      </c>
      <c r="H196" s="11" t="str">
        <f t="shared" si="38"/>
        <v>N/A</v>
      </c>
      <c r="I196" s="12">
        <v>1.3540000000000001</v>
      </c>
      <c r="J196" s="12">
        <v>-2.88</v>
      </c>
      <c r="K196" s="41" t="s">
        <v>732</v>
      </c>
      <c r="L196" s="9" t="str">
        <f t="shared" si="39"/>
        <v>Yes</v>
      </c>
    </row>
    <row r="197" spans="1:12" x14ac:dyDescent="0.25">
      <c r="A197" s="4" t="s">
        <v>1495</v>
      </c>
      <c r="B197" s="33" t="s">
        <v>217</v>
      </c>
      <c r="C197" s="34">
        <v>34332</v>
      </c>
      <c r="D197" s="11" t="str">
        <f t="shared" si="36"/>
        <v>N/A</v>
      </c>
      <c r="E197" s="34">
        <v>35003</v>
      </c>
      <c r="F197" s="11" t="str">
        <f t="shared" si="37"/>
        <v>N/A</v>
      </c>
      <c r="G197" s="34">
        <v>34362</v>
      </c>
      <c r="H197" s="11" t="str">
        <f t="shared" si="38"/>
        <v>N/A</v>
      </c>
      <c r="I197" s="12">
        <v>1.954</v>
      </c>
      <c r="J197" s="12">
        <v>-1.83</v>
      </c>
      <c r="K197" s="41" t="s">
        <v>732</v>
      </c>
      <c r="L197" s="9" t="str">
        <f t="shared" si="39"/>
        <v>Yes</v>
      </c>
    </row>
    <row r="198" spans="1:12" ht="25" x14ac:dyDescent="0.25">
      <c r="A198" s="4" t="s">
        <v>1496</v>
      </c>
      <c r="B198" s="33" t="s">
        <v>217</v>
      </c>
      <c r="C198" s="43">
        <v>21781.170656999999</v>
      </c>
      <c r="D198" s="11" t="str">
        <f t="shared" si="36"/>
        <v>N/A</v>
      </c>
      <c r="E198" s="43">
        <v>21652.966716999999</v>
      </c>
      <c r="F198" s="11" t="str">
        <f t="shared" si="37"/>
        <v>N/A</v>
      </c>
      <c r="G198" s="43">
        <v>21421.973225999998</v>
      </c>
      <c r="H198" s="11" t="str">
        <f t="shared" si="38"/>
        <v>N/A</v>
      </c>
      <c r="I198" s="12">
        <v>-0.58899999999999997</v>
      </c>
      <c r="J198" s="12">
        <v>-1.07</v>
      </c>
      <c r="K198" s="41" t="s">
        <v>732</v>
      </c>
      <c r="L198" s="9" t="str">
        <f t="shared" si="39"/>
        <v>Yes</v>
      </c>
    </row>
    <row r="199" spans="1:12" ht="25" x14ac:dyDescent="0.25">
      <c r="A199" s="4" t="s">
        <v>1497</v>
      </c>
      <c r="B199" s="33" t="s">
        <v>217</v>
      </c>
      <c r="C199" s="43">
        <v>5890.3680782000001</v>
      </c>
      <c r="D199" s="11" t="str">
        <f t="shared" si="36"/>
        <v>N/A</v>
      </c>
      <c r="E199" s="43">
        <v>6299.7982847000003</v>
      </c>
      <c r="F199" s="11" t="str">
        <f t="shared" si="37"/>
        <v>N/A</v>
      </c>
      <c r="G199" s="43">
        <v>6486.7285965999999</v>
      </c>
      <c r="H199" s="11" t="str">
        <f t="shared" si="38"/>
        <v>N/A</v>
      </c>
      <c r="I199" s="12">
        <v>6.9509999999999996</v>
      </c>
      <c r="J199" s="12">
        <v>2.9670000000000001</v>
      </c>
      <c r="K199" s="41" t="s">
        <v>732</v>
      </c>
      <c r="L199" s="9" t="str">
        <f t="shared" si="39"/>
        <v>Yes</v>
      </c>
    </row>
    <row r="200" spans="1:12" ht="25" x14ac:dyDescent="0.25">
      <c r="A200" s="4" t="s">
        <v>1498</v>
      </c>
      <c r="B200" s="33" t="s">
        <v>217</v>
      </c>
      <c r="C200" s="43">
        <v>27348.933658999998</v>
      </c>
      <c r="D200" s="11" t="str">
        <f t="shared" si="36"/>
        <v>N/A</v>
      </c>
      <c r="E200" s="43">
        <v>26964.510675000001</v>
      </c>
      <c r="F200" s="11" t="str">
        <f t="shared" si="37"/>
        <v>N/A</v>
      </c>
      <c r="G200" s="43">
        <v>26785.532695000002</v>
      </c>
      <c r="H200" s="11" t="str">
        <f t="shared" si="38"/>
        <v>N/A</v>
      </c>
      <c r="I200" s="12">
        <v>-1.41</v>
      </c>
      <c r="J200" s="12">
        <v>-0.66400000000000003</v>
      </c>
      <c r="K200" s="41" t="s">
        <v>732</v>
      </c>
      <c r="L200" s="9" t="str">
        <f t="shared" si="39"/>
        <v>Yes</v>
      </c>
    </row>
    <row r="201" spans="1:12" ht="25" x14ac:dyDescent="0.25">
      <c r="A201" s="4" t="s">
        <v>1499</v>
      </c>
      <c r="B201" s="33" t="s">
        <v>217</v>
      </c>
      <c r="C201" s="9">
        <v>3.5389728196000001</v>
      </c>
      <c r="D201" s="11" t="str">
        <f t="shared" si="36"/>
        <v>N/A</v>
      </c>
      <c r="E201" s="9">
        <v>3.5338432399999999</v>
      </c>
      <c r="F201" s="11" t="str">
        <f t="shared" si="37"/>
        <v>N/A</v>
      </c>
      <c r="G201" s="9">
        <v>3.5310982658999999</v>
      </c>
      <c r="H201" s="11" t="str">
        <f t="shared" si="38"/>
        <v>N/A</v>
      </c>
      <c r="I201" s="12">
        <v>-0.14499999999999999</v>
      </c>
      <c r="J201" s="12">
        <v>-7.8E-2</v>
      </c>
      <c r="K201" s="41" t="s">
        <v>732</v>
      </c>
      <c r="L201" s="9" t="str">
        <f t="shared" si="39"/>
        <v>Yes</v>
      </c>
    </row>
    <row r="202" spans="1:12" ht="25" x14ac:dyDescent="0.25">
      <c r="A202" s="4" t="s">
        <v>1500</v>
      </c>
      <c r="B202" s="33" t="s">
        <v>217</v>
      </c>
      <c r="C202" s="9">
        <v>1.6075852454999999</v>
      </c>
      <c r="D202" s="11" t="str">
        <f t="shared" si="36"/>
        <v>N/A</v>
      </c>
      <c r="E202" s="9">
        <v>1.5853451807000001</v>
      </c>
      <c r="F202" s="11" t="str">
        <f t="shared" si="37"/>
        <v>N/A</v>
      </c>
      <c r="G202" s="9">
        <v>1.6220704663000001</v>
      </c>
      <c r="H202" s="11" t="str">
        <f t="shared" si="38"/>
        <v>N/A</v>
      </c>
      <c r="I202" s="12">
        <v>-1.38</v>
      </c>
      <c r="J202" s="12">
        <v>2.3170000000000002</v>
      </c>
      <c r="K202" s="41" t="s">
        <v>732</v>
      </c>
      <c r="L202" s="9" t="str">
        <f t="shared" si="39"/>
        <v>Yes</v>
      </c>
    </row>
    <row r="203" spans="1:12" ht="25" x14ac:dyDescent="0.25">
      <c r="A203" s="4" t="s">
        <v>1501</v>
      </c>
      <c r="B203" s="33" t="s">
        <v>217</v>
      </c>
      <c r="C203" s="9">
        <v>6.1833408396999996</v>
      </c>
      <c r="D203" s="11" t="str">
        <f t="shared" si="36"/>
        <v>N/A</v>
      </c>
      <c r="E203" s="9">
        <v>6.2247966973000004</v>
      </c>
      <c r="F203" s="11" t="str">
        <f t="shared" si="37"/>
        <v>N/A</v>
      </c>
      <c r="G203" s="9">
        <v>6.1918078147999998</v>
      </c>
      <c r="H203" s="11" t="str">
        <f t="shared" si="38"/>
        <v>N/A</v>
      </c>
      <c r="I203" s="12">
        <v>0.6704</v>
      </c>
      <c r="J203" s="12">
        <v>-0.53</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3029932</v>
      </c>
      <c r="D6" s="11" t="str">
        <f>IF($B6="N/A","N/A",IF(C6&gt;10,"No",IF(C6&lt;-10,"No","Yes")))</f>
        <v>N/A</v>
      </c>
      <c r="E6" s="34">
        <v>3142631</v>
      </c>
      <c r="F6" s="11" t="str">
        <f>IF($B6="N/A","N/A",IF(E6&gt;10,"No",IF(E6&lt;-10,"No","Yes")))</f>
        <v>N/A</v>
      </c>
      <c r="G6" s="34">
        <v>2911771</v>
      </c>
      <c r="H6" s="11" t="str">
        <f>IF($B6="N/A","N/A",IF(G6&gt;10,"No",IF(G6&lt;-10,"No","Yes")))</f>
        <v>N/A</v>
      </c>
      <c r="I6" s="12">
        <v>3.72</v>
      </c>
      <c r="J6" s="12">
        <v>-7.35</v>
      </c>
      <c r="K6" s="41" t="s">
        <v>732</v>
      </c>
      <c r="L6" s="9" t="str">
        <f t="shared" ref="L6:L46" si="0">IF(J6="Div by 0", "N/A", IF(K6="N/A","N/A", IF(J6&gt;VALUE(MID(K6,1,2)), "No", IF(J6&lt;-1*VALUE(MID(K6,1,2)), "No", "Yes"))))</f>
        <v>Yes</v>
      </c>
    </row>
    <row r="7" spans="1:12" x14ac:dyDescent="0.25">
      <c r="A7" s="42" t="s">
        <v>10</v>
      </c>
      <c r="B7" s="33" t="s">
        <v>217</v>
      </c>
      <c r="C7" s="34">
        <v>2362749</v>
      </c>
      <c r="D7" s="11" t="str">
        <f>IF($B7="N/A","N/A",IF(C7&gt;10,"No",IF(C7&lt;-10,"No","Yes")))</f>
        <v>N/A</v>
      </c>
      <c r="E7" s="34">
        <v>2418530</v>
      </c>
      <c r="F7" s="11" t="str">
        <f>IF($B7="N/A","N/A",IF(E7&gt;10,"No",IF(E7&lt;-10,"No","Yes")))</f>
        <v>N/A</v>
      </c>
      <c r="G7" s="34">
        <v>2258637</v>
      </c>
      <c r="H7" s="11" t="str">
        <f>IF($B7="N/A","N/A",IF(G7&gt;10,"No",IF(G7&lt;-10,"No","Yes")))</f>
        <v>N/A</v>
      </c>
      <c r="I7" s="12">
        <v>2.3610000000000002</v>
      </c>
      <c r="J7" s="12">
        <v>-6.61</v>
      </c>
      <c r="K7" s="41" t="s">
        <v>732</v>
      </c>
      <c r="L7" s="9" t="str">
        <f t="shared" si="0"/>
        <v>Yes</v>
      </c>
    </row>
    <row r="8" spans="1:12" x14ac:dyDescent="0.25">
      <c r="A8" s="42" t="s">
        <v>91</v>
      </c>
      <c r="B8" s="9" t="s">
        <v>301</v>
      </c>
      <c r="C8" s="8">
        <v>77.980264903999995</v>
      </c>
      <c r="D8" s="11" t="str">
        <f>IF($B8="N/A","N/A",IF(C8&gt;90,"No",IF(C8&lt;65,"No","Yes")))</f>
        <v>Yes</v>
      </c>
      <c r="E8" s="8">
        <v>76.958764806000005</v>
      </c>
      <c r="F8" s="11" t="str">
        <f>IF($B8="N/A","N/A",IF(E8&gt;90,"No",IF(E8&lt;65,"No","Yes")))</f>
        <v>Yes</v>
      </c>
      <c r="G8" s="8">
        <v>77.569183839999994</v>
      </c>
      <c r="H8" s="11" t="str">
        <f>IF($B8="N/A","N/A",IF(G8&gt;90,"No",IF(G8&lt;65,"No","Yes")))</f>
        <v>Yes</v>
      </c>
      <c r="I8" s="12">
        <v>-1.31</v>
      </c>
      <c r="J8" s="12">
        <v>0.79320000000000002</v>
      </c>
      <c r="K8" s="41" t="s">
        <v>732</v>
      </c>
      <c r="L8" s="9" t="str">
        <f t="shared" si="0"/>
        <v>Yes</v>
      </c>
    </row>
    <row r="9" spans="1:12" x14ac:dyDescent="0.25">
      <c r="A9" s="42" t="s">
        <v>92</v>
      </c>
      <c r="B9" s="9" t="s">
        <v>302</v>
      </c>
      <c r="C9" s="8">
        <v>84.212184923999999</v>
      </c>
      <c r="D9" s="11" t="str">
        <f>IF($B9="N/A","N/A",IF(C9&gt;100,"No",IF(C9&lt;90,"No","Yes")))</f>
        <v>No</v>
      </c>
      <c r="E9" s="8">
        <v>83.119353527000001</v>
      </c>
      <c r="F9" s="11" t="str">
        <f>IF($B9="N/A","N/A",IF(E9&gt;100,"No",IF(E9&lt;90,"No","Yes")))</f>
        <v>No</v>
      </c>
      <c r="G9" s="8">
        <v>82.688331524999995</v>
      </c>
      <c r="H9" s="11" t="str">
        <f>IF($B9="N/A","N/A",IF(G9&gt;100,"No",IF(G9&lt;90,"No","Yes")))</f>
        <v>No</v>
      </c>
      <c r="I9" s="12">
        <v>-1.3</v>
      </c>
      <c r="J9" s="12">
        <v>-0.51900000000000002</v>
      </c>
      <c r="K9" s="41" t="s">
        <v>732</v>
      </c>
      <c r="L9" s="9" t="str">
        <f t="shared" si="0"/>
        <v>Yes</v>
      </c>
    </row>
    <row r="10" spans="1:12" x14ac:dyDescent="0.25">
      <c r="A10" s="42" t="s">
        <v>93</v>
      </c>
      <c r="B10" s="9" t="s">
        <v>303</v>
      </c>
      <c r="C10" s="8">
        <v>89.854803907999994</v>
      </c>
      <c r="D10" s="11" t="str">
        <f>IF($B10="N/A","N/A",IF(C10&gt;100,"No",IF(C10&lt;85,"No","Yes")))</f>
        <v>Yes</v>
      </c>
      <c r="E10" s="8">
        <v>88.863892139000001</v>
      </c>
      <c r="F10" s="11" t="str">
        <f>IF($B10="N/A","N/A",IF(E10&gt;100,"No",IF(E10&lt;85,"No","Yes")))</f>
        <v>Yes</v>
      </c>
      <c r="G10" s="8">
        <v>89.276652784000007</v>
      </c>
      <c r="H10" s="11" t="str">
        <f>IF($B10="N/A","N/A",IF(G10&gt;100,"No",IF(G10&lt;85,"No","Yes")))</f>
        <v>Yes</v>
      </c>
      <c r="I10" s="12">
        <v>-1.1000000000000001</v>
      </c>
      <c r="J10" s="12">
        <v>0.46450000000000002</v>
      </c>
      <c r="K10" s="41" t="s">
        <v>732</v>
      </c>
      <c r="L10" s="9" t="str">
        <f t="shared" si="0"/>
        <v>Yes</v>
      </c>
    </row>
    <row r="11" spans="1:12" x14ac:dyDescent="0.25">
      <c r="A11" s="42" t="s">
        <v>94</v>
      </c>
      <c r="B11" s="9" t="s">
        <v>304</v>
      </c>
      <c r="C11" s="8">
        <v>69.555841490000006</v>
      </c>
      <c r="D11" s="11" t="str">
        <f>IF($B11="N/A","N/A",IF(C11&gt;100,"No",IF(C11&lt;80,"No","Yes")))</f>
        <v>No</v>
      </c>
      <c r="E11" s="8">
        <v>69.354654018000005</v>
      </c>
      <c r="F11" s="11" t="str">
        <f>IF($B11="N/A","N/A",IF(E11&gt;100,"No",IF(E11&lt;80,"No","Yes")))</f>
        <v>No</v>
      </c>
      <c r="G11" s="8">
        <v>70.110963048000002</v>
      </c>
      <c r="H11" s="11" t="str">
        <f>IF($B11="N/A","N/A",IF(G11&gt;100,"No",IF(G11&lt;80,"No","Yes")))</f>
        <v>No</v>
      </c>
      <c r="I11" s="12">
        <v>-0.28899999999999998</v>
      </c>
      <c r="J11" s="12">
        <v>1.0900000000000001</v>
      </c>
      <c r="K11" s="41" t="s">
        <v>732</v>
      </c>
      <c r="L11" s="9" t="str">
        <f t="shared" si="0"/>
        <v>Yes</v>
      </c>
    </row>
    <row r="12" spans="1:12" x14ac:dyDescent="0.25">
      <c r="A12" s="42" t="s">
        <v>95</v>
      </c>
      <c r="B12" s="9" t="s">
        <v>304</v>
      </c>
      <c r="C12" s="8">
        <v>65.484527245999999</v>
      </c>
      <c r="D12" s="11" t="str">
        <f>IF($B12="N/A","N/A",IF(C12&gt;100,"No",IF(C12&lt;80,"No","Yes")))</f>
        <v>No</v>
      </c>
      <c r="E12" s="8">
        <v>63.535162706999998</v>
      </c>
      <c r="F12" s="11" t="str">
        <f>IF($B12="N/A","N/A",IF(E12&gt;100,"No",IF(E12&lt;80,"No","Yes")))</f>
        <v>No</v>
      </c>
      <c r="G12" s="8">
        <v>63.282575385999998</v>
      </c>
      <c r="H12" s="11" t="str">
        <f>IF($B12="N/A","N/A",IF(G12&gt;100,"No",IF(G12&lt;80,"No","Yes")))</f>
        <v>No</v>
      </c>
      <c r="I12" s="12">
        <v>-2.98</v>
      </c>
      <c r="J12" s="12">
        <v>-0.39800000000000002</v>
      </c>
      <c r="K12" s="41" t="s">
        <v>732</v>
      </c>
      <c r="L12" s="9" t="str">
        <f t="shared" si="0"/>
        <v>Yes</v>
      </c>
    </row>
    <row r="13" spans="1:12" x14ac:dyDescent="0.25">
      <c r="A13" s="3" t="s">
        <v>96</v>
      </c>
      <c r="B13" s="33" t="s">
        <v>217</v>
      </c>
      <c r="C13" s="34">
        <v>2207849.5299999998</v>
      </c>
      <c r="D13" s="11" t="str">
        <f t="shared" ref="D13:D44" si="1">IF($B13="N/A","N/A",IF(C13&gt;10,"No",IF(C13&lt;-10,"No","Yes")))</f>
        <v>N/A</v>
      </c>
      <c r="E13" s="34">
        <v>2300090.84</v>
      </c>
      <c r="F13" s="11" t="str">
        <f t="shared" ref="F13:F44" si="2">IF($B13="N/A","N/A",IF(E13&gt;10,"No",IF(E13&lt;-10,"No","Yes")))</f>
        <v>N/A</v>
      </c>
      <c r="G13" s="34">
        <v>2161303.11</v>
      </c>
      <c r="H13" s="11" t="str">
        <f t="shared" ref="H13:H44" si="3">IF($B13="N/A","N/A",IF(G13&gt;10,"No",IF(G13&lt;-10,"No","Yes")))</f>
        <v>N/A</v>
      </c>
      <c r="I13" s="12">
        <v>4.1779999999999999</v>
      </c>
      <c r="J13" s="12">
        <v>-6.03</v>
      </c>
      <c r="K13" s="41" t="s">
        <v>732</v>
      </c>
      <c r="L13" s="9" t="str">
        <f t="shared" si="0"/>
        <v>Yes</v>
      </c>
    </row>
    <row r="14" spans="1:12" x14ac:dyDescent="0.25">
      <c r="A14" s="3" t="s">
        <v>100</v>
      </c>
      <c r="B14" s="33" t="s">
        <v>217</v>
      </c>
      <c r="C14" s="34">
        <v>628301</v>
      </c>
      <c r="D14" s="11" t="str">
        <f t="shared" si="1"/>
        <v>N/A</v>
      </c>
      <c r="E14" s="34">
        <v>641883</v>
      </c>
      <c r="F14" s="11" t="str">
        <f t="shared" si="2"/>
        <v>N/A</v>
      </c>
      <c r="G14" s="34">
        <v>633099</v>
      </c>
      <c r="H14" s="11" t="str">
        <f t="shared" si="3"/>
        <v>N/A</v>
      </c>
      <c r="I14" s="12">
        <v>2.1619999999999999</v>
      </c>
      <c r="J14" s="12">
        <v>-1.37</v>
      </c>
      <c r="K14" s="41" t="s">
        <v>732</v>
      </c>
      <c r="L14" s="9" t="str">
        <f t="shared" si="0"/>
        <v>Yes</v>
      </c>
    </row>
    <row r="15" spans="1:12" x14ac:dyDescent="0.25">
      <c r="A15" s="3" t="s">
        <v>983</v>
      </c>
      <c r="B15" s="33" t="s">
        <v>217</v>
      </c>
      <c r="C15" s="34">
        <v>338079</v>
      </c>
      <c r="D15" s="11" t="str">
        <f t="shared" si="1"/>
        <v>N/A</v>
      </c>
      <c r="E15" s="34">
        <v>327312</v>
      </c>
      <c r="F15" s="11" t="str">
        <f t="shared" si="2"/>
        <v>N/A</v>
      </c>
      <c r="G15" s="34">
        <v>322511</v>
      </c>
      <c r="H15" s="11" t="str">
        <f t="shared" si="3"/>
        <v>N/A</v>
      </c>
      <c r="I15" s="12">
        <v>-3.18</v>
      </c>
      <c r="J15" s="12">
        <v>-1.47</v>
      </c>
      <c r="K15" s="41" t="s">
        <v>732</v>
      </c>
      <c r="L15" s="9" t="str">
        <f t="shared" si="0"/>
        <v>Yes</v>
      </c>
    </row>
    <row r="16" spans="1:12" x14ac:dyDescent="0.25">
      <c r="A16" s="3" t="s">
        <v>984</v>
      </c>
      <c r="B16" s="33" t="s">
        <v>217</v>
      </c>
      <c r="C16" s="34">
        <v>166146</v>
      </c>
      <c r="D16" s="11" t="str">
        <f t="shared" si="1"/>
        <v>N/A</v>
      </c>
      <c r="E16" s="34">
        <v>164429</v>
      </c>
      <c r="F16" s="11" t="str">
        <f t="shared" si="2"/>
        <v>N/A</v>
      </c>
      <c r="G16" s="34">
        <v>164981</v>
      </c>
      <c r="H16" s="11" t="str">
        <f t="shared" si="3"/>
        <v>N/A</v>
      </c>
      <c r="I16" s="12">
        <v>-1.03</v>
      </c>
      <c r="J16" s="12">
        <v>0.3357</v>
      </c>
      <c r="K16" s="41" t="s">
        <v>732</v>
      </c>
      <c r="L16" s="9" t="str">
        <f t="shared" si="0"/>
        <v>Yes</v>
      </c>
    </row>
    <row r="17" spans="1:12" x14ac:dyDescent="0.25">
      <c r="A17" s="3" t="s">
        <v>985</v>
      </c>
      <c r="B17" s="33" t="s">
        <v>217</v>
      </c>
      <c r="C17" s="34">
        <v>108737</v>
      </c>
      <c r="D17" s="11" t="str">
        <f t="shared" si="1"/>
        <v>N/A</v>
      </c>
      <c r="E17" s="34">
        <v>125198</v>
      </c>
      <c r="F17" s="11" t="str">
        <f t="shared" si="2"/>
        <v>N/A</v>
      </c>
      <c r="G17" s="34">
        <v>125758</v>
      </c>
      <c r="H17" s="11" t="str">
        <f t="shared" si="3"/>
        <v>N/A</v>
      </c>
      <c r="I17" s="12">
        <v>15.14</v>
      </c>
      <c r="J17" s="12">
        <v>0.44729999999999998</v>
      </c>
      <c r="K17" s="41" t="s">
        <v>732</v>
      </c>
      <c r="L17" s="9" t="str">
        <f t="shared" si="0"/>
        <v>Yes</v>
      </c>
    </row>
    <row r="18" spans="1:12" x14ac:dyDescent="0.25">
      <c r="A18" s="3" t="s">
        <v>986</v>
      </c>
      <c r="B18" s="33" t="s">
        <v>217</v>
      </c>
      <c r="C18" s="34">
        <v>15339</v>
      </c>
      <c r="D18" s="11" t="str">
        <f t="shared" si="1"/>
        <v>N/A</v>
      </c>
      <c r="E18" s="34">
        <v>24944</v>
      </c>
      <c r="F18" s="11" t="str">
        <f t="shared" si="2"/>
        <v>N/A</v>
      </c>
      <c r="G18" s="34">
        <v>19849</v>
      </c>
      <c r="H18" s="11" t="str">
        <f t="shared" si="3"/>
        <v>N/A</v>
      </c>
      <c r="I18" s="12">
        <v>62.62</v>
      </c>
      <c r="J18" s="12">
        <v>-20.399999999999999</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879638</v>
      </c>
      <c r="D20" s="11" t="str">
        <f t="shared" si="1"/>
        <v>N/A</v>
      </c>
      <c r="E20" s="34">
        <v>898339</v>
      </c>
      <c r="F20" s="11" t="str">
        <f t="shared" si="2"/>
        <v>N/A</v>
      </c>
      <c r="G20" s="34">
        <v>856449</v>
      </c>
      <c r="H20" s="11" t="str">
        <f t="shared" si="3"/>
        <v>N/A</v>
      </c>
      <c r="I20" s="12">
        <v>2.1259999999999999</v>
      </c>
      <c r="J20" s="12">
        <v>-4.66</v>
      </c>
      <c r="K20" s="41" t="s">
        <v>732</v>
      </c>
      <c r="L20" s="9" t="str">
        <f t="shared" si="0"/>
        <v>Yes</v>
      </c>
    </row>
    <row r="21" spans="1:12" x14ac:dyDescent="0.25">
      <c r="A21" s="3" t="s">
        <v>988</v>
      </c>
      <c r="B21" s="33" t="s">
        <v>217</v>
      </c>
      <c r="C21" s="34">
        <v>703336</v>
      </c>
      <c r="D21" s="11" t="str">
        <f t="shared" si="1"/>
        <v>N/A</v>
      </c>
      <c r="E21" s="34">
        <v>693154</v>
      </c>
      <c r="F21" s="11" t="str">
        <f t="shared" si="2"/>
        <v>N/A</v>
      </c>
      <c r="G21" s="34">
        <v>659475</v>
      </c>
      <c r="H21" s="11" t="str">
        <f t="shared" si="3"/>
        <v>N/A</v>
      </c>
      <c r="I21" s="12">
        <v>-1.45</v>
      </c>
      <c r="J21" s="12">
        <v>-4.8600000000000003</v>
      </c>
      <c r="K21" s="41" t="s">
        <v>732</v>
      </c>
      <c r="L21" s="9" t="str">
        <f t="shared" si="0"/>
        <v>Yes</v>
      </c>
    </row>
    <row r="22" spans="1:12" x14ac:dyDescent="0.25">
      <c r="A22" s="3" t="s">
        <v>989</v>
      </c>
      <c r="B22" s="33" t="s">
        <v>217</v>
      </c>
      <c r="C22" s="34">
        <v>63308</v>
      </c>
      <c r="D22" s="11" t="str">
        <f t="shared" si="1"/>
        <v>N/A</v>
      </c>
      <c r="E22" s="34">
        <v>67017</v>
      </c>
      <c r="F22" s="11" t="str">
        <f t="shared" si="2"/>
        <v>N/A</v>
      </c>
      <c r="G22" s="34">
        <v>64447</v>
      </c>
      <c r="H22" s="11" t="str">
        <f t="shared" si="3"/>
        <v>N/A</v>
      </c>
      <c r="I22" s="12">
        <v>5.859</v>
      </c>
      <c r="J22" s="12">
        <v>-3.83</v>
      </c>
      <c r="K22" s="41" t="s">
        <v>732</v>
      </c>
      <c r="L22" s="9" t="str">
        <f t="shared" si="0"/>
        <v>Yes</v>
      </c>
    </row>
    <row r="23" spans="1:12" x14ac:dyDescent="0.25">
      <c r="A23" s="3" t="s">
        <v>990</v>
      </c>
      <c r="B23" s="33" t="s">
        <v>217</v>
      </c>
      <c r="C23" s="34">
        <v>80294</v>
      </c>
      <c r="D23" s="11" t="str">
        <f t="shared" si="1"/>
        <v>N/A</v>
      </c>
      <c r="E23" s="34">
        <v>88751</v>
      </c>
      <c r="F23" s="11" t="str">
        <f t="shared" si="2"/>
        <v>N/A</v>
      </c>
      <c r="G23" s="34">
        <v>89160</v>
      </c>
      <c r="H23" s="11" t="str">
        <f t="shared" si="3"/>
        <v>N/A</v>
      </c>
      <c r="I23" s="12">
        <v>10.53</v>
      </c>
      <c r="J23" s="12">
        <v>0.46079999999999999</v>
      </c>
      <c r="K23" s="41" t="s">
        <v>732</v>
      </c>
      <c r="L23" s="9" t="str">
        <f t="shared" si="0"/>
        <v>Yes</v>
      </c>
    </row>
    <row r="24" spans="1:12" x14ac:dyDescent="0.25">
      <c r="A24" s="3" t="s">
        <v>991</v>
      </c>
      <c r="B24" s="33" t="s">
        <v>217</v>
      </c>
      <c r="C24" s="34">
        <v>32700</v>
      </c>
      <c r="D24" s="11" t="str">
        <f t="shared" si="1"/>
        <v>N/A</v>
      </c>
      <c r="E24" s="34">
        <v>49417</v>
      </c>
      <c r="F24" s="11" t="str">
        <f t="shared" si="2"/>
        <v>N/A</v>
      </c>
      <c r="G24" s="34">
        <v>43367</v>
      </c>
      <c r="H24" s="11" t="str">
        <f t="shared" si="3"/>
        <v>N/A</v>
      </c>
      <c r="I24" s="12">
        <v>51.12</v>
      </c>
      <c r="J24" s="12">
        <v>-12.2</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1144006</v>
      </c>
      <c r="D26" s="11" t="str">
        <f t="shared" si="1"/>
        <v>N/A</v>
      </c>
      <c r="E26" s="34">
        <v>1178949</v>
      </c>
      <c r="F26" s="11" t="str">
        <f t="shared" si="2"/>
        <v>N/A</v>
      </c>
      <c r="G26" s="34">
        <v>1032596</v>
      </c>
      <c r="H26" s="11" t="str">
        <f t="shared" si="3"/>
        <v>N/A</v>
      </c>
      <c r="I26" s="12">
        <v>3.0539999999999998</v>
      </c>
      <c r="J26" s="12">
        <v>-12.4</v>
      </c>
      <c r="K26" s="41" t="s">
        <v>732</v>
      </c>
      <c r="L26" s="9" t="str">
        <f t="shared" si="0"/>
        <v>Yes</v>
      </c>
    </row>
    <row r="27" spans="1:12" x14ac:dyDescent="0.25">
      <c r="A27" s="3" t="s">
        <v>993</v>
      </c>
      <c r="B27" s="33" t="s">
        <v>217</v>
      </c>
      <c r="C27" s="34">
        <v>432364</v>
      </c>
      <c r="D27" s="11" t="str">
        <f t="shared" si="1"/>
        <v>N/A</v>
      </c>
      <c r="E27" s="34">
        <v>471541</v>
      </c>
      <c r="F27" s="11" t="str">
        <f t="shared" si="2"/>
        <v>N/A</v>
      </c>
      <c r="G27" s="34">
        <v>382620</v>
      </c>
      <c r="H27" s="11" t="str">
        <f t="shared" si="3"/>
        <v>N/A</v>
      </c>
      <c r="I27" s="12">
        <v>9.0609999999999999</v>
      </c>
      <c r="J27" s="12">
        <v>-18.899999999999999</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79031</v>
      </c>
      <c r="D29" s="11" t="str">
        <f t="shared" si="1"/>
        <v>N/A</v>
      </c>
      <c r="E29" s="34">
        <v>86670</v>
      </c>
      <c r="F29" s="11" t="str">
        <f t="shared" si="2"/>
        <v>N/A</v>
      </c>
      <c r="G29" s="101">
        <v>77385</v>
      </c>
      <c r="H29" s="11" t="str">
        <f t="shared" si="3"/>
        <v>N/A</v>
      </c>
      <c r="I29" s="12">
        <v>9.6660000000000004</v>
      </c>
      <c r="J29" s="12">
        <v>-10.7</v>
      </c>
      <c r="K29" s="41" t="s">
        <v>732</v>
      </c>
      <c r="L29" s="9" t="str">
        <f t="shared" si="0"/>
        <v>Yes</v>
      </c>
    </row>
    <row r="30" spans="1:12" x14ac:dyDescent="0.25">
      <c r="A30" s="3" t="s">
        <v>996</v>
      </c>
      <c r="B30" s="33" t="s">
        <v>217</v>
      </c>
      <c r="C30" s="34">
        <v>103539</v>
      </c>
      <c r="D30" s="11" t="str">
        <f t="shared" si="1"/>
        <v>N/A</v>
      </c>
      <c r="E30" s="34">
        <v>112877</v>
      </c>
      <c r="F30" s="11" t="str">
        <f t="shared" si="2"/>
        <v>N/A</v>
      </c>
      <c r="G30" s="34">
        <v>88754</v>
      </c>
      <c r="H30" s="11" t="str">
        <f t="shared" si="3"/>
        <v>N/A</v>
      </c>
      <c r="I30" s="12">
        <v>9.0190000000000001</v>
      </c>
      <c r="J30" s="12">
        <v>-21.4</v>
      </c>
      <c r="K30" s="41" t="s">
        <v>732</v>
      </c>
      <c r="L30" s="9" t="str">
        <f t="shared" si="0"/>
        <v>Yes</v>
      </c>
    </row>
    <row r="31" spans="1:12" x14ac:dyDescent="0.25">
      <c r="A31" s="3" t="s">
        <v>997</v>
      </c>
      <c r="B31" s="33" t="s">
        <v>217</v>
      </c>
      <c r="C31" s="34">
        <v>415649</v>
      </c>
      <c r="D31" s="11" t="str">
        <f t="shared" si="1"/>
        <v>N/A</v>
      </c>
      <c r="E31" s="34">
        <v>396683</v>
      </c>
      <c r="F31" s="11" t="str">
        <f t="shared" si="2"/>
        <v>N/A</v>
      </c>
      <c r="G31" s="34">
        <v>380138</v>
      </c>
      <c r="H31" s="11" t="str">
        <f t="shared" si="3"/>
        <v>N/A</v>
      </c>
      <c r="I31" s="12">
        <v>-4.5599999999999996</v>
      </c>
      <c r="J31" s="12">
        <v>-4.17</v>
      </c>
      <c r="K31" s="41" t="s">
        <v>732</v>
      </c>
      <c r="L31" s="9" t="str">
        <f t="shared" si="0"/>
        <v>Yes</v>
      </c>
    </row>
    <row r="32" spans="1:12" x14ac:dyDescent="0.25">
      <c r="A32" s="3" t="s">
        <v>998</v>
      </c>
      <c r="B32" s="33" t="s">
        <v>217</v>
      </c>
      <c r="C32" s="34">
        <v>113423</v>
      </c>
      <c r="D32" s="11" t="str">
        <f t="shared" si="1"/>
        <v>N/A</v>
      </c>
      <c r="E32" s="34">
        <v>111178</v>
      </c>
      <c r="F32" s="11" t="str">
        <f t="shared" si="2"/>
        <v>N/A</v>
      </c>
      <c r="G32" s="34">
        <v>103699</v>
      </c>
      <c r="H32" s="11" t="str">
        <f t="shared" si="3"/>
        <v>N/A</v>
      </c>
      <c r="I32" s="12">
        <v>-1.98</v>
      </c>
      <c r="J32" s="12">
        <v>-6.73</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377987</v>
      </c>
      <c r="D34" s="11" t="str">
        <f t="shared" si="1"/>
        <v>N/A</v>
      </c>
      <c r="E34" s="34">
        <v>423460</v>
      </c>
      <c r="F34" s="11" t="str">
        <f t="shared" si="2"/>
        <v>N/A</v>
      </c>
      <c r="G34" s="34">
        <v>389627</v>
      </c>
      <c r="H34" s="11" t="str">
        <f t="shared" si="3"/>
        <v>N/A</v>
      </c>
      <c r="I34" s="12">
        <v>12.03</v>
      </c>
      <c r="J34" s="12">
        <v>-7.99</v>
      </c>
      <c r="K34" s="41" t="s">
        <v>732</v>
      </c>
      <c r="L34" s="9" t="str">
        <f t="shared" si="0"/>
        <v>Yes</v>
      </c>
    </row>
    <row r="35" spans="1:12" x14ac:dyDescent="0.25">
      <c r="A35" s="3" t="s">
        <v>1000</v>
      </c>
      <c r="B35" s="33" t="s">
        <v>217</v>
      </c>
      <c r="C35" s="34">
        <v>243130</v>
      </c>
      <c r="D35" s="11" t="str">
        <f t="shared" si="1"/>
        <v>N/A</v>
      </c>
      <c r="E35" s="34">
        <v>276326</v>
      </c>
      <c r="F35" s="11" t="str">
        <f t="shared" si="2"/>
        <v>N/A</v>
      </c>
      <c r="G35" s="34">
        <v>240340</v>
      </c>
      <c r="H35" s="11" t="str">
        <f t="shared" si="3"/>
        <v>N/A</v>
      </c>
      <c r="I35" s="12">
        <v>13.65</v>
      </c>
      <c r="J35" s="12">
        <v>-13</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38159</v>
      </c>
      <c r="D37" s="11" t="str">
        <f t="shared" si="1"/>
        <v>N/A</v>
      </c>
      <c r="E37" s="34">
        <v>41011</v>
      </c>
      <c r="F37" s="11" t="str">
        <f t="shared" si="2"/>
        <v>N/A</v>
      </c>
      <c r="G37" s="34">
        <v>39116</v>
      </c>
      <c r="H37" s="11" t="str">
        <f t="shared" si="3"/>
        <v>N/A</v>
      </c>
      <c r="I37" s="12">
        <v>7.4740000000000002</v>
      </c>
      <c r="J37" s="12">
        <v>-4.62</v>
      </c>
      <c r="K37" s="41" t="s">
        <v>732</v>
      </c>
      <c r="L37" s="9" t="str">
        <f t="shared" si="0"/>
        <v>Yes</v>
      </c>
    </row>
    <row r="38" spans="1:12" x14ac:dyDescent="0.25">
      <c r="A38" s="3" t="s">
        <v>1003</v>
      </c>
      <c r="B38" s="33" t="s">
        <v>217</v>
      </c>
      <c r="C38" s="34">
        <v>65818</v>
      </c>
      <c r="D38" s="11" t="str">
        <f t="shared" si="1"/>
        <v>N/A</v>
      </c>
      <c r="E38" s="34">
        <v>66611</v>
      </c>
      <c r="F38" s="11" t="str">
        <f t="shared" si="2"/>
        <v>N/A</v>
      </c>
      <c r="G38" s="34">
        <v>69589</v>
      </c>
      <c r="H38" s="11" t="str">
        <f t="shared" si="3"/>
        <v>N/A</v>
      </c>
      <c r="I38" s="12">
        <v>1.2050000000000001</v>
      </c>
      <c r="J38" s="12">
        <v>4.4710000000000001</v>
      </c>
      <c r="K38" s="41" t="s">
        <v>732</v>
      </c>
      <c r="L38" s="9" t="str">
        <f t="shared" si="0"/>
        <v>Yes</v>
      </c>
    </row>
    <row r="39" spans="1:12" x14ac:dyDescent="0.25">
      <c r="A39" s="3" t="s">
        <v>1004</v>
      </c>
      <c r="B39" s="33" t="s">
        <v>217</v>
      </c>
      <c r="C39" s="34">
        <v>30880</v>
      </c>
      <c r="D39" s="11" t="str">
        <f t="shared" si="1"/>
        <v>N/A</v>
      </c>
      <c r="E39" s="34">
        <v>39512</v>
      </c>
      <c r="F39" s="11" t="str">
        <f t="shared" si="2"/>
        <v>N/A</v>
      </c>
      <c r="G39" s="34">
        <v>40582</v>
      </c>
      <c r="H39" s="11" t="str">
        <f t="shared" si="3"/>
        <v>N/A</v>
      </c>
      <c r="I39" s="12">
        <v>27.95</v>
      </c>
      <c r="J39" s="12">
        <v>2.7080000000000002</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19428350876</v>
      </c>
      <c r="D41" s="11" t="str">
        <f t="shared" si="1"/>
        <v>N/A</v>
      </c>
      <c r="E41" s="43">
        <v>20379718957</v>
      </c>
      <c r="F41" s="11" t="str">
        <f t="shared" si="2"/>
        <v>N/A</v>
      </c>
      <c r="G41" s="43">
        <v>19868303805</v>
      </c>
      <c r="H41" s="11" t="str">
        <f t="shared" si="3"/>
        <v>N/A</v>
      </c>
      <c r="I41" s="12">
        <v>4.8970000000000002</v>
      </c>
      <c r="J41" s="12">
        <v>-2.5099999999999998</v>
      </c>
      <c r="K41" s="41" t="s">
        <v>732</v>
      </c>
      <c r="L41" s="9" t="str">
        <f t="shared" si="0"/>
        <v>Yes</v>
      </c>
    </row>
    <row r="42" spans="1:12" x14ac:dyDescent="0.25">
      <c r="A42" s="42" t="s">
        <v>1502</v>
      </c>
      <c r="B42" s="33" t="s">
        <v>217</v>
      </c>
      <c r="C42" s="43">
        <v>6412.1408916</v>
      </c>
      <c r="D42" s="11" t="str">
        <f t="shared" si="1"/>
        <v>N/A</v>
      </c>
      <c r="E42" s="43">
        <v>6484.9226514000002</v>
      </c>
      <c r="F42" s="11" t="str">
        <f t="shared" si="2"/>
        <v>N/A</v>
      </c>
      <c r="G42" s="43">
        <v>6823.4431228000003</v>
      </c>
      <c r="H42" s="11" t="str">
        <f t="shared" si="3"/>
        <v>N/A</v>
      </c>
      <c r="I42" s="12">
        <v>1.135</v>
      </c>
      <c r="J42" s="12">
        <v>5.22</v>
      </c>
      <c r="K42" s="41" t="s">
        <v>732</v>
      </c>
      <c r="L42" s="9" t="str">
        <f t="shared" si="0"/>
        <v>Yes</v>
      </c>
    </row>
    <row r="43" spans="1:12" x14ac:dyDescent="0.25">
      <c r="A43" s="42" t="s">
        <v>1503</v>
      </c>
      <c r="B43" s="33" t="s">
        <v>217</v>
      </c>
      <c r="C43" s="43">
        <v>8222.7739282000002</v>
      </c>
      <c r="D43" s="11" t="str">
        <f t="shared" si="1"/>
        <v>N/A</v>
      </c>
      <c r="E43" s="43">
        <v>8426.4900402000003</v>
      </c>
      <c r="F43" s="11" t="str">
        <f t="shared" si="2"/>
        <v>N/A</v>
      </c>
      <c r="G43" s="43">
        <v>8796.5900696000008</v>
      </c>
      <c r="H43" s="11" t="str">
        <f t="shared" si="3"/>
        <v>N/A</v>
      </c>
      <c r="I43" s="12">
        <v>2.4769999999999999</v>
      </c>
      <c r="J43" s="12">
        <v>4.3920000000000003</v>
      </c>
      <c r="K43" s="41" t="s">
        <v>732</v>
      </c>
      <c r="L43" s="9" t="str">
        <f t="shared" si="0"/>
        <v>Yes</v>
      </c>
    </row>
    <row r="44" spans="1:12" x14ac:dyDescent="0.25">
      <c r="A44" s="4" t="s">
        <v>107</v>
      </c>
      <c r="B44" s="33" t="s">
        <v>217</v>
      </c>
      <c r="C44" s="43">
        <v>175417248</v>
      </c>
      <c r="D44" s="11" t="str">
        <f t="shared" si="1"/>
        <v>N/A</v>
      </c>
      <c r="E44" s="43">
        <v>148989281</v>
      </c>
      <c r="F44" s="11" t="str">
        <f t="shared" si="2"/>
        <v>N/A</v>
      </c>
      <c r="G44" s="43">
        <v>131975789</v>
      </c>
      <c r="H44" s="11" t="str">
        <f t="shared" si="3"/>
        <v>N/A</v>
      </c>
      <c r="I44" s="12">
        <v>-15.1</v>
      </c>
      <c r="J44" s="12">
        <v>-11.4</v>
      </c>
      <c r="K44" s="41" t="s">
        <v>732</v>
      </c>
      <c r="L44" s="9" t="str">
        <f t="shared" si="0"/>
        <v>Yes</v>
      </c>
    </row>
    <row r="45" spans="1:12" x14ac:dyDescent="0.25">
      <c r="A45" s="42" t="s">
        <v>162</v>
      </c>
      <c r="B45" s="41" t="s">
        <v>221</v>
      </c>
      <c r="C45" s="1">
        <v>3720</v>
      </c>
      <c r="D45" s="11" t="str">
        <f>IF($B45="N/A","N/A",IF(C45&gt;0,"No",IF(C45&lt;0,"No","Yes")))</f>
        <v>No</v>
      </c>
      <c r="E45" s="1">
        <v>3404</v>
      </c>
      <c r="F45" s="11" t="str">
        <f>IF($B45="N/A","N/A",IF(E45&gt;0,"No",IF(E45&lt;0,"No","Yes")))</f>
        <v>No</v>
      </c>
      <c r="G45" s="1">
        <v>2438</v>
      </c>
      <c r="H45" s="11" t="str">
        <f>IF($B45="N/A","N/A",IF(G45&gt;0,"No",IF(G45&lt;0,"No","Yes")))</f>
        <v>No</v>
      </c>
      <c r="I45" s="12">
        <v>-8.49</v>
      </c>
      <c r="J45" s="12">
        <v>-28.4</v>
      </c>
      <c r="K45" s="41" t="s">
        <v>732</v>
      </c>
      <c r="L45" s="9" t="str">
        <f t="shared" si="0"/>
        <v>Yes</v>
      </c>
    </row>
    <row r="46" spans="1:12" x14ac:dyDescent="0.25">
      <c r="A46" s="42" t="s">
        <v>160</v>
      </c>
      <c r="B46" s="33" t="s">
        <v>217</v>
      </c>
      <c r="C46" s="43">
        <v>4694649</v>
      </c>
      <c r="D46" s="11" t="str">
        <f t="shared" ref="D46:D47" si="4">IF($B46="N/A","N/A",IF(C46&gt;10,"No",IF(C46&lt;-10,"No","Yes")))</f>
        <v>N/A</v>
      </c>
      <c r="E46" s="43">
        <v>5278734</v>
      </c>
      <c r="F46" s="11" t="str">
        <f t="shared" ref="F46:F47" si="5">IF($B46="N/A","N/A",IF(E46&gt;10,"No",IF(E46&lt;-10,"No","Yes")))</f>
        <v>N/A</v>
      </c>
      <c r="G46" s="43">
        <v>3538473</v>
      </c>
      <c r="H46" s="11" t="str">
        <f t="shared" ref="H46:H47" si="6">IF($B46="N/A","N/A",IF(G46&gt;10,"No",IF(G46&lt;-10,"No","Yes")))</f>
        <v>N/A</v>
      </c>
      <c r="I46" s="12">
        <v>12.44</v>
      </c>
      <c r="J46" s="12">
        <v>-33</v>
      </c>
      <c r="K46" s="41" t="s">
        <v>732</v>
      </c>
      <c r="L46" s="9" t="str">
        <f t="shared" si="0"/>
        <v>No</v>
      </c>
    </row>
    <row r="47" spans="1:12" x14ac:dyDescent="0.25">
      <c r="A47" s="42" t="s">
        <v>1289</v>
      </c>
      <c r="B47" s="33" t="s">
        <v>217</v>
      </c>
      <c r="C47" s="43">
        <v>1262.0024194</v>
      </c>
      <c r="D47" s="11" t="str">
        <f t="shared" si="4"/>
        <v>N/A</v>
      </c>
      <c r="E47" s="43">
        <v>1550.7444183</v>
      </c>
      <c r="F47" s="11" t="str">
        <f t="shared" si="5"/>
        <v>N/A</v>
      </c>
      <c r="G47" s="43">
        <v>1451.3835111000001</v>
      </c>
      <c r="H47" s="11" t="str">
        <f t="shared" si="6"/>
        <v>N/A</v>
      </c>
      <c r="I47" s="12">
        <v>22.88</v>
      </c>
      <c r="J47" s="12">
        <v>-6.41</v>
      </c>
      <c r="K47" s="41" t="s">
        <v>732</v>
      </c>
      <c r="L47" s="9" t="str">
        <f>IF(J47="Div by 0", "N/A", IF(OR(J47="N/A",K47="N/A"),"N/A", IF(J47&gt;VALUE(MID(K47,1,2)), "No", IF(J47&lt;-1*VALUE(MID(K47,1,2)), "No", "Yes"))))</f>
        <v>Yes</v>
      </c>
    </row>
    <row r="48" spans="1:12" x14ac:dyDescent="0.25">
      <c r="A48" s="42" t="s">
        <v>1504</v>
      </c>
      <c r="B48" s="33" t="s">
        <v>217</v>
      </c>
      <c r="C48" s="43">
        <v>8585.2564726000001</v>
      </c>
      <c r="D48" s="11" t="str">
        <f t="shared" ref="D48:D74" si="7">IF($B48="N/A","N/A",IF(C48&gt;10,"No",IF(C48&lt;-10,"No","Yes")))</f>
        <v>N/A</v>
      </c>
      <c r="E48" s="43">
        <v>8783.9026847999994</v>
      </c>
      <c r="F48" s="11" t="str">
        <f t="shared" ref="F48:F74" si="8">IF($B48="N/A","N/A",IF(E48&gt;10,"No",IF(E48&lt;-10,"No","Yes")))</f>
        <v>N/A</v>
      </c>
      <c r="G48" s="43">
        <v>8931.1749125999995</v>
      </c>
      <c r="H48" s="11" t="str">
        <f t="shared" ref="H48:H74" si="9">IF($B48="N/A","N/A",IF(G48&gt;10,"No",IF(G48&lt;-10,"No","Yes")))</f>
        <v>N/A</v>
      </c>
      <c r="I48" s="12">
        <v>2.3140000000000001</v>
      </c>
      <c r="J48" s="12">
        <v>1.677</v>
      </c>
      <c r="K48" s="41" t="s">
        <v>732</v>
      </c>
      <c r="L48" s="9" t="str">
        <f t="shared" ref="L48:L74" si="10">IF(J48="Div by 0", "N/A", IF(K48="N/A","N/A", IF(J48&gt;VALUE(MID(K48,1,2)), "No", IF(J48&lt;-1*VALUE(MID(K48,1,2)), "No", "Yes"))))</f>
        <v>Yes</v>
      </c>
    </row>
    <row r="49" spans="1:12" x14ac:dyDescent="0.25">
      <c r="A49" s="42" t="s">
        <v>1505</v>
      </c>
      <c r="B49" s="33" t="s">
        <v>217</v>
      </c>
      <c r="C49" s="43">
        <v>6300.2506485000004</v>
      </c>
      <c r="D49" s="11" t="str">
        <f t="shared" si="7"/>
        <v>N/A</v>
      </c>
      <c r="E49" s="43">
        <v>6628.1286907000003</v>
      </c>
      <c r="F49" s="11" t="str">
        <f t="shared" si="8"/>
        <v>N/A</v>
      </c>
      <c r="G49" s="43">
        <v>6643.0370220000004</v>
      </c>
      <c r="H49" s="11" t="str">
        <f t="shared" si="9"/>
        <v>N/A</v>
      </c>
      <c r="I49" s="12">
        <v>5.2039999999999997</v>
      </c>
      <c r="J49" s="12">
        <v>0.22489999999999999</v>
      </c>
      <c r="K49" s="41" t="s">
        <v>732</v>
      </c>
      <c r="L49" s="9" t="str">
        <f t="shared" si="10"/>
        <v>Yes</v>
      </c>
    </row>
    <row r="50" spans="1:12" x14ac:dyDescent="0.25">
      <c r="A50" s="42" t="s">
        <v>1506</v>
      </c>
      <c r="B50" s="33" t="s">
        <v>217</v>
      </c>
      <c r="C50" s="43">
        <v>16329.740433000001</v>
      </c>
      <c r="D50" s="11" t="str">
        <f t="shared" si="7"/>
        <v>N/A</v>
      </c>
      <c r="E50" s="43">
        <v>16935.393380000001</v>
      </c>
      <c r="F50" s="11" t="str">
        <f t="shared" si="8"/>
        <v>N/A</v>
      </c>
      <c r="G50" s="43">
        <v>17249.634945999998</v>
      </c>
      <c r="H50" s="11" t="str">
        <f t="shared" si="9"/>
        <v>N/A</v>
      </c>
      <c r="I50" s="12">
        <v>3.7090000000000001</v>
      </c>
      <c r="J50" s="12">
        <v>1.8560000000000001</v>
      </c>
      <c r="K50" s="41" t="s">
        <v>732</v>
      </c>
      <c r="L50" s="9" t="str">
        <f t="shared" si="10"/>
        <v>Yes</v>
      </c>
    </row>
    <row r="51" spans="1:12" x14ac:dyDescent="0.25">
      <c r="A51" s="42" t="s">
        <v>1507</v>
      </c>
      <c r="B51" s="33" t="s">
        <v>217</v>
      </c>
      <c r="C51" s="43">
        <v>4073.2085031000001</v>
      </c>
      <c r="D51" s="11" t="str">
        <f t="shared" si="7"/>
        <v>N/A</v>
      </c>
      <c r="E51" s="43">
        <v>4273.2608029000003</v>
      </c>
      <c r="F51" s="11" t="str">
        <f t="shared" si="8"/>
        <v>N/A</v>
      </c>
      <c r="G51" s="43">
        <v>4250.3816059000001</v>
      </c>
      <c r="H51" s="11" t="str">
        <f t="shared" si="9"/>
        <v>N/A</v>
      </c>
      <c r="I51" s="12">
        <v>4.9109999999999996</v>
      </c>
      <c r="J51" s="12">
        <v>-0.53500000000000003</v>
      </c>
      <c r="K51" s="41" t="s">
        <v>732</v>
      </c>
      <c r="L51" s="9" t="str">
        <f t="shared" si="10"/>
        <v>Yes</v>
      </c>
    </row>
    <row r="52" spans="1:12" x14ac:dyDescent="0.25">
      <c r="A52" s="42" t="s">
        <v>1508</v>
      </c>
      <c r="B52" s="33" t="s">
        <v>217</v>
      </c>
      <c r="C52" s="43">
        <v>7048.2600560999999</v>
      </c>
      <c r="D52" s="11" t="str">
        <f t="shared" si="7"/>
        <v>N/A</v>
      </c>
      <c r="E52" s="43">
        <v>5977.3189945000004</v>
      </c>
      <c r="F52" s="11" t="str">
        <f t="shared" si="8"/>
        <v>N/A</v>
      </c>
      <c r="G52" s="43">
        <v>6624.2067610000004</v>
      </c>
      <c r="H52" s="11" t="str">
        <f t="shared" si="9"/>
        <v>N/A</v>
      </c>
      <c r="I52" s="12">
        <v>-15.2</v>
      </c>
      <c r="J52" s="12">
        <v>10.82</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13458.281427</v>
      </c>
      <c r="D54" s="11" t="str">
        <f t="shared" si="7"/>
        <v>N/A</v>
      </c>
      <c r="E54" s="43">
        <v>13750.158482000001</v>
      </c>
      <c r="F54" s="11" t="str">
        <f t="shared" si="8"/>
        <v>N/A</v>
      </c>
      <c r="G54" s="43">
        <v>13967.819273999999</v>
      </c>
      <c r="H54" s="11" t="str">
        <f t="shared" si="9"/>
        <v>N/A</v>
      </c>
      <c r="I54" s="12">
        <v>2.169</v>
      </c>
      <c r="J54" s="12">
        <v>1.583</v>
      </c>
      <c r="K54" s="41" t="s">
        <v>732</v>
      </c>
      <c r="L54" s="9" t="str">
        <f t="shared" si="10"/>
        <v>Yes</v>
      </c>
    </row>
    <row r="55" spans="1:12" x14ac:dyDescent="0.25">
      <c r="A55" s="42" t="s">
        <v>1511</v>
      </c>
      <c r="B55" s="33" t="s">
        <v>217</v>
      </c>
      <c r="C55" s="43">
        <v>13027.294723999999</v>
      </c>
      <c r="D55" s="11" t="str">
        <f t="shared" si="7"/>
        <v>N/A</v>
      </c>
      <c r="E55" s="43">
        <v>13471.814031</v>
      </c>
      <c r="F55" s="11" t="str">
        <f t="shared" si="8"/>
        <v>N/A</v>
      </c>
      <c r="G55" s="43">
        <v>13668.961547000001</v>
      </c>
      <c r="H55" s="11" t="str">
        <f t="shared" si="9"/>
        <v>N/A</v>
      </c>
      <c r="I55" s="12">
        <v>3.4119999999999999</v>
      </c>
      <c r="J55" s="12">
        <v>1.4630000000000001</v>
      </c>
      <c r="K55" s="41" t="s">
        <v>732</v>
      </c>
      <c r="L55" s="9" t="str">
        <f t="shared" si="10"/>
        <v>Yes</v>
      </c>
    </row>
    <row r="56" spans="1:12" x14ac:dyDescent="0.25">
      <c r="A56" s="42" t="s">
        <v>1512</v>
      </c>
      <c r="B56" s="33" t="s">
        <v>217</v>
      </c>
      <c r="C56" s="43">
        <v>28337.077921</v>
      </c>
      <c r="D56" s="11" t="str">
        <f t="shared" si="7"/>
        <v>N/A</v>
      </c>
      <c r="E56" s="43">
        <v>28129.968471</v>
      </c>
      <c r="F56" s="11" t="str">
        <f t="shared" si="8"/>
        <v>N/A</v>
      </c>
      <c r="G56" s="43">
        <v>29120.278073000001</v>
      </c>
      <c r="H56" s="11" t="str">
        <f t="shared" si="9"/>
        <v>N/A</v>
      </c>
      <c r="I56" s="12">
        <v>-0.73099999999999998</v>
      </c>
      <c r="J56" s="12">
        <v>3.52</v>
      </c>
      <c r="K56" s="41" t="s">
        <v>732</v>
      </c>
      <c r="L56" s="9" t="str">
        <f t="shared" si="10"/>
        <v>Yes</v>
      </c>
    </row>
    <row r="57" spans="1:12" x14ac:dyDescent="0.25">
      <c r="A57" s="42" t="s">
        <v>1513</v>
      </c>
      <c r="B57" s="33" t="s">
        <v>217</v>
      </c>
      <c r="C57" s="43">
        <v>7391.8517572999999</v>
      </c>
      <c r="D57" s="11" t="str">
        <f t="shared" si="7"/>
        <v>N/A</v>
      </c>
      <c r="E57" s="43">
        <v>7741.4458090999997</v>
      </c>
      <c r="F57" s="11" t="str">
        <f t="shared" si="8"/>
        <v>N/A</v>
      </c>
      <c r="G57" s="43">
        <v>7533.3680350000004</v>
      </c>
      <c r="H57" s="11" t="str">
        <f t="shared" si="9"/>
        <v>N/A</v>
      </c>
      <c r="I57" s="12">
        <v>4.7290000000000001</v>
      </c>
      <c r="J57" s="12">
        <v>-2.69</v>
      </c>
      <c r="K57" s="41" t="s">
        <v>732</v>
      </c>
      <c r="L57" s="9" t="str">
        <f t="shared" si="10"/>
        <v>Yes</v>
      </c>
    </row>
    <row r="58" spans="1:12" x14ac:dyDescent="0.25">
      <c r="A58" s="42" t="s">
        <v>1514</v>
      </c>
      <c r="B58" s="33" t="s">
        <v>217</v>
      </c>
      <c r="C58" s="43">
        <v>8818.5113760999993</v>
      </c>
      <c r="D58" s="11" t="str">
        <f t="shared" si="7"/>
        <v>N/A</v>
      </c>
      <c r="E58" s="43">
        <v>8944.5875711000008</v>
      </c>
      <c r="F58" s="11" t="str">
        <f t="shared" si="8"/>
        <v>N/A</v>
      </c>
      <c r="G58" s="43">
        <v>9223.5289045000009</v>
      </c>
      <c r="H58" s="11" t="str">
        <f t="shared" si="9"/>
        <v>N/A</v>
      </c>
      <c r="I58" s="12">
        <v>1.43</v>
      </c>
      <c r="J58" s="12">
        <v>3.1190000000000002</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1099.7509480000001</v>
      </c>
      <c r="D60" s="11" t="str">
        <f t="shared" si="7"/>
        <v>N/A</v>
      </c>
      <c r="E60" s="43">
        <v>1139.3669998</v>
      </c>
      <c r="F60" s="11" t="str">
        <f t="shared" si="8"/>
        <v>N/A</v>
      </c>
      <c r="G60" s="43">
        <v>1166.2654348999999</v>
      </c>
      <c r="H60" s="11" t="str">
        <f t="shared" si="9"/>
        <v>N/A</v>
      </c>
      <c r="I60" s="12">
        <v>3.6019999999999999</v>
      </c>
      <c r="J60" s="12">
        <v>2.3610000000000002</v>
      </c>
      <c r="K60" s="41" t="s">
        <v>732</v>
      </c>
      <c r="L60" s="9" t="str">
        <f t="shared" si="10"/>
        <v>Yes</v>
      </c>
    </row>
    <row r="61" spans="1:12" x14ac:dyDescent="0.25">
      <c r="A61" s="42" t="s">
        <v>1517</v>
      </c>
      <c r="B61" s="33" t="s">
        <v>217</v>
      </c>
      <c r="C61" s="43">
        <v>1005.9363337</v>
      </c>
      <c r="D61" s="11" t="str">
        <f t="shared" si="7"/>
        <v>N/A</v>
      </c>
      <c r="E61" s="43">
        <v>1058.9753065</v>
      </c>
      <c r="F61" s="11" t="str">
        <f t="shared" si="8"/>
        <v>N/A</v>
      </c>
      <c r="G61" s="43">
        <v>1126.5905049</v>
      </c>
      <c r="H61" s="11" t="str">
        <f t="shared" si="9"/>
        <v>N/A</v>
      </c>
      <c r="I61" s="12">
        <v>5.2729999999999997</v>
      </c>
      <c r="J61" s="12">
        <v>6.3849999999999998</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1303.7425567</v>
      </c>
      <c r="D63" s="11" t="str">
        <f t="shared" si="7"/>
        <v>N/A</v>
      </c>
      <c r="E63" s="43">
        <v>1212.2283027999999</v>
      </c>
      <c r="F63" s="11" t="str">
        <f t="shared" si="8"/>
        <v>N/A</v>
      </c>
      <c r="G63" s="43">
        <v>1225.3460748</v>
      </c>
      <c r="H63" s="11" t="str">
        <f t="shared" si="9"/>
        <v>N/A</v>
      </c>
      <c r="I63" s="12">
        <v>-7.02</v>
      </c>
      <c r="J63" s="12">
        <v>1.0820000000000001</v>
      </c>
      <c r="K63" s="41" t="s">
        <v>732</v>
      </c>
      <c r="L63" s="9" t="str">
        <f t="shared" si="10"/>
        <v>Yes</v>
      </c>
    </row>
    <row r="64" spans="1:12" x14ac:dyDescent="0.25">
      <c r="A64" s="42" t="s">
        <v>1520</v>
      </c>
      <c r="B64" s="33" t="s">
        <v>217</v>
      </c>
      <c r="C64" s="43">
        <v>852.33795960999998</v>
      </c>
      <c r="D64" s="11" t="str">
        <f t="shared" si="7"/>
        <v>N/A</v>
      </c>
      <c r="E64" s="43">
        <v>834.01982688999999</v>
      </c>
      <c r="F64" s="11" t="str">
        <f t="shared" si="8"/>
        <v>N/A</v>
      </c>
      <c r="G64" s="43">
        <v>841.15155373000005</v>
      </c>
      <c r="H64" s="11" t="str">
        <f t="shared" si="9"/>
        <v>N/A</v>
      </c>
      <c r="I64" s="12">
        <v>-2.15</v>
      </c>
      <c r="J64" s="12">
        <v>0.85509999999999997</v>
      </c>
      <c r="K64" s="41" t="s">
        <v>732</v>
      </c>
      <c r="L64" s="9" t="str">
        <f t="shared" si="10"/>
        <v>Yes</v>
      </c>
    </row>
    <row r="65" spans="1:12" x14ac:dyDescent="0.25">
      <c r="A65" s="42" t="s">
        <v>1521</v>
      </c>
      <c r="B65" s="33" t="s">
        <v>217</v>
      </c>
      <c r="C65" s="43">
        <v>400.67380890999999</v>
      </c>
      <c r="D65" s="11" t="str">
        <f t="shared" si="7"/>
        <v>N/A</v>
      </c>
      <c r="E65" s="43">
        <v>422.38620763</v>
      </c>
      <c r="F65" s="11" t="str">
        <f t="shared" si="8"/>
        <v>N/A</v>
      </c>
      <c r="G65" s="43">
        <v>436.84551663000002</v>
      </c>
      <c r="H65" s="11" t="str">
        <f t="shared" si="9"/>
        <v>N/A</v>
      </c>
      <c r="I65" s="12">
        <v>5.4189999999999996</v>
      </c>
      <c r="J65" s="12">
        <v>3.423</v>
      </c>
      <c r="K65" s="41" t="s">
        <v>732</v>
      </c>
      <c r="L65" s="9" t="str">
        <f t="shared" si="10"/>
        <v>Yes</v>
      </c>
    </row>
    <row r="66" spans="1:12" x14ac:dyDescent="0.25">
      <c r="A66" s="42" t="s">
        <v>1522</v>
      </c>
      <c r="B66" s="33" t="s">
        <v>217</v>
      </c>
      <c r="C66" s="43">
        <v>4102.9161634000002</v>
      </c>
      <c r="D66" s="11" t="str">
        <f t="shared" si="7"/>
        <v>N/A</v>
      </c>
      <c r="E66" s="43">
        <v>4291.7339671999998</v>
      </c>
      <c r="F66" s="11" t="str">
        <f t="shared" si="8"/>
        <v>N/A</v>
      </c>
      <c r="G66" s="43">
        <v>4220.7196984000002</v>
      </c>
      <c r="H66" s="11" t="str">
        <f t="shared" si="9"/>
        <v>N/A</v>
      </c>
      <c r="I66" s="12">
        <v>4.6020000000000003</v>
      </c>
      <c r="J66" s="12">
        <v>-1.65</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2480.7419513999998</v>
      </c>
      <c r="D68" s="11" t="str">
        <f t="shared" si="7"/>
        <v>N/A</v>
      </c>
      <c r="E68" s="43">
        <v>2469.9427194999998</v>
      </c>
      <c r="F68" s="11" t="str">
        <f t="shared" si="8"/>
        <v>N/A</v>
      </c>
      <c r="G68" s="43">
        <v>2687.1341745</v>
      </c>
      <c r="H68" s="11" t="str">
        <f t="shared" si="9"/>
        <v>N/A</v>
      </c>
      <c r="I68" s="12">
        <v>-0.435</v>
      </c>
      <c r="J68" s="12">
        <v>8.7929999999999993</v>
      </c>
      <c r="K68" s="41" t="s">
        <v>732</v>
      </c>
      <c r="L68" s="9" t="str">
        <f t="shared" si="10"/>
        <v>Yes</v>
      </c>
    </row>
    <row r="69" spans="1:12" x14ac:dyDescent="0.25">
      <c r="A69" s="42" t="s">
        <v>1525</v>
      </c>
      <c r="B69" s="33" t="s">
        <v>217</v>
      </c>
      <c r="C69" s="43">
        <v>2340.3073869999998</v>
      </c>
      <c r="D69" s="11" t="str">
        <f t="shared" si="7"/>
        <v>N/A</v>
      </c>
      <c r="E69" s="43">
        <v>2314.8471261999998</v>
      </c>
      <c r="F69" s="11" t="str">
        <f t="shared" si="8"/>
        <v>N/A</v>
      </c>
      <c r="G69" s="43">
        <v>2490.3552258999998</v>
      </c>
      <c r="H69" s="11" t="str">
        <f t="shared" si="9"/>
        <v>N/A</v>
      </c>
      <c r="I69" s="12">
        <v>-1.0900000000000001</v>
      </c>
      <c r="J69" s="12">
        <v>7.5819999999999999</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2292.4512958999999</v>
      </c>
      <c r="D71" s="11" t="str">
        <f t="shared" si="7"/>
        <v>N/A</v>
      </c>
      <c r="E71" s="43">
        <v>2297.8919557999998</v>
      </c>
      <c r="F71" s="11" t="str">
        <f t="shared" si="8"/>
        <v>N/A</v>
      </c>
      <c r="G71" s="43">
        <v>2464.2566725000001</v>
      </c>
      <c r="H71" s="11" t="str">
        <f t="shared" si="9"/>
        <v>N/A</v>
      </c>
      <c r="I71" s="12">
        <v>0.23730000000000001</v>
      </c>
      <c r="J71" s="12">
        <v>7.24</v>
      </c>
      <c r="K71" s="41" t="s">
        <v>732</v>
      </c>
      <c r="L71" s="9" t="str">
        <f t="shared" si="10"/>
        <v>Yes</v>
      </c>
    </row>
    <row r="72" spans="1:12" x14ac:dyDescent="0.25">
      <c r="A72" s="42" t="s">
        <v>1528</v>
      </c>
      <c r="B72" s="33" t="s">
        <v>217</v>
      </c>
      <c r="C72" s="43">
        <v>3118.9768451999998</v>
      </c>
      <c r="D72" s="11" t="str">
        <f t="shared" si="7"/>
        <v>N/A</v>
      </c>
      <c r="E72" s="43">
        <v>3317.7020011999998</v>
      </c>
      <c r="F72" s="11" t="str">
        <f t="shared" si="8"/>
        <v>N/A</v>
      </c>
      <c r="G72" s="43">
        <v>3626.0929744999999</v>
      </c>
      <c r="H72" s="11" t="str">
        <f t="shared" si="9"/>
        <v>N/A</v>
      </c>
      <c r="I72" s="12">
        <v>6.3710000000000004</v>
      </c>
      <c r="J72" s="12">
        <v>9.2949999999999999</v>
      </c>
      <c r="K72" s="41" t="s">
        <v>732</v>
      </c>
      <c r="L72" s="9" t="str">
        <f t="shared" si="10"/>
        <v>Yes</v>
      </c>
    </row>
    <row r="73" spans="1:12" x14ac:dyDescent="0.25">
      <c r="A73" s="42" t="s">
        <v>1529</v>
      </c>
      <c r="B73" s="33" t="s">
        <v>217</v>
      </c>
      <c r="C73" s="43">
        <v>2458.7696243999999</v>
      </c>
      <c r="D73" s="11" t="str">
        <f t="shared" si="7"/>
        <v>N/A</v>
      </c>
      <c r="E73" s="43">
        <v>2303.9887122999999</v>
      </c>
      <c r="F73" s="11" t="str">
        <f t="shared" si="8"/>
        <v>N/A</v>
      </c>
      <c r="G73" s="43">
        <v>2457.2471538999998</v>
      </c>
      <c r="H73" s="11" t="str">
        <f t="shared" si="9"/>
        <v>N/A</v>
      </c>
      <c r="I73" s="12">
        <v>-6.3</v>
      </c>
      <c r="J73" s="12">
        <v>6.6520000000000001</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2811191256</v>
      </c>
      <c r="D75" s="11" t="str">
        <f t="shared" ref="D75:D144" si="11">IF($B75="N/A","N/A",IF(C75&gt;10,"No",IF(C75&lt;-10,"No","Yes")))</f>
        <v>N/A</v>
      </c>
      <c r="E75" s="43">
        <v>3077297443</v>
      </c>
      <c r="F75" s="11" t="str">
        <f t="shared" ref="F75:F144" si="12">IF($B75="N/A","N/A",IF(E75&gt;10,"No",IF(E75&lt;-10,"No","Yes")))</f>
        <v>N/A</v>
      </c>
      <c r="G75" s="43">
        <v>3051890613</v>
      </c>
      <c r="H75" s="11" t="str">
        <f t="shared" ref="H75:H144" si="13">IF($B75="N/A","N/A",IF(G75&gt;10,"No",IF(G75&lt;-10,"No","Yes")))</f>
        <v>N/A</v>
      </c>
      <c r="I75" s="12">
        <v>9.4659999999999993</v>
      </c>
      <c r="J75" s="12">
        <v>-0.82599999999999996</v>
      </c>
      <c r="K75" s="41" t="s">
        <v>732</v>
      </c>
      <c r="L75" s="9" t="str">
        <f t="shared" ref="L75:L135" si="14">IF(J75="Div by 0", "N/A", IF(K75="N/A","N/A", IF(J75&gt;VALUE(MID(K75,1,2)), "No", IF(J75&lt;-1*VALUE(MID(K75,1,2)), "No", "Yes"))))</f>
        <v>Yes</v>
      </c>
    </row>
    <row r="76" spans="1:12" x14ac:dyDescent="0.25">
      <c r="A76" s="42" t="s">
        <v>598</v>
      </c>
      <c r="B76" s="33" t="s">
        <v>217</v>
      </c>
      <c r="C76" s="34">
        <v>274424</v>
      </c>
      <c r="D76" s="11" t="str">
        <f t="shared" si="11"/>
        <v>N/A</v>
      </c>
      <c r="E76" s="34">
        <v>268096</v>
      </c>
      <c r="F76" s="11" t="str">
        <f t="shared" si="12"/>
        <v>N/A</v>
      </c>
      <c r="G76" s="34">
        <v>254736</v>
      </c>
      <c r="H76" s="11" t="str">
        <f t="shared" si="13"/>
        <v>N/A</v>
      </c>
      <c r="I76" s="12">
        <v>-2.31</v>
      </c>
      <c r="J76" s="12">
        <v>-4.9800000000000004</v>
      </c>
      <c r="K76" s="41" t="s">
        <v>732</v>
      </c>
      <c r="L76" s="9" t="str">
        <f t="shared" si="14"/>
        <v>Yes</v>
      </c>
    </row>
    <row r="77" spans="1:12" x14ac:dyDescent="0.25">
      <c r="A77" s="42" t="s">
        <v>1439</v>
      </c>
      <c r="B77" s="33" t="s">
        <v>217</v>
      </c>
      <c r="C77" s="43">
        <v>10243.970119</v>
      </c>
      <c r="D77" s="11" t="str">
        <f t="shared" si="11"/>
        <v>N/A</v>
      </c>
      <c r="E77" s="43">
        <v>11478.341501000001</v>
      </c>
      <c r="F77" s="11" t="str">
        <f t="shared" si="12"/>
        <v>N/A</v>
      </c>
      <c r="G77" s="43">
        <v>11980.601929</v>
      </c>
      <c r="H77" s="11" t="str">
        <f t="shared" si="13"/>
        <v>N/A</v>
      </c>
      <c r="I77" s="12">
        <v>12.05</v>
      </c>
      <c r="J77" s="12">
        <v>4.3760000000000003</v>
      </c>
      <c r="K77" s="41" t="s">
        <v>732</v>
      </c>
      <c r="L77" s="9" t="str">
        <f t="shared" si="14"/>
        <v>Yes</v>
      </c>
    </row>
    <row r="78" spans="1:12" x14ac:dyDescent="0.25">
      <c r="A78" s="42" t="s">
        <v>1440</v>
      </c>
      <c r="B78" s="33" t="s">
        <v>217</v>
      </c>
      <c r="C78" s="34">
        <v>7.2612162201999997</v>
      </c>
      <c r="D78" s="11" t="str">
        <f t="shared" si="11"/>
        <v>N/A</v>
      </c>
      <c r="E78" s="34">
        <v>7.4474031690000002</v>
      </c>
      <c r="F78" s="11" t="str">
        <f t="shared" si="12"/>
        <v>N/A</v>
      </c>
      <c r="G78" s="34">
        <v>7.3371372714999996</v>
      </c>
      <c r="H78" s="11" t="str">
        <f t="shared" si="13"/>
        <v>N/A</v>
      </c>
      <c r="I78" s="12">
        <v>2.5640000000000001</v>
      </c>
      <c r="J78" s="12">
        <v>-1.48</v>
      </c>
      <c r="K78" s="41" t="s">
        <v>732</v>
      </c>
      <c r="L78" s="9" t="str">
        <f t="shared" si="14"/>
        <v>Yes</v>
      </c>
    </row>
    <row r="79" spans="1:12" x14ac:dyDescent="0.25">
      <c r="A79" s="42" t="s">
        <v>599</v>
      </c>
      <c r="B79" s="33" t="s">
        <v>217</v>
      </c>
      <c r="C79" s="43">
        <v>3350744</v>
      </c>
      <c r="D79" s="11" t="str">
        <f t="shared" si="11"/>
        <v>N/A</v>
      </c>
      <c r="E79" s="43">
        <v>0</v>
      </c>
      <c r="F79" s="11" t="str">
        <f t="shared" si="12"/>
        <v>N/A</v>
      </c>
      <c r="G79" s="43">
        <v>0</v>
      </c>
      <c r="H79" s="11" t="str">
        <f t="shared" si="13"/>
        <v>N/A</v>
      </c>
      <c r="I79" s="12">
        <v>-100</v>
      </c>
      <c r="J79" s="12" t="s">
        <v>1742</v>
      </c>
      <c r="K79" s="41" t="s">
        <v>732</v>
      </c>
      <c r="L79" s="9" t="str">
        <f t="shared" si="14"/>
        <v>N/A</v>
      </c>
    </row>
    <row r="80" spans="1:12" x14ac:dyDescent="0.25">
      <c r="A80" s="42" t="s">
        <v>600</v>
      </c>
      <c r="B80" s="33" t="s">
        <v>217</v>
      </c>
      <c r="C80" s="34">
        <v>11</v>
      </c>
      <c r="D80" s="11" t="str">
        <f t="shared" si="11"/>
        <v>N/A</v>
      </c>
      <c r="E80" s="34">
        <v>0</v>
      </c>
      <c r="F80" s="11" t="str">
        <f t="shared" si="12"/>
        <v>N/A</v>
      </c>
      <c r="G80" s="34">
        <v>0</v>
      </c>
      <c r="H80" s="11" t="str">
        <f t="shared" si="13"/>
        <v>N/A</v>
      </c>
      <c r="I80" s="12">
        <v>-100</v>
      </c>
      <c r="J80" s="12" t="s">
        <v>1742</v>
      </c>
      <c r="K80" s="41" t="s">
        <v>732</v>
      </c>
      <c r="L80" s="9" t="str">
        <f t="shared" si="14"/>
        <v>N/A</v>
      </c>
    </row>
    <row r="81" spans="1:12" x14ac:dyDescent="0.25">
      <c r="A81" s="42" t="s">
        <v>1441</v>
      </c>
      <c r="B81" s="33" t="s">
        <v>217</v>
      </c>
      <c r="C81" s="43">
        <v>304613.09091000003</v>
      </c>
      <c r="D81" s="11" t="str">
        <f t="shared" si="11"/>
        <v>N/A</v>
      </c>
      <c r="E81" s="43" t="s">
        <v>1742</v>
      </c>
      <c r="F81" s="11" t="str">
        <f t="shared" si="12"/>
        <v>N/A</v>
      </c>
      <c r="G81" s="43" t="s">
        <v>1742</v>
      </c>
      <c r="H81" s="11" t="str">
        <f t="shared" si="13"/>
        <v>N/A</v>
      </c>
      <c r="I81" s="12" t="s">
        <v>1742</v>
      </c>
      <c r="J81" s="12" t="s">
        <v>1742</v>
      </c>
      <c r="K81" s="41" t="s">
        <v>732</v>
      </c>
      <c r="L81" s="9" t="str">
        <f t="shared" si="14"/>
        <v>N/A</v>
      </c>
    </row>
    <row r="82" spans="1:12" ht="25" x14ac:dyDescent="0.25">
      <c r="A82" s="42" t="s">
        <v>601</v>
      </c>
      <c r="B82" s="33" t="s">
        <v>217</v>
      </c>
      <c r="C82" s="43">
        <v>2405005</v>
      </c>
      <c r="D82" s="11" t="str">
        <f t="shared" si="11"/>
        <v>N/A</v>
      </c>
      <c r="E82" s="43">
        <v>1961691</v>
      </c>
      <c r="F82" s="11" t="str">
        <f t="shared" si="12"/>
        <v>N/A</v>
      </c>
      <c r="G82" s="43">
        <v>206412</v>
      </c>
      <c r="H82" s="11" t="str">
        <f t="shared" si="13"/>
        <v>N/A</v>
      </c>
      <c r="I82" s="12">
        <v>-18.399999999999999</v>
      </c>
      <c r="J82" s="12">
        <v>-89.5</v>
      </c>
      <c r="K82" s="41" t="s">
        <v>732</v>
      </c>
      <c r="L82" s="9" t="str">
        <f t="shared" si="14"/>
        <v>No</v>
      </c>
    </row>
    <row r="83" spans="1:12" x14ac:dyDescent="0.25">
      <c r="A83" s="42" t="s">
        <v>602</v>
      </c>
      <c r="B83" s="33" t="s">
        <v>217</v>
      </c>
      <c r="C83" s="34">
        <v>298</v>
      </c>
      <c r="D83" s="11" t="str">
        <f t="shared" si="11"/>
        <v>N/A</v>
      </c>
      <c r="E83" s="34">
        <v>275</v>
      </c>
      <c r="F83" s="11" t="str">
        <f t="shared" si="12"/>
        <v>N/A</v>
      </c>
      <c r="G83" s="34">
        <v>31</v>
      </c>
      <c r="H83" s="11" t="str">
        <f t="shared" si="13"/>
        <v>N/A</v>
      </c>
      <c r="I83" s="12">
        <v>-7.72</v>
      </c>
      <c r="J83" s="12">
        <v>-88.7</v>
      </c>
      <c r="K83" s="41" t="s">
        <v>732</v>
      </c>
      <c r="L83" s="9" t="str">
        <f t="shared" si="14"/>
        <v>No</v>
      </c>
    </row>
    <row r="84" spans="1:12" ht="25" x14ac:dyDescent="0.25">
      <c r="A84" s="4" t="s">
        <v>1442</v>
      </c>
      <c r="B84" s="33" t="s">
        <v>217</v>
      </c>
      <c r="C84" s="43">
        <v>8070.4865772000003</v>
      </c>
      <c r="D84" s="11" t="str">
        <f t="shared" si="11"/>
        <v>N/A</v>
      </c>
      <c r="E84" s="43">
        <v>7133.4218182000004</v>
      </c>
      <c r="F84" s="11" t="str">
        <f t="shared" si="12"/>
        <v>N/A</v>
      </c>
      <c r="G84" s="43">
        <v>6658.4516129000003</v>
      </c>
      <c r="H84" s="11" t="str">
        <f t="shared" si="13"/>
        <v>N/A</v>
      </c>
      <c r="I84" s="12">
        <v>-11.6</v>
      </c>
      <c r="J84" s="12">
        <v>-6.66</v>
      </c>
      <c r="K84" s="41" t="s">
        <v>732</v>
      </c>
      <c r="L84" s="9" t="str">
        <f t="shared" si="14"/>
        <v>Yes</v>
      </c>
    </row>
    <row r="85" spans="1:12" x14ac:dyDescent="0.25">
      <c r="A85" s="4" t="s">
        <v>603</v>
      </c>
      <c r="B85" s="33" t="s">
        <v>217</v>
      </c>
      <c r="C85" s="43">
        <v>625135399</v>
      </c>
      <c r="D85" s="11" t="str">
        <f t="shared" si="11"/>
        <v>N/A</v>
      </c>
      <c r="E85" s="43">
        <v>594406585</v>
      </c>
      <c r="F85" s="11" t="str">
        <f t="shared" si="12"/>
        <v>N/A</v>
      </c>
      <c r="G85" s="43">
        <v>493283210</v>
      </c>
      <c r="H85" s="11" t="str">
        <f t="shared" si="13"/>
        <v>N/A</v>
      </c>
      <c r="I85" s="12">
        <v>-4.92</v>
      </c>
      <c r="J85" s="12">
        <v>-17</v>
      </c>
      <c r="K85" s="41" t="s">
        <v>732</v>
      </c>
      <c r="L85" s="9" t="str">
        <f t="shared" si="14"/>
        <v>Yes</v>
      </c>
    </row>
    <row r="86" spans="1:12" x14ac:dyDescent="0.25">
      <c r="A86" s="4" t="s">
        <v>604</v>
      </c>
      <c r="B86" s="33" t="s">
        <v>217</v>
      </c>
      <c r="C86" s="34">
        <v>7845</v>
      </c>
      <c r="D86" s="11" t="str">
        <f t="shared" si="11"/>
        <v>N/A</v>
      </c>
      <c r="E86" s="34">
        <v>7628</v>
      </c>
      <c r="F86" s="11" t="str">
        <f t="shared" si="12"/>
        <v>N/A</v>
      </c>
      <c r="G86" s="34">
        <v>6799</v>
      </c>
      <c r="H86" s="11" t="str">
        <f t="shared" si="13"/>
        <v>N/A</v>
      </c>
      <c r="I86" s="12">
        <v>-2.77</v>
      </c>
      <c r="J86" s="12">
        <v>-10.9</v>
      </c>
      <c r="K86" s="41" t="s">
        <v>732</v>
      </c>
      <c r="L86" s="9" t="str">
        <f t="shared" si="14"/>
        <v>Yes</v>
      </c>
    </row>
    <row r="87" spans="1:12" x14ac:dyDescent="0.25">
      <c r="A87" s="4" t="s">
        <v>1443</v>
      </c>
      <c r="B87" s="33" t="s">
        <v>217</v>
      </c>
      <c r="C87" s="43">
        <v>79685.837985999999</v>
      </c>
      <c r="D87" s="11" t="str">
        <f t="shared" si="11"/>
        <v>N/A</v>
      </c>
      <c r="E87" s="43">
        <v>77924.303224999996</v>
      </c>
      <c r="F87" s="11" t="str">
        <f t="shared" si="12"/>
        <v>N/A</v>
      </c>
      <c r="G87" s="43">
        <v>72552.317987999995</v>
      </c>
      <c r="H87" s="11" t="str">
        <f t="shared" si="13"/>
        <v>N/A</v>
      </c>
      <c r="I87" s="12">
        <v>-2.21</v>
      </c>
      <c r="J87" s="12">
        <v>-6.89</v>
      </c>
      <c r="K87" s="41" t="s">
        <v>732</v>
      </c>
      <c r="L87" s="9" t="str">
        <f t="shared" si="14"/>
        <v>Yes</v>
      </c>
    </row>
    <row r="88" spans="1:12" x14ac:dyDescent="0.25">
      <c r="A88" s="42" t="s">
        <v>605</v>
      </c>
      <c r="B88" s="33" t="s">
        <v>217</v>
      </c>
      <c r="C88" s="43">
        <v>3730929164</v>
      </c>
      <c r="D88" s="11" t="str">
        <f t="shared" si="11"/>
        <v>N/A</v>
      </c>
      <c r="E88" s="43">
        <v>3883551765</v>
      </c>
      <c r="F88" s="11" t="str">
        <f t="shared" si="12"/>
        <v>N/A</v>
      </c>
      <c r="G88" s="43">
        <v>4019811075</v>
      </c>
      <c r="H88" s="11" t="str">
        <f t="shared" si="13"/>
        <v>N/A</v>
      </c>
      <c r="I88" s="12">
        <v>4.0910000000000002</v>
      </c>
      <c r="J88" s="12">
        <v>3.5089999999999999</v>
      </c>
      <c r="K88" s="41" t="s">
        <v>732</v>
      </c>
      <c r="L88" s="9" t="str">
        <f t="shared" si="14"/>
        <v>Yes</v>
      </c>
    </row>
    <row r="89" spans="1:12" x14ac:dyDescent="0.25">
      <c r="A89" s="44" t="s">
        <v>606</v>
      </c>
      <c r="B89" s="34" t="s">
        <v>217</v>
      </c>
      <c r="C89" s="34">
        <v>112418</v>
      </c>
      <c r="D89" s="11" t="str">
        <f t="shared" si="11"/>
        <v>N/A</v>
      </c>
      <c r="E89" s="34">
        <v>112348</v>
      </c>
      <c r="F89" s="11" t="str">
        <f t="shared" si="12"/>
        <v>N/A</v>
      </c>
      <c r="G89" s="34">
        <v>110802</v>
      </c>
      <c r="H89" s="11" t="str">
        <f t="shared" si="13"/>
        <v>N/A</v>
      </c>
      <c r="I89" s="12">
        <v>-6.2E-2</v>
      </c>
      <c r="J89" s="12">
        <v>-1.38</v>
      </c>
      <c r="K89" s="1" t="s">
        <v>732</v>
      </c>
      <c r="L89" s="9" t="str">
        <f t="shared" si="14"/>
        <v>Yes</v>
      </c>
    </row>
    <row r="90" spans="1:12" x14ac:dyDescent="0.25">
      <c r="A90" s="42" t="s">
        <v>1444</v>
      </c>
      <c r="B90" s="33" t="s">
        <v>217</v>
      </c>
      <c r="C90" s="43">
        <v>33188.005159</v>
      </c>
      <c r="D90" s="11" t="str">
        <f t="shared" si="11"/>
        <v>N/A</v>
      </c>
      <c r="E90" s="43">
        <v>34567.164212999996</v>
      </c>
      <c r="F90" s="11" t="str">
        <f t="shared" si="12"/>
        <v>N/A</v>
      </c>
      <c r="G90" s="43">
        <v>36279.228489000001</v>
      </c>
      <c r="H90" s="11" t="str">
        <f t="shared" si="13"/>
        <v>N/A</v>
      </c>
      <c r="I90" s="12">
        <v>4.1559999999999997</v>
      </c>
      <c r="J90" s="12">
        <v>4.9530000000000003</v>
      </c>
      <c r="K90" s="41" t="s">
        <v>732</v>
      </c>
      <c r="L90" s="9" t="str">
        <f t="shared" si="14"/>
        <v>Yes</v>
      </c>
    </row>
    <row r="91" spans="1:12" x14ac:dyDescent="0.25">
      <c r="A91" s="42" t="s">
        <v>607</v>
      </c>
      <c r="B91" s="33" t="s">
        <v>217</v>
      </c>
      <c r="C91" s="43">
        <v>601385657</v>
      </c>
      <c r="D91" s="11" t="str">
        <f t="shared" si="11"/>
        <v>N/A</v>
      </c>
      <c r="E91" s="43">
        <v>662935853</v>
      </c>
      <c r="F91" s="11" t="str">
        <f t="shared" si="12"/>
        <v>N/A</v>
      </c>
      <c r="G91" s="43">
        <v>648311304</v>
      </c>
      <c r="H91" s="11" t="str">
        <f t="shared" si="13"/>
        <v>N/A</v>
      </c>
      <c r="I91" s="12">
        <v>10.23</v>
      </c>
      <c r="J91" s="12">
        <v>-2.21</v>
      </c>
      <c r="K91" s="41" t="s">
        <v>732</v>
      </c>
      <c r="L91" s="9" t="str">
        <f t="shared" si="14"/>
        <v>Yes</v>
      </c>
    </row>
    <row r="92" spans="1:12" x14ac:dyDescent="0.25">
      <c r="A92" s="42" t="s">
        <v>608</v>
      </c>
      <c r="B92" s="33" t="s">
        <v>217</v>
      </c>
      <c r="C92" s="34">
        <v>1453687</v>
      </c>
      <c r="D92" s="11" t="str">
        <f t="shared" si="11"/>
        <v>N/A</v>
      </c>
      <c r="E92" s="34">
        <v>1503685</v>
      </c>
      <c r="F92" s="11" t="str">
        <f t="shared" si="12"/>
        <v>N/A</v>
      </c>
      <c r="G92" s="34">
        <v>1416518</v>
      </c>
      <c r="H92" s="11" t="str">
        <f t="shared" si="13"/>
        <v>N/A</v>
      </c>
      <c r="I92" s="12">
        <v>3.4390000000000001</v>
      </c>
      <c r="J92" s="12">
        <v>-5.8</v>
      </c>
      <c r="K92" s="41" t="s">
        <v>732</v>
      </c>
      <c r="L92" s="9" t="str">
        <f t="shared" si="14"/>
        <v>Yes</v>
      </c>
    </row>
    <row r="93" spans="1:12" x14ac:dyDescent="0.25">
      <c r="A93" s="42" t="s">
        <v>1445</v>
      </c>
      <c r="B93" s="33" t="s">
        <v>217</v>
      </c>
      <c r="C93" s="43">
        <v>413.69679787000001</v>
      </c>
      <c r="D93" s="11" t="str">
        <f t="shared" si="11"/>
        <v>N/A</v>
      </c>
      <c r="E93" s="43">
        <v>440.87415449000002</v>
      </c>
      <c r="F93" s="11" t="str">
        <f t="shared" si="12"/>
        <v>N/A</v>
      </c>
      <c r="G93" s="43">
        <v>457.67953813999998</v>
      </c>
      <c r="H93" s="11" t="str">
        <f t="shared" si="13"/>
        <v>N/A</v>
      </c>
      <c r="I93" s="12">
        <v>6.569</v>
      </c>
      <c r="J93" s="12">
        <v>3.8119999999999998</v>
      </c>
      <c r="K93" s="41" t="s">
        <v>732</v>
      </c>
      <c r="L93" s="9" t="str">
        <f t="shared" si="14"/>
        <v>Yes</v>
      </c>
    </row>
    <row r="94" spans="1:12" x14ac:dyDescent="0.25">
      <c r="A94" s="42" t="s">
        <v>609</v>
      </c>
      <c r="B94" s="33" t="s">
        <v>217</v>
      </c>
      <c r="C94" s="43">
        <v>2856519</v>
      </c>
      <c r="D94" s="11" t="str">
        <f t="shared" si="11"/>
        <v>N/A</v>
      </c>
      <c r="E94" s="43">
        <v>3869890</v>
      </c>
      <c r="F94" s="11" t="str">
        <f t="shared" si="12"/>
        <v>N/A</v>
      </c>
      <c r="G94" s="43">
        <v>3186256</v>
      </c>
      <c r="H94" s="11" t="str">
        <f t="shared" si="13"/>
        <v>N/A</v>
      </c>
      <c r="I94" s="12">
        <v>35.479999999999997</v>
      </c>
      <c r="J94" s="12">
        <v>-17.7</v>
      </c>
      <c r="K94" s="41" t="s">
        <v>732</v>
      </c>
      <c r="L94" s="9" t="str">
        <f t="shared" si="14"/>
        <v>Yes</v>
      </c>
    </row>
    <row r="95" spans="1:12" x14ac:dyDescent="0.25">
      <c r="A95" s="42" t="s">
        <v>610</v>
      </c>
      <c r="B95" s="33" t="s">
        <v>217</v>
      </c>
      <c r="C95" s="34">
        <v>11387</v>
      </c>
      <c r="D95" s="11" t="str">
        <f t="shared" si="11"/>
        <v>N/A</v>
      </c>
      <c r="E95" s="34">
        <v>14134</v>
      </c>
      <c r="F95" s="11" t="str">
        <f t="shared" si="12"/>
        <v>N/A</v>
      </c>
      <c r="G95" s="34">
        <v>12745</v>
      </c>
      <c r="H95" s="11" t="str">
        <f t="shared" si="13"/>
        <v>N/A</v>
      </c>
      <c r="I95" s="12">
        <v>24.12</v>
      </c>
      <c r="J95" s="12">
        <v>-9.83</v>
      </c>
      <c r="K95" s="41" t="s">
        <v>732</v>
      </c>
      <c r="L95" s="9" t="str">
        <f t="shared" si="14"/>
        <v>Yes</v>
      </c>
    </row>
    <row r="96" spans="1:12" x14ac:dyDescent="0.25">
      <c r="A96" s="42" t="s">
        <v>1446</v>
      </c>
      <c r="B96" s="33" t="s">
        <v>217</v>
      </c>
      <c r="C96" s="43">
        <v>250.85790814000001</v>
      </c>
      <c r="D96" s="11" t="str">
        <f t="shared" si="11"/>
        <v>N/A</v>
      </c>
      <c r="E96" s="43">
        <v>273.8000566</v>
      </c>
      <c r="F96" s="11" t="str">
        <f t="shared" si="12"/>
        <v>N/A</v>
      </c>
      <c r="G96" s="43">
        <v>250.00047076999999</v>
      </c>
      <c r="H96" s="11" t="str">
        <f t="shared" si="13"/>
        <v>N/A</v>
      </c>
      <c r="I96" s="12">
        <v>9.1449999999999996</v>
      </c>
      <c r="J96" s="12">
        <v>-8.69</v>
      </c>
      <c r="K96" s="41" t="s">
        <v>732</v>
      </c>
      <c r="L96" s="9" t="str">
        <f t="shared" si="14"/>
        <v>Yes</v>
      </c>
    </row>
    <row r="97" spans="1:12" ht="25" x14ac:dyDescent="0.25">
      <c r="A97" s="42" t="s">
        <v>611</v>
      </c>
      <c r="B97" s="33" t="s">
        <v>217</v>
      </c>
      <c r="C97" s="43">
        <v>28669126</v>
      </c>
      <c r="D97" s="11" t="str">
        <f t="shared" si="11"/>
        <v>N/A</v>
      </c>
      <c r="E97" s="43">
        <v>23947071</v>
      </c>
      <c r="F97" s="11" t="str">
        <f t="shared" si="12"/>
        <v>N/A</v>
      </c>
      <c r="G97" s="43">
        <v>10326177</v>
      </c>
      <c r="H97" s="11" t="str">
        <f t="shared" si="13"/>
        <v>N/A</v>
      </c>
      <c r="I97" s="12">
        <v>-16.5</v>
      </c>
      <c r="J97" s="12">
        <v>-56.9</v>
      </c>
      <c r="K97" s="41" t="s">
        <v>732</v>
      </c>
      <c r="L97" s="9" t="str">
        <f t="shared" si="14"/>
        <v>No</v>
      </c>
    </row>
    <row r="98" spans="1:12" x14ac:dyDescent="0.25">
      <c r="A98" s="42" t="s">
        <v>612</v>
      </c>
      <c r="B98" s="33" t="s">
        <v>217</v>
      </c>
      <c r="C98" s="34">
        <v>426095</v>
      </c>
      <c r="D98" s="11" t="str">
        <f t="shared" si="11"/>
        <v>N/A</v>
      </c>
      <c r="E98" s="34">
        <v>360472</v>
      </c>
      <c r="F98" s="11" t="str">
        <f t="shared" si="12"/>
        <v>N/A</v>
      </c>
      <c r="G98" s="34">
        <v>192751</v>
      </c>
      <c r="H98" s="11" t="str">
        <f t="shared" si="13"/>
        <v>N/A</v>
      </c>
      <c r="I98" s="12">
        <v>-15.4</v>
      </c>
      <c r="J98" s="12">
        <v>-46.5</v>
      </c>
      <c r="K98" s="41" t="s">
        <v>732</v>
      </c>
      <c r="L98" s="9" t="str">
        <f t="shared" si="14"/>
        <v>No</v>
      </c>
    </row>
    <row r="99" spans="1:12" ht="25" x14ac:dyDescent="0.25">
      <c r="A99" s="42" t="s">
        <v>1447</v>
      </c>
      <c r="B99" s="33" t="s">
        <v>217</v>
      </c>
      <c r="C99" s="43">
        <v>67.283413323000005</v>
      </c>
      <c r="D99" s="11" t="str">
        <f t="shared" si="11"/>
        <v>N/A</v>
      </c>
      <c r="E99" s="43">
        <v>66.432541224000005</v>
      </c>
      <c r="F99" s="11" t="str">
        <f t="shared" si="12"/>
        <v>N/A</v>
      </c>
      <c r="G99" s="43">
        <v>53.572624785000002</v>
      </c>
      <c r="H99" s="11" t="str">
        <f t="shared" si="13"/>
        <v>N/A</v>
      </c>
      <c r="I99" s="12">
        <v>-1.26</v>
      </c>
      <c r="J99" s="12">
        <v>-19.399999999999999</v>
      </c>
      <c r="K99" s="41" t="s">
        <v>732</v>
      </c>
      <c r="L99" s="9" t="str">
        <f t="shared" si="14"/>
        <v>Yes</v>
      </c>
    </row>
    <row r="100" spans="1:12" ht="25" x14ac:dyDescent="0.25">
      <c r="A100" s="42" t="s">
        <v>613</v>
      </c>
      <c r="B100" s="33" t="s">
        <v>217</v>
      </c>
      <c r="C100" s="43">
        <v>253884514</v>
      </c>
      <c r="D100" s="11" t="str">
        <f t="shared" si="11"/>
        <v>N/A</v>
      </c>
      <c r="E100" s="43">
        <v>280639759</v>
      </c>
      <c r="F100" s="11" t="str">
        <f t="shared" si="12"/>
        <v>N/A</v>
      </c>
      <c r="G100" s="43">
        <v>288388900</v>
      </c>
      <c r="H100" s="11" t="str">
        <f t="shared" si="13"/>
        <v>N/A</v>
      </c>
      <c r="I100" s="12">
        <v>10.54</v>
      </c>
      <c r="J100" s="12">
        <v>2.7610000000000001</v>
      </c>
      <c r="K100" s="41" t="s">
        <v>732</v>
      </c>
      <c r="L100" s="9" t="str">
        <f t="shared" si="14"/>
        <v>Yes</v>
      </c>
    </row>
    <row r="101" spans="1:12" x14ac:dyDescent="0.25">
      <c r="A101" s="42" t="s">
        <v>614</v>
      </c>
      <c r="B101" s="33" t="s">
        <v>217</v>
      </c>
      <c r="C101" s="34">
        <v>817399</v>
      </c>
      <c r="D101" s="11" t="str">
        <f t="shared" si="11"/>
        <v>N/A</v>
      </c>
      <c r="E101" s="34">
        <v>817178</v>
      </c>
      <c r="F101" s="11" t="str">
        <f t="shared" si="12"/>
        <v>N/A</v>
      </c>
      <c r="G101" s="34">
        <v>759673</v>
      </c>
      <c r="H101" s="11" t="str">
        <f t="shared" si="13"/>
        <v>N/A</v>
      </c>
      <c r="I101" s="12">
        <v>-2.7E-2</v>
      </c>
      <c r="J101" s="12">
        <v>-7.04</v>
      </c>
      <c r="K101" s="41" t="s">
        <v>732</v>
      </c>
      <c r="L101" s="9" t="str">
        <f t="shared" si="14"/>
        <v>Yes</v>
      </c>
    </row>
    <row r="102" spans="1:12" x14ac:dyDescent="0.25">
      <c r="A102" s="42" t="s">
        <v>1448</v>
      </c>
      <c r="B102" s="33" t="s">
        <v>217</v>
      </c>
      <c r="C102" s="43">
        <v>310.60047051999999</v>
      </c>
      <c r="D102" s="11" t="str">
        <f t="shared" si="11"/>
        <v>N/A</v>
      </c>
      <c r="E102" s="43">
        <v>343.42549480999998</v>
      </c>
      <c r="F102" s="11" t="str">
        <f t="shared" si="12"/>
        <v>N/A</v>
      </c>
      <c r="G102" s="43">
        <v>379.62241648999998</v>
      </c>
      <c r="H102" s="11" t="str">
        <f t="shared" si="13"/>
        <v>N/A</v>
      </c>
      <c r="I102" s="12">
        <v>10.57</v>
      </c>
      <c r="J102" s="12">
        <v>10.54</v>
      </c>
      <c r="K102" s="41" t="s">
        <v>732</v>
      </c>
      <c r="L102" s="9" t="str">
        <f t="shared" si="14"/>
        <v>Yes</v>
      </c>
    </row>
    <row r="103" spans="1:12" x14ac:dyDescent="0.25">
      <c r="A103" s="42" t="s">
        <v>615</v>
      </c>
      <c r="B103" s="33" t="s">
        <v>217</v>
      </c>
      <c r="C103" s="43">
        <v>939765202</v>
      </c>
      <c r="D103" s="11" t="str">
        <f t="shared" si="11"/>
        <v>N/A</v>
      </c>
      <c r="E103" s="43">
        <v>899105034</v>
      </c>
      <c r="F103" s="11" t="str">
        <f t="shared" si="12"/>
        <v>N/A</v>
      </c>
      <c r="G103" s="43">
        <v>983169825</v>
      </c>
      <c r="H103" s="11" t="str">
        <f t="shared" si="13"/>
        <v>N/A</v>
      </c>
      <c r="I103" s="12">
        <v>-4.33</v>
      </c>
      <c r="J103" s="12">
        <v>9.35</v>
      </c>
      <c r="K103" s="41" t="s">
        <v>732</v>
      </c>
      <c r="L103" s="9" t="str">
        <f t="shared" si="14"/>
        <v>Yes</v>
      </c>
    </row>
    <row r="104" spans="1:12" x14ac:dyDescent="0.25">
      <c r="A104" s="42" t="s">
        <v>616</v>
      </c>
      <c r="B104" s="33" t="s">
        <v>217</v>
      </c>
      <c r="C104" s="34">
        <v>872299</v>
      </c>
      <c r="D104" s="11" t="str">
        <f t="shared" si="11"/>
        <v>N/A</v>
      </c>
      <c r="E104" s="34">
        <v>925560</v>
      </c>
      <c r="F104" s="11" t="str">
        <f t="shared" si="12"/>
        <v>N/A</v>
      </c>
      <c r="G104" s="34">
        <v>904876</v>
      </c>
      <c r="H104" s="11" t="str">
        <f t="shared" si="13"/>
        <v>N/A</v>
      </c>
      <c r="I104" s="12">
        <v>6.1059999999999999</v>
      </c>
      <c r="J104" s="12">
        <v>-2.23</v>
      </c>
      <c r="K104" s="41" t="s">
        <v>732</v>
      </c>
      <c r="L104" s="9" t="str">
        <f t="shared" si="14"/>
        <v>Yes</v>
      </c>
    </row>
    <row r="105" spans="1:12" x14ac:dyDescent="0.25">
      <c r="A105" s="42" t="s">
        <v>1449</v>
      </c>
      <c r="B105" s="33" t="s">
        <v>217</v>
      </c>
      <c r="C105" s="43">
        <v>1077.3429776</v>
      </c>
      <c r="D105" s="11" t="str">
        <f t="shared" si="11"/>
        <v>N/A</v>
      </c>
      <c r="E105" s="43">
        <v>971.41734084999996</v>
      </c>
      <c r="F105" s="11" t="str">
        <f t="shared" si="12"/>
        <v>N/A</v>
      </c>
      <c r="G105" s="43">
        <v>1086.5243691000001</v>
      </c>
      <c r="H105" s="11" t="str">
        <f t="shared" si="13"/>
        <v>N/A</v>
      </c>
      <c r="I105" s="12">
        <v>-9.83</v>
      </c>
      <c r="J105" s="12">
        <v>11.85</v>
      </c>
      <c r="K105" s="41" t="s">
        <v>732</v>
      </c>
      <c r="L105" s="9" t="str">
        <f t="shared" si="14"/>
        <v>Yes</v>
      </c>
    </row>
    <row r="106" spans="1:12" ht="25" x14ac:dyDescent="0.25">
      <c r="A106" s="42" t="s">
        <v>617</v>
      </c>
      <c r="B106" s="33" t="s">
        <v>217</v>
      </c>
      <c r="C106" s="43">
        <v>153279233</v>
      </c>
      <c r="D106" s="11" t="str">
        <f t="shared" si="11"/>
        <v>N/A</v>
      </c>
      <c r="E106" s="43">
        <v>165921137</v>
      </c>
      <c r="F106" s="11" t="str">
        <f t="shared" si="12"/>
        <v>N/A</v>
      </c>
      <c r="G106" s="43">
        <v>171756914</v>
      </c>
      <c r="H106" s="11" t="str">
        <f t="shared" si="13"/>
        <v>N/A</v>
      </c>
      <c r="I106" s="12">
        <v>8.2479999999999993</v>
      </c>
      <c r="J106" s="12">
        <v>3.5169999999999999</v>
      </c>
      <c r="K106" s="41" t="s">
        <v>732</v>
      </c>
      <c r="L106" s="9" t="str">
        <f t="shared" si="14"/>
        <v>Yes</v>
      </c>
    </row>
    <row r="107" spans="1:12" x14ac:dyDescent="0.25">
      <c r="A107" s="42" t="s">
        <v>618</v>
      </c>
      <c r="B107" s="33" t="s">
        <v>217</v>
      </c>
      <c r="C107" s="34">
        <v>18750</v>
      </c>
      <c r="D107" s="11" t="str">
        <f t="shared" si="11"/>
        <v>N/A</v>
      </c>
      <c r="E107" s="34">
        <v>17979</v>
      </c>
      <c r="F107" s="11" t="str">
        <f t="shared" si="12"/>
        <v>N/A</v>
      </c>
      <c r="G107" s="34">
        <v>17902</v>
      </c>
      <c r="H107" s="11" t="str">
        <f t="shared" si="13"/>
        <v>N/A</v>
      </c>
      <c r="I107" s="12">
        <v>-4.1100000000000003</v>
      </c>
      <c r="J107" s="12">
        <v>-0.42799999999999999</v>
      </c>
      <c r="K107" s="41" t="s">
        <v>732</v>
      </c>
      <c r="L107" s="9" t="str">
        <f t="shared" si="14"/>
        <v>Yes</v>
      </c>
    </row>
    <row r="108" spans="1:12" x14ac:dyDescent="0.25">
      <c r="A108" s="42" t="s">
        <v>1450</v>
      </c>
      <c r="B108" s="33" t="s">
        <v>217</v>
      </c>
      <c r="C108" s="43">
        <v>8174.8924267000002</v>
      </c>
      <c r="D108" s="11" t="str">
        <f t="shared" si="11"/>
        <v>N/A</v>
      </c>
      <c r="E108" s="43">
        <v>9228.6076534000003</v>
      </c>
      <c r="F108" s="11" t="str">
        <f t="shared" si="12"/>
        <v>N/A</v>
      </c>
      <c r="G108" s="43">
        <v>9594.2863367000009</v>
      </c>
      <c r="H108" s="11" t="str">
        <f t="shared" si="13"/>
        <v>N/A</v>
      </c>
      <c r="I108" s="12">
        <v>12.89</v>
      </c>
      <c r="J108" s="12">
        <v>3.9620000000000002</v>
      </c>
      <c r="K108" s="41" t="s">
        <v>732</v>
      </c>
      <c r="L108" s="9" t="str">
        <f t="shared" si="14"/>
        <v>Yes</v>
      </c>
    </row>
    <row r="109" spans="1:12" x14ac:dyDescent="0.25">
      <c r="A109" s="42" t="s">
        <v>619</v>
      </c>
      <c r="B109" s="33" t="s">
        <v>217</v>
      </c>
      <c r="C109" s="43">
        <v>308230807</v>
      </c>
      <c r="D109" s="11" t="str">
        <f t="shared" si="11"/>
        <v>N/A</v>
      </c>
      <c r="E109" s="43">
        <v>323334485</v>
      </c>
      <c r="F109" s="11" t="str">
        <f t="shared" si="12"/>
        <v>N/A</v>
      </c>
      <c r="G109" s="43">
        <v>320147092</v>
      </c>
      <c r="H109" s="11" t="str">
        <f t="shared" si="13"/>
        <v>N/A</v>
      </c>
      <c r="I109" s="12">
        <v>4.9000000000000004</v>
      </c>
      <c r="J109" s="12">
        <v>-0.98599999999999999</v>
      </c>
      <c r="K109" s="41" t="s">
        <v>732</v>
      </c>
      <c r="L109" s="9" t="str">
        <f t="shared" si="14"/>
        <v>Yes</v>
      </c>
    </row>
    <row r="110" spans="1:12" x14ac:dyDescent="0.25">
      <c r="A110" s="42" t="s">
        <v>620</v>
      </c>
      <c r="B110" s="33" t="s">
        <v>217</v>
      </c>
      <c r="C110" s="34">
        <v>1029753</v>
      </c>
      <c r="D110" s="11" t="str">
        <f t="shared" si="11"/>
        <v>N/A</v>
      </c>
      <c r="E110" s="34">
        <v>1047958</v>
      </c>
      <c r="F110" s="11" t="str">
        <f t="shared" si="12"/>
        <v>N/A</v>
      </c>
      <c r="G110" s="34">
        <v>979484</v>
      </c>
      <c r="H110" s="11" t="str">
        <f t="shared" si="13"/>
        <v>N/A</v>
      </c>
      <c r="I110" s="12">
        <v>1.768</v>
      </c>
      <c r="J110" s="12">
        <v>-6.53</v>
      </c>
      <c r="K110" s="41" t="s">
        <v>732</v>
      </c>
      <c r="L110" s="9" t="str">
        <f t="shared" si="14"/>
        <v>Yes</v>
      </c>
    </row>
    <row r="111" spans="1:12" x14ac:dyDescent="0.25">
      <c r="A111" s="42" t="s">
        <v>1451</v>
      </c>
      <c r="B111" s="33" t="s">
        <v>217</v>
      </c>
      <c r="C111" s="43">
        <v>299.32499056</v>
      </c>
      <c r="D111" s="11" t="str">
        <f t="shared" si="11"/>
        <v>N/A</v>
      </c>
      <c r="E111" s="43">
        <v>308.53763700000002</v>
      </c>
      <c r="F111" s="11" t="str">
        <f t="shared" si="12"/>
        <v>N/A</v>
      </c>
      <c r="G111" s="43">
        <v>326.85280412999998</v>
      </c>
      <c r="H111" s="11" t="str">
        <f t="shared" si="13"/>
        <v>N/A</v>
      </c>
      <c r="I111" s="12">
        <v>3.0779999999999998</v>
      </c>
      <c r="J111" s="12">
        <v>5.9359999999999999</v>
      </c>
      <c r="K111" s="41" t="s">
        <v>732</v>
      </c>
      <c r="L111" s="9" t="str">
        <f t="shared" si="14"/>
        <v>Yes</v>
      </c>
    </row>
    <row r="112" spans="1:12" x14ac:dyDescent="0.25">
      <c r="A112" s="42" t="s">
        <v>621</v>
      </c>
      <c r="B112" s="33" t="s">
        <v>217</v>
      </c>
      <c r="C112" s="43">
        <v>2415488268</v>
      </c>
      <c r="D112" s="11" t="str">
        <f t="shared" si="11"/>
        <v>N/A</v>
      </c>
      <c r="E112" s="43">
        <v>2406363630</v>
      </c>
      <c r="F112" s="11" t="str">
        <f t="shared" si="12"/>
        <v>N/A</v>
      </c>
      <c r="G112" s="43">
        <v>2346344297</v>
      </c>
      <c r="H112" s="11" t="str">
        <f t="shared" si="13"/>
        <v>N/A</v>
      </c>
      <c r="I112" s="12">
        <v>-0.378</v>
      </c>
      <c r="J112" s="12">
        <v>-2.4900000000000002</v>
      </c>
      <c r="K112" s="41" t="s">
        <v>732</v>
      </c>
      <c r="L112" s="9" t="str">
        <f t="shared" si="14"/>
        <v>Yes</v>
      </c>
    </row>
    <row r="113" spans="1:12" x14ac:dyDescent="0.25">
      <c r="A113" s="42" t="s">
        <v>622</v>
      </c>
      <c r="B113" s="33" t="s">
        <v>217</v>
      </c>
      <c r="C113" s="34">
        <v>1668811</v>
      </c>
      <c r="D113" s="11" t="str">
        <f t="shared" si="11"/>
        <v>N/A</v>
      </c>
      <c r="E113" s="34">
        <v>1566789</v>
      </c>
      <c r="F113" s="11" t="str">
        <f t="shared" si="12"/>
        <v>N/A</v>
      </c>
      <c r="G113" s="34">
        <v>1483477</v>
      </c>
      <c r="H113" s="11" t="str">
        <f t="shared" si="13"/>
        <v>N/A</v>
      </c>
      <c r="I113" s="12">
        <v>-6.11</v>
      </c>
      <c r="J113" s="12">
        <v>-5.32</v>
      </c>
      <c r="K113" s="41" t="s">
        <v>732</v>
      </c>
      <c r="L113" s="9" t="str">
        <f t="shared" si="14"/>
        <v>Yes</v>
      </c>
    </row>
    <row r="114" spans="1:12" x14ac:dyDescent="0.25">
      <c r="A114" s="42" t="s">
        <v>1452</v>
      </c>
      <c r="B114" s="33" t="s">
        <v>217</v>
      </c>
      <c r="C114" s="43">
        <v>1447.4306965000001</v>
      </c>
      <c r="D114" s="11" t="str">
        <f t="shared" si="11"/>
        <v>N/A</v>
      </c>
      <c r="E114" s="43">
        <v>1535.8568576</v>
      </c>
      <c r="F114" s="11" t="str">
        <f t="shared" si="12"/>
        <v>N/A</v>
      </c>
      <c r="G114" s="43">
        <v>1581.6519548000001</v>
      </c>
      <c r="H114" s="11" t="str">
        <f t="shared" si="13"/>
        <v>N/A</v>
      </c>
      <c r="I114" s="12">
        <v>6.109</v>
      </c>
      <c r="J114" s="12">
        <v>2.9820000000000002</v>
      </c>
      <c r="K114" s="41" t="s">
        <v>732</v>
      </c>
      <c r="L114" s="9" t="str">
        <f t="shared" si="14"/>
        <v>Yes</v>
      </c>
    </row>
    <row r="115" spans="1:12" ht="25" x14ac:dyDescent="0.25">
      <c r="A115" s="42" t="s">
        <v>623</v>
      </c>
      <c r="B115" s="33" t="s">
        <v>217</v>
      </c>
      <c r="C115" s="43">
        <v>526829551</v>
      </c>
      <c r="D115" s="11" t="str">
        <f t="shared" si="11"/>
        <v>N/A</v>
      </c>
      <c r="E115" s="43">
        <v>579076726</v>
      </c>
      <c r="F115" s="11" t="str">
        <f t="shared" si="12"/>
        <v>N/A</v>
      </c>
      <c r="G115" s="43">
        <v>653866047</v>
      </c>
      <c r="H115" s="11" t="str">
        <f t="shared" si="13"/>
        <v>N/A</v>
      </c>
      <c r="I115" s="12">
        <v>9.9169999999999998</v>
      </c>
      <c r="J115" s="12">
        <v>12.92</v>
      </c>
      <c r="K115" s="41" t="s">
        <v>732</v>
      </c>
      <c r="L115" s="9" t="str">
        <f t="shared" si="14"/>
        <v>Yes</v>
      </c>
    </row>
    <row r="116" spans="1:12" x14ac:dyDescent="0.25">
      <c r="A116" s="44" t="s">
        <v>624</v>
      </c>
      <c r="B116" s="34" t="s">
        <v>217</v>
      </c>
      <c r="C116" s="34">
        <v>618068</v>
      </c>
      <c r="D116" s="11" t="str">
        <f t="shared" si="11"/>
        <v>N/A</v>
      </c>
      <c r="E116" s="34">
        <v>661951</v>
      </c>
      <c r="F116" s="11" t="str">
        <f t="shared" si="12"/>
        <v>N/A</v>
      </c>
      <c r="G116" s="34">
        <v>615764</v>
      </c>
      <c r="H116" s="11" t="str">
        <f t="shared" si="13"/>
        <v>N/A</v>
      </c>
      <c r="I116" s="12">
        <v>7.1</v>
      </c>
      <c r="J116" s="12">
        <v>-6.98</v>
      </c>
      <c r="K116" s="1" t="s">
        <v>732</v>
      </c>
      <c r="L116" s="9" t="str">
        <f t="shared" si="14"/>
        <v>Yes</v>
      </c>
    </row>
    <row r="117" spans="1:12" x14ac:dyDescent="0.25">
      <c r="A117" s="42" t="s">
        <v>1453</v>
      </c>
      <c r="B117" s="33" t="s">
        <v>217</v>
      </c>
      <c r="C117" s="43">
        <v>852.38121209999997</v>
      </c>
      <c r="D117" s="11" t="str">
        <f t="shared" si="11"/>
        <v>N/A</v>
      </c>
      <c r="E117" s="43">
        <v>874.80300808000004</v>
      </c>
      <c r="F117" s="11" t="str">
        <f t="shared" si="12"/>
        <v>N/A</v>
      </c>
      <c r="G117" s="43">
        <v>1061.8776788</v>
      </c>
      <c r="H117" s="11" t="str">
        <f t="shared" si="13"/>
        <v>N/A</v>
      </c>
      <c r="I117" s="12">
        <v>2.63</v>
      </c>
      <c r="J117" s="12">
        <v>21.38</v>
      </c>
      <c r="K117" s="41" t="s">
        <v>732</v>
      </c>
      <c r="L117" s="9" t="str">
        <f t="shared" si="14"/>
        <v>Yes</v>
      </c>
    </row>
    <row r="118" spans="1:12" ht="25" x14ac:dyDescent="0.25">
      <c r="A118" s="42" t="s">
        <v>625</v>
      </c>
      <c r="B118" s="33" t="s">
        <v>217</v>
      </c>
      <c r="C118" s="43">
        <v>226687153</v>
      </c>
      <c r="D118" s="11" t="str">
        <f t="shared" si="11"/>
        <v>N/A</v>
      </c>
      <c r="E118" s="43">
        <v>239335414</v>
      </c>
      <c r="F118" s="11" t="str">
        <f t="shared" si="12"/>
        <v>N/A</v>
      </c>
      <c r="G118" s="43">
        <v>244414049</v>
      </c>
      <c r="H118" s="11" t="str">
        <f t="shared" si="13"/>
        <v>N/A</v>
      </c>
      <c r="I118" s="12">
        <v>5.58</v>
      </c>
      <c r="J118" s="12">
        <v>2.1219999999999999</v>
      </c>
      <c r="K118" s="41" t="s">
        <v>732</v>
      </c>
      <c r="L118" s="9" t="str">
        <f t="shared" si="14"/>
        <v>Yes</v>
      </c>
    </row>
    <row r="119" spans="1:12" x14ac:dyDescent="0.25">
      <c r="A119" s="42" t="s">
        <v>626</v>
      </c>
      <c r="B119" s="33" t="s">
        <v>217</v>
      </c>
      <c r="C119" s="34">
        <v>189174</v>
      </c>
      <c r="D119" s="11" t="str">
        <f t="shared" si="11"/>
        <v>N/A</v>
      </c>
      <c r="E119" s="34">
        <v>189114</v>
      </c>
      <c r="F119" s="11" t="str">
        <f t="shared" si="12"/>
        <v>N/A</v>
      </c>
      <c r="G119" s="34">
        <v>191850</v>
      </c>
      <c r="H119" s="11" t="str">
        <f t="shared" si="13"/>
        <v>N/A</v>
      </c>
      <c r="I119" s="12">
        <v>-3.2000000000000001E-2</v>
      </c>
      <c r="J119" s="12">
        <v>1.4470000000000001</v>
      </c>
      <c r="K119" s="41" t="s">
        <v>732</v>
      </c>
      <c r="L119" s="9" t="str">
        <f t="shared" si="14"/>
        <v>Yes</v>
      </c>
    </row>
    <row r="120" spans="1:12" x14ac:dyDescent="0.25">
      <c r="A120" s="42" t="s">
        <v>1454</v>
      </c>
      <c r="B120" s="33" t="s">
        <v>217</v>
      </c>
      <c r="C120" s="43">
        <v>1198.2997293000001</v>
      </c>
      <c r="D120" s="11" t="str">
        <f t="shared" si="11"/>
        <v>N/A</v>
      </c>
      <c r="E120" s="43">
        <v>1265.5615872000001</v>
      </c>
      <c r="F120" s="11" t="str">
        <f t="shared" si="12"/>
        <v>N/A</v>
      </c>
      <c r="G120" s="43">
        <v>1273.9851394</v>
      </c>
      <c r="H120" s="11" t="str">
        <f t="shared" si="13"/>
        <v>N/A</v>
      </c>
      <c r="I120" s="12">
        <v>5.6130000000000004</v>
      </c>
      <c r="J120" s="12">
        <v>0.66559999999999997</v>
      </c>
      <c r="K120" s="41" t="s">
        <v>732</v>
      </c>
      <c r="L120" s="9" t="str">
        <f t="shared" si="14"/>
        <v>Yes</v>
      </c>
    </row>
    <row r="121" spans="1:12" ht="25" x14ac:dyDescent="0.25">
      <c r="A121" s="42" t="s">
        <v>627</v>
      </c>
      <c r="B121" s="33" t="s">
        <v>217</v>
      </c>
      <c r="C121" s="43">
        <v>3680400872</v>
      </c>
      <c r="D121" s="11" t="str">
        <f t="shared" si="11"/>
        <v>N/A</v>
      </c>
      <c r="E121" s="43">
        <v>3967026813</v>
      </c>
      <c r="F121" s="11" t="str">
        <f t="shared" si="12"/>
        <v>N/A</v>
      </c>
      <c r="G121" s="43">
        <v>3821424343</v>
      </c>
      <c r="H121" s="11" t="str">
        <f t="shared" si="13"/>
        <v>N/A</v>
      </c>
      <c r="I121" s="12">
        <v>7.7880000000000003</v>
      </c>
      <c r="J121" s="12">
        <v>-3.67</v>
      </c>
      <c r="K121" s="41" t="s">
        <v>732</v>
      </c>
      <c r="L121" s="9" t="str">
        <f t="shared" si="14"/>
        <v>Yes</v>
      </c>
    </row>
    <row r="122" spans="1:12" x14ac:dyDescent="0.25">
      <c r="A122" s="42" t="s">
        <v>628</v>
      </c>
      <c r="B122" s="33" t="s">
        <v>217</v>
      </c>
      <c r="C122" s="34">
        <v>395998</v>
      </c>
      <c r="D122" s="11" t="str">
        <f t="shared" si="11"/>
        <v>N/A</v>
      </c>
      <c r="E122" s="34">
        <v>403136</v>
      </c>
      <c r="F122" s="11" t="str">
        <f t="shared" si="12"/>
        <v>N/A</v>
      </c>
      <c r="G122" s="34">
        <v>388589</v>
      </c>
      <c r="H122" s="11" t="str">
        <f t="shared" si="13"/>
        <v>N/A</v>
      </c>
      <c r="I122" s="12">
        <v>1.8029999999999999</v>
      </c>
      <c r="J122" s="12">
        <v>-3.61</v>
      </c>
      <c r="K122" s="41" t="s">
        <v>732</v>
      </c>
      <c r="L122" s="9" t="str">
        <f t="shared" si="14"/>
        <v>Yes</v>
      </c>
    </row>
    <row r="123" spans="1:12" ht="25" x14ac:dyDescent="0.25">
      <c r="A123" s="42" t="s">
        <v>1455</v>
      </c>
      <c r="B123" s="33" t="s">
        <v>217</v>
      </c>
      <c r="C123" s="43">
        <v>9293.9885353000009</v>
      </c>
      <c r="D123" s="11" t="str">
        <f t="shared" si="11"/>
        <v>N/A</v>
      </c>
      <c r="E123" s="43">
        <v>9840.4181542000006</v>
      </c>
      <c r="F123" s="11" t="str">
        <f t="shared" si="12"/>
        <v>N/A</v>
      </c>
      <c r="G123" s="43">
        <v>9834.1032376000003</v>
      </c>
      <c r="H123" s="11" t="str">
        <f t="shared" si="13"/>
        <v>N/A</v>
      </c>
      <c r="I123" s="12">
        <v>5.8789999999999996</v>
      </c>
      <c r="J123" s="12">
        <v>-6.4000000000000001E-2</v>
      </c>
      <c r="K123" s="41" t="s">
        <v>732</v>
      </c>
      <c r="L123" s="9" t="str">
        <f t="shared" si="14"/>
        <v>Yes</v>
      </c>
    </row>
    <row r="124" spans="1:12" ht="25" x14ac:dyDescent="0.25">
      <c r="A124" s="42" t="s">
        <v>629</v>
      </c>
      <c r="B124" s="33" t="s">
        <v>217</v>
      </c>
      <c r="C124" s="43">
        <v>336039934</v>
      </c>
      <c r="D124" s="11" t="str">
        <f t="shared" si="11"/>
        <v>N/A</v>
      </c>
      <c r="E124" s="43">
        <v>329233520</v>
      </c>
      <c r="F124" s="11" t="str">
        <f t="shared" si="12"/>
        <v>N/A</v>
      </c>
      <c r="G124" s="43">
        <v>206433470</v>
      </c>
      <c r="H124" s="11" t="str">
        <f t="shared" si="13"/>
        <v>N/A</v>
      </c>
      <c r="I124" s="12">
        <v>-2.0299999999999998</v>
      </c>
      <c r="J124" s="12">
        <v>-37.299999999999997</v>
      </c>
      <c r="K124" s="41" t="s">
        <v>732</v>
      </c>
      <c r="L124" s="9" t="str">
        <f t="shared" si="14"/>
        <v>No</v>
      </c>
    </row>
    <row r="125" spans="1:12" x14ac:dyDescent="0.25">
      <c r="A125" s="42" t="s">
        <v>630</v>
      </c>
      <c r="B125" s="33" t="s">
        <v>217</v>
      </c>
      <c r="C125" s="34">
        <v>213922</v>
      </c>
      <c r="D125" s="11" t="str">
        <f t="shared" si="11"/>
        <v>N/A</v>
      </c>
      <c r="E125" s="34">
        <v>213310</v>
      </c>
      <c r="F125" s="11" t="str">
        <f t="shared" si="12"/>
        <v>N/A</v>
      </c>
      <c r="G125" s="34">
        <v>131493</v>
      </c>
      <c r="H125" s="11" t="str">
        <f t="shared" si="13"/>
        <v>N/A</v>
      </c>
      <c r="I125" s="12">
        <v>-0.28599999999999998</v>
      </c>
      <c r="J125" s="12">
        <v>-38.4</v>
      </c>
      <c r="K125" s="41" t="s">
        <v>732</v>
      </c>
      <c r="L125" s="9" t="str">
        <f t="shared" si="14"/>
        <v>No</v>
      </c>
    </row>
    <row r="126" spans="1:12" ht="25" x14ac:dyDescent="0.25">
      <c r="A126" s="42" t="s">
        <v>1456</v>
      </c>
      <c r="B126" s="33" t="s">
        <v>217</v>
      </c>
      <c r="C126" s="43">
        <v>1570.8526191999999</v>
      </c>
      <c r="D126" s="11" t="str">
        <f t="shared" si="11"/>
        <v>N/A</v>
      </c>
      <c r="E126" s="43">
        <v>1543.4509399000001</v>
      </c>
      <c r="F126" s="11" t="str">
        <f t="shared" si="12"/>
        <v>N/A</v>
      </c>
      <c r="G126" s="43">
        <v>1569.9198435999999</v>
      </c>
      <c r="H126" s="11" t="str">
        <f t="shared" si="13"/>
        <v>N/A</v>
      </c>
      <c r="I126" s="12">
        <v>-1.74</v>
      </c>
      <c r="J126" s="12">
        <v>1.7150000000000001</v>
      </c>
      <c r="K126" s="41" t="s">
        <v>732</v>
      </c>
      <c r="L126" s="9" t="str">
        <f t="shared" si="14"/>
        <v>Yes</v>
      </c>
    </row>
    <row r="127" spans="1:12" ht="25" x14ac:dyDescent="0.25">
      <c r="A127" s="42" t="s">
        <v>631</v>
      </c>
      <c r="B127" s="33" t="s">
        <v>217</v>
      </c>
      <c r="C127" s="43">
        <v>870642321</v>
      </c>
      <c r="D127" s="11" t="str">
        <f t="shared" si="11"/>
        <v>N/A</v>
      </c>
      <c r="E127" s="43">
        <v>149462270</v>
      </c>
      <c r="F127" s="11" t="str">
        <f t="shared" si="12"/>
        <v>N/A</v>
      </c>
      <c r="G127" s="43">
        <v>36299208</v>
      </c>
      <c r="H127" s="11" t="str">
        <f t="shared" si="13"/>
        <v>N/A</v>
      </c>
      <c r="I127" s="12">
        <v>-82.8</v>
      </c>
      <c r="J127" s="12">
        <v>-75.7</v>
      </c>
      <c r="K127" s="41" t="s">
        <v>732</v>
      </c>
      <c r="L127" s="9" t="str">
        <f t="shared" si="14"/>
        <v>No</v>
      </c>
    </row>
    <row r="128" spans="1:12" x14ac:dyDescent="0.25">
      <c r="A128" s="42" t="s">
        <v>632</v>
      </c>
      <c r="B128" s="33" t="s">
        <v>217</v>
      </c>
      <c r="C128" s="34">
        <v>236824</v>
      </c>
      <c r="D128" s="11" t="str">
        <f t="shared" si="11"/>
        <v>N/A</v>
      </c>
      <c r="E128" s="34">
        <v>76992</v>
      </c>
      <c r="F128" s="11" t="str">
        <f t="shared" si="12"/>
        <v>N/A</v>
      </c>
      <c r="G128" s="34">
        <v>41554</v>
      </c>
      <c r="H128" s="11" t="str">
        <f t="shared" si="13"/>
        <v>N/A</v>
      </c>
      <c r="I128" s="12">
        <v>-67.5</v>
      </c>
      <c r="J128" s="12">
        <v>-46</v>
      </c>
      <c r="K128" s="41" t="s">
        <v>732</v>
      </c>
      <c r="L128" s="9" t="str">
        <f t="shared" si="14"/>
        <v>No</v>
      </c>
    </row>
    <row r="129" spans="1:12" ht="25" x14ac:dyDescent="0.25">
      <c r="A129" s="42" t="s">
        <v>1457</v>
      </c>
      <c r="B129" s="33" t="s">
        <v>217</v>
      </c>
      <c r="C129" s="43">
        <v>3676.3263901</v>
      </c>
      <c r="D129" s="11" t="str">
        <f t="shared" si="11"/>
        <v>N/A</v>
      </c>
      <c r="E129" s="43">
        <v>1941.2701320000001</v>
      </c>
      <c r="F129" s="11" t="str">
        <f t="shared" si="12"/>
        <v>N/A</v>
      </c>
      <c r="G129" s="43">
        <v>873.54305240999997</v>
      </c>
      <c r="H129" s="11" t="str">
        <f t="shared" si="13"/>
        <v>N/A</v>
      </c>
      <c r="I129" s="12">
        <v>-47.2</v>
      </c>
      <c r="J129" s="12">
        <v>-55</v>
      </c>
      <c r="K129" s="41" t="s">
        <v>732</v>
      </c>
      <c r="L129" s="9" t="str">
        <f t="shared" si="14"/>
        <v>No</v>
      </c>
    </row>
    <row r="130" spans="1:12" ht="25" x14ac:dyDescent="0.25">
      <c r="A130" s="42" t="s">
        <v>633</v>
      </c>
      <c r="B130" s="33" t="s">
        <v>217</v>
      </c>
      <c r="C130" s="43">
        <v>4302769</v>
      </c>
      <c r="D130" s="11" t="str">
        <f t="shared" si="11"/>
        <v>N/A</v>
      </c>
      <c r="E130" s="43">
        <v>4025699</v>
      </c>
      <c r="F130" s="11" t="str">
        <f t="shared" si="12"/>
        <v>N/A</v>
      </c>
      <c r="G130" s="43">
        <v>2749067</v>
      </c>
      <c r="H130" s="11" t="str">
        <f t="shared" si="13"/>
        <v>N/A</v>
      </c>
      <c r="I130" s="12">
        <v>-6.44</v>
      </c>
      <c r="J130" s="12">
        <v>-31.7</v>
      </c>
      <c r="K130" s="41" t="s">
        <v>732</v>
      </c>
      <c r="L130" s="9" t="str">
        <f t="shared" si="14"/>
        <v>No</v>
      </c>
    </row>
    <row r="131" spans="1:12" x14ac:dyDescent="0.25">
      <c r="A131" s="42" t="s">
        <v>634</v>
      </c>
      <c r="B131" s="33" t="s">
        <v>217</v>
      </c>
      <c r="C131" s="34">
        <v>25759</v>
      </c>
      <c r="D131" s="11" t="str">
        <f t="shared" si="11"/>
        <v>N/A</v>
      </c>
      <c r="E131" s="34">
        <v>26523</v>
      </c>
      <c r="F131" s="11" t="str">
        <f t="shared" si="12"/>
        <v>N/A</v>
      </c>
      <c r="G131" s="34">
        <v>18627</v>
      </c>
      <c r="H131" s="11" t="str">
        <f t="shared" si="13"/>
        <v>N/A</v>
      </c>
      <c r="I131" s="12">
        <v>2.9660000000000002</v>
      </c>
      <c r="J131" s="12">
        <v>-29.8</v>
      </c>
      <c r="K131" s="41" t="s">
        <v>732</v>
      </c>
      <c r="L131" s="9" t="str">
        <f t="shared" si="14"/>
        <v>Yes</v>
      </c>
    </row>
    <row r="132" spans="1:12" ht="25" x14ac:dyDescent="0.25">
      <c r="A132" s="42" t="s">
        <v>1458</v>
      </c>
      <c r="B132" s="33" t="s">
        <v>217</v>
      </c>
      <c r="C132" s="43">
        <v>167.03944251999999</v>
      </c>
      <c r="D132" s="11" t="str">
        <f t="shared" si="11"/>
        <v>N/A</v>
      </c>
      <c r="E132" s="43">
        <v>151.78143498</v>
      </c>
      <c r="F132" s="11" t="str">
        <f t="shared" si="12"/>
        <v>N/A</v>
      </c>
      <c r="G132" s="43">
        <v>147.58506469</v>
      </c>
      <c r="H132" s="11" t="str">
        <f t="shared" si="13"/>
        <v>N/A</v>
      </c>
      <c r="I132" s="12">
        <v>-9.1300000000000008</v>
      </c>
      <c r="J132" s="12">
        <v>-2.76</v>
      </c>
      <c r="K132" s="41" t="s">
        <v>732</v>
      </c>
      <c r="L132" s="9" t="str">
        <f t="shared" si="14"/>
        <v>Yes</v>
      </c>
    </row>
    <row r="133" spans="1:12" x14ac:dyDescent="0.25">
      <c r="A133" s="42" t="s">
        <v>635</v>
      </c>
      <c r="B133" s="33" t="s">
        <v>217</v>
      </c>
      <c r="C133" s="43">
        <v>142794486</v>
      </c>
      <c r="D133" s="11" t="str">
        <f t="shared" si="11"/>
        <v>N/A</v>
      </c>
      <c r="E133" s="43">
        <v>151629913</v>
      </c>
      <c r="F133" s="11" t="str">
        <f t="shared" si="12"/>
        <v>N/A</v>
      </c>
      <c r="G133" s="43">
        <v>162024729</v>
      </c>
      <c r="H133" s="11" t="str">
        <f t="shared" si="13"/>
        <v>N/A</v>
      </c>
      <c r="I133" s="12">
        <v>6.1879999999999997</v>
      </c>
      <c r="J133" s="12">
        <v>6.8550000000000004</v>
      </c>
      <c r="K133" s="41" t="s">
        <v>732</v>
      </c>
      <c r="L133" s="9" t="str">
        <f t="shared" si="14"/>
        <v>Yes</v>
      </c>
    </row>
    <row r="134" spans="1:12" x14ac:dyDescent="0.25">
      <c r="A134" s="42" t="s">
        <v>636</v>
      </c>
      <c r="B134" s="33" t="s">
        <v>217</v>
      </c>
      <c r="C134" s="34">
        <v>13616</v>
      </c>
      <c r="D134" s="11" t="str">
        <f t="shared" si="11"/>
        <v>N/A</v>
      </c>
      <c r="E134" s="34">
        <v>13846</v>
      </c>
      <c r="F134" s="11" t="str">
        <f t="shared" si="12"/>
        <v>N/A</v>
      </c>
      <c r="G134" s="34">
        <v>14271</v>
      </c>
      <c r="H134" s="11" t="str">
        <f t="shared" si="13"/>
        <v>N/A</v>
      </c>
      <c r="I134" s="12">
        <v>1.6890000000000001</v>
      </c>
      <c r="J134" s="12">
        <v>3.069</v>
      </c>
      <c r="K134" s="41" t="s">
        <v>732</v>
      </c>
      <c r="L134" s="9" t="str">
        <f t="shared" si="14"/>
        <v>Yes</v>
      </c>
    </row>
    <row r="135" spans="1:12" x14ac:dyDescent="0.25">
      <c r="A135" s="42" t="s">
        <v>1459</v>
      </c>
      <c r="B135" s="33" t="s">
        <v>217</v>
      </c>
      <c r="C135" s="43">
        <v>10487.25661</v>
      </c>
      <c r="D135" s="11" t="str">
        <f t="shared" si="11"/>
        <v>N/A</v>
      </c>
      <c r="E135" s="43">
        <v>10951.170952</v>
      </c>
      <c r="F135" s="11" t="str">
        <f t="shared" si="12"/>
        <v>N/A</v>
      </c>
      <c r="G135" s="43">
        <v>11353.425058000001</v>
      </c>
      <c r="H135" s="11" t="str">
        <f t="shared" si="13"/>
        <v>N/A</v>
      </c>
      <c r="I135" s="12">
        <v>4.4240000000000004</v>
      </c>
      <c r="J135" s="12">
        <v>3.673</v>
      </c>
      <c r="K135" s="41" t="s">
        <v>732</v>
      </c>
      <c r="L135" s="9" t="str">
        <f t="shared" si="14"/>
        <v>Yes</v>
      </c>
    </row>
    <row r="136" spans="1:12" ht="25" x14ac:dyDescent="0.25">
      <c r="A136" s="42" t="s">
        <v>637</v>
      </c>
      <c r="B136" s="33" t="s">
        <v>217</v>
      </c>
      <c r="C136" s="43">
        <v>638056</v>
      </c>
      <c r="D136" s="11" t="str">
        <f t="shared" si="11"/>
        <v>N/A</v>
      </c>
      <c r="E136" s="43">
        <v>612249</v>
      </c>
      <c r="F136" s="11" t="str">
        <f t="shared" si="12"/>
        <v>N/A</v>
      </c>
      <c r="G136" s="43">
        <v>553207</v>
      </c>
      <c r="H136" s="11" t="str">
        <f t="shared" si="13"/>
        <v>N/A</v>
      </c>
      <c r="I136" s="12">
        <v>-4.04</v>
      </c>
      <c r="J136" s="12">
        <v>-9.64</v>
      </c>
      <c r="K136" s="41" t="s">
        <v>732</v>
      </c>
      <c r="L136" s="9" t="str">
        <f>IF(J136="Div by 0", "N/A", IF(OR(J136="N/A",K136="N/A"),"N/A", IF(J136&gt;VALUE(MID(K136,1,2)), "No", IF(J136&lt;-1*VALUE(MID(K136,1,2)), "No", "Yes"))))</f>
        <v>Yes</v>
      </c>
    </row>
    <row r="137" spans="1:12" x14ac:dyDescent="0.25">
      <c r="A137" s="42" t="s">
        <v>638</v>
      </c>
      <c r="B137" s="33" t="s">
        <v>217</v>
      </c>
      <c r="C137" s="34">
        <v>7373</v>
      </c>
      <c r="D137" s="11" t="str">
        <f t="shared" si="11"/>
        <v>N/A</v>
      </c>
      <c r="E137" s="34">
        <v>6758</v>
      </c>
      <c r="F137" s="11" t="str">
        <f t="shared" si="12"/>
        <v>N/A</v>
      </c>
      <c r="G137" s="34">
        <v>3923</v>
      </c>
      <c r="H137" s="11" t="str">
        <f t="shared" si="13"/>
        <v>N/A</v>
      </c>
      <c r="I137" s="12">
        <v>-8.34</v>
      </c>
      <c r="J137" s="12">
        <v>-42</v>
      </c>
      <c r="K137" s="41" t="s">
        <v>732</v>
      </c>
      <c r="L137" s="9" t="str">
        <f t="shared" ref="L137:L141" si="15">IF(J137="Div by 0", "N/A", IF(OR(J137="N/A",K137="N/A"),"N/A", IF(J137&gt;VALUE(MID(K137,1,2)), "No", IF(J137&lt;-1*VALUE(MID(K137,1,2)), "No", "Yes"))))</f>
        <v>No</v>
      </c>
    </row>
    <row r="138" spans="1:12" ht="25" x14ac:dyDescent="0.25">
      <c r="A138" s="42" t="s">
        <v>1460</v>
      </c>
      <c r="B138" s="33" t="s">
        <v>217</v>
      </c>
      <c r="C138" s="43">
        <v>86.539536145</v>
      </c>
      <c r="D138" s="11" t="str">
        <f t="shared" si="11"/>
        <v>N/A</v>
      </c>
      <c r="E138" s="43">
        <v>90.596182302000003</v>
      </c>
      <c r="F138" s="11" t="str">
        <f t="shared" si="12"/>
        <v>N/A</v>
      </c>
      <c r="G138" s="43">
        <v>141.01631405000001</v>
      </c>
      <c r="H138" s="11" t="str">
        <f t="shared" si="13"/>
        <v>N/A</v>
      </c>
      <c r="I138" s="12">
        <v>4.6879999999999997</v>
      </c>
      <c r="J138" s="12">
        <v>55.65</v>
      </c>
      <c r="K138" s="41" t="s">
        <v>732</v>
      </c>
      <c r="L138" s="9" t="str">
        <f t="shared" si="15"/>
        <v>No</v>
      </c>
    </row>
    <row r="139" spans="1:12" ht="25" x14ac:dyDescent="0.25">
      <c r="A139" s="42" t="s">
        <v>639</v>
      </c>
      <c r="B139" s="33" t="s">
        <v>217</v>
      </c>
      <c r="C139" s="43">
        <v>52692709</v>
      </c>
      <c r="D139" s="11" t="str">
        <f t="shared" si="11"/>
        <v>N/A</v>
      </c>
      <c r="E139" s="43">
        <v>50981312</v>
      </c>
      <c r="F139" s="11" t="str">
        <f t="shared" si="12"/>
        <v>N/A</v>
      </c>
      <c r="G139" s="43">
        <v>51991506</v>
      </c>
      <c r="H139" s="11" t="str">
        <f t="shared" si="13"/>
        <v>N/A</v>
      </c>
      <c r="I139" s="12">
        <v>-3.25</v>
      </c>
      <c r="J139" s="12">
        <v>1.9810000000000001</v>
      </c>
      <c r="K139" s="41" t="s">
        <v>732</v>
      </c>
      <c r="L139" s="9" t="str">
        <f t="shared" si="15"/>
        <v>Yes</v>
      </c>
    </row>
    <row r="140" spans="1:12" x14ac:dyDescent="0.25">
      <c r="A140" s="42" t="s">
        <v>640</v>
      </c>
      <c r="B140" s="33" t="s">
        <v>217</v>
      </c>
      <c r="C140" s="34">
        <v>1878</v>
      </c>
      <c r="D140" s="11" t="str">
        <f t="shared" si="11"/>
        <v>N/A</v>
      </c>
      <c r="E140" s="34">
        <v>2069</v>
      </c>
      <c r="F140" s="11" t="str">
        <f t="shared" si="12"/>
        <v>N/A</v>
      </c>
      <c r="G140" s="34">
        <v>1864</v>
      </c>
      <c r="H140" s="11" t="str">
        <f t="shared" si="13"/>
        <v>N/A</v>
      </c>
      <c r="I140" s="12">
        <v>10.17</v>
      </c>
      <c r="J140" s="12">
        <v>-9.91</v>
      </c>
      <c r="K140" s="41" t="s">
        <v>732</v>
      </c>
      <c r="L140" s="9" t="str">
        <f t="shared" si="15"/>
        <v>Yes</v>
      </c>
    </row>
    <row r="141" spans="1:12" ht="25" x14ac:dyDescent="0.25">
      <c r="A141" s="42" t="s">
        <v>1461</v>
      </c>
      <c r="B141" s="33" t="s">
        <v>217</v>
      </c>
      <c r="C141" s="43">
        <v>28057.885516999999</v>
      </c>
      <c r="D141" s="11" t="str">
        <f t="shared" si="11"/>
        <v>N/A</v>
      </c>
      <c r="E141" s="43">
        <v>24640.556790999999</v>
      </c>
      <c r="F141" s="11" t="str">
        <f t="shared" si="12"/>
        <v>N/A</v>
      </c>
      <c r="G141" s="43">
        <v>27892.438840999999</v>
      </c>
      <c r="H141" s="11" t="str">
        <f t="shared" si="13"/>
        <v>N/A</v>
      </c>
      <c r="I141" s="12">
        <v>-12.2</v>
      </c>
      <c r="J141" s="12">
        <v>13.2</v>
      </c>
      <c r="K141" s="41" t="s">
        <v>732</v>
      </c>
      <c r="L141" s="9" t="str">
        <f t="shared" si="15"/>
        <v>Yes</v>
      </c>
    </row>
    <row r="142" spans="1:12" ht="25" x14ac:dyDescent="0.25">
      <c r="A142" s="42" t="s">
        <v>641</v>
      </c>
      <c r="B142" s="33" t="s">
        <v>217</v>
      </c>
      <c r="C142" s="43">
        <v>291625993</v>
      </c>
      <c r="D142" s="11" t="str">
        <f t="shared" si="11"/>
        <v>N/A</v>
      </c>
      <c r="E142" s="43">
        <v>269775205</v>
      </c>
      <c r="F142" s="11" t="str">
        <f t="shared" si="12"/>
        <v>N/A</v>
      </c>
      <c r="G142" s="43">
        <v>237087341</v>
      </c>
      <c r="H142" s="11" t="str">
        <f t="shared" si="13"/>
        <v>N/A</v>
      </c>
      <c r="I142" s="12">
        <v>-7.49</v>
      </c>
      <c r="J142" s="12">
        <v>-12.1</v>
      </c>
      <c r="K142" s="41" t="s">
        <v>732</v>
      </c>
      <c r="L142" s="9" t="str">
        <f t="shared" ref="L142:L153" si="16">IF(J142="Div by 0", "N/A", IF(K142="N/A","N/A", IF(J142&gt;VALUE(MID(K142,1,2)), "No", IF(J142&lt;-1*VALUE(MID(K142,1,2)), "No", "Yes"))))</f>
        <v>Yes</v>
      </c>
    </row>
    <row r="143" spans="1:12" x14ac:dyDescent="0.25">
      <c r="A143" s="42" t="s">
        <v>642</v>
      </c>
      <c r="B143" s="33" t="s">
        <v>217</v>
      </c>
      <c r="C143" s="34">
        <v>869972</v>
      </c>
      <c r="D143" s="11" t="str">
        <f t="shared" si="11"/>
        <v>N/A</v>
      </c>
      <c r="E143" s="34">
        <v>792429</v>
      </c>
      <c r="F143" s="11" t="str">
        <f t="shared" si="12"/>
        <v>N/A</v>
      </c>
      <c r="G143" s="34">
        <v>572141</v>
      </c>
      <c r="H143" s="11" t="str">
        <f t="shared" si="13"/>
        <v>N/A</v>
      </c>
      <c r="I143" s="12">
        <v>-8.91</v>
      </c>
      <c r="J143" s="12">
        <v>-27.8</v>
      </c>
      <c r="K143" s="41" t="s">
        <v>732</v>
      </c>
      <c r="L143" s="9" t="str">
        <f t="shared" si="16"/>
        <v>Yes</v>
      </c>
    </row>
    <row r="144" spans="1:12" ht="25" x14ac:dyDescent="0.25">
      <c r="A144" s="42" t="s">
        <v>1462</v>
      </c>
      <c r="B144" s="33" t="s">
        <v>217</v>
      </c>
      <c r="C144" s="43">
        <v>335.21307926999998</v>
      </c>
      <c r="D144" s="11" t="str">
        <f t="shared" si="11"/>
        <v>N/A</v>
      </c>
      <c r="E144" s="43">
        <v>340.44085338000002</v>
      </c>
      <c r="F144" s="11" t="str">
        <f t="shared" si="12"/>
        <v>N/A</v>
      </c>
      <c r="G144" s="43">
        <v>414.38621074000002</v>
      </c>
      <c r="H144" s="11" t="str">
        <f t="shared" si="13"/>
        <v>N/A</v>
      </c>
      <c r="I144" s="12">
        <v>1.56</v>
      </c>
      <c r="J144" s="12">
        <v>21.72</v>
      </c>
      <c r="K144" s="41" t="s">
        <v>732</v>
      </c>
      <c r="L144" s="9" t="str">
        <f t="shared" si="16"/>
        <v>Yes</v>
      </c>
    </row>
    <row r="145" spans="1:12" ht="25" x14ac:dyDescent="0.25">
      <c r="A145" s="42" t="s">
        <v>643</v>
      </c>
      <c r="B145" s="33" t="s">
        <v>217</v>
      </c>
      <c r="C145" s="43">
        <v>691748489</v>
      </c>
      <c r="D145" s="11" t="str">
        <f t="shared" ref="D145:D153" si="17">IF($B145="N/A","N/A",IF(C145&gt;10,"No",IF(C145&lt;-10,"No","Yes")))</f>
        <v>N/A</v>
      </c>
      <c r="E145" s="43">
        <v>693903753</v>
      </c>
      <c r="F145" s="11" t="str">
        <f t="shared" ref="F145:F153" si="18">IF($B145="N/A","N/A",IF(E145&gt;10,"No",IF(E145&lt;-10,"No","Yes")))</f>
        <v>N/A</v>
      </c>
      <c r="G145" s="43">
        <v>664442592</v>
      </c>
      <c r="H145" s="11" t="str">
        <f t="shared" ref="H145:H153" si="19">IF($B145="N/A","N/A",IF(G145&gt;10,"No",IF(G145&lt;-10,"No","Yes")))</f>
        <v>N/A</v>
      </c>
      <c r="I145" s="12">
        <v>0.31159999999999999</v>
      </c>
      <c r="J145" s="12">
        <v>-4.25</v>
      </c>
      <c r="K145" s="41" t="s">
        <v>732</v>
      </c>
      <c r="L145" s="9" t="str">
        <f t="shared" si="16"/>
        <v>Yes</v>
      </c>
    </row>
    <row r="146" spans="1:12" x14ac:dyDescent="0.25">
      <c r="A146" s="42" t="s">
        <v>644</v>
      </c>
      <c r="B146" s="33" t="s">
        <v>217</v>
      </c>
      <c r="C146" s="34">
        <v>38939</v>
      </c>
      <c r="D146" s="11" t="str">
        <f t="shared" si="17"/>
        <v>N/A</v>
      </c>
      <c r="E146" s="34">
        <v>38781</v>
      </c>
      <c r="F146" s="11" t="str">
        <f t="shared" si="18"/>
        <v>N/A</v>
      </c>
      <c r="G146" s="34">
        <v>37817</v>
      </c>
      <c r="H146" s="11" t="str">
        <f t="shared" si="19"/>
        <v>N/A</v>
      </c>
      <c r="I146" s="12">
        <v>-0.40600000000000003</v>
      </c>
      <c r="J146" s="12">
        <v>-2.4900000000000002</v>
      </c>
      <c r="K146" s="41" t="s">
        <v>732</v>
      </c>
      <c r="L146" s="9" t="str">
        <f t="shared" si="16"/>
        <v>Yes</v>
      </c>
    </row>
    <row r="147" spans="1:12" ht="25" x14ac:dyDescent="0.25">
      <c r="A147" s="42" t="s">
        <v>1463</v>
      </c>
      <c r="B147" s="33" t="s">
        <v>217</v>
      </c>
      <c r="C147" s="43">
        <v>17764.926910999999</v>
      </c>
      <c r="D147" s="11" t="str">
        <f t="shared" si="17"/>
        <v>N/A</v>
      </c>
      <c r="E147" s="43">
        <v>17892.879322000001</v>
      </c>
      <c r="F147" s="11" t="str">
        <f t="shared" si="18"/>
        <v>N/A</v>
      </c>
      <c r="G147" s="43">
        <v>17569.944522000002</v>
      </c>
      <c r="H147" s="11" t="str">
        <f t="shared" si="19"/>
        <v>N/A</v>
      </c>
      <c r="I147" s="12">
        <v>0.72030000000000005</v>
      </c>
      <c r="J147" s="12">
        <v>-1.8</v>
      </c>
      <c r="K147" s="41" t="s">
        <v>732</v>
      </c>
      <c r="L147" s="9" t="str">
        <f t="shared" si="16"/>
        <v>Yes</v>
      </c>
    </row>
    <row r="148" spans="1:12" ht="25" x14ac:dyDescent="0.25">
      <c r="A148" s="42" t="s">
        <v>645</v>
      </c>
      <c r="B148" s="33" t="s">
        <v>217</v>
      </c>
      <c r="C148" s="43">
        <v>144213100</v>
      </c>
      <c r="D148" s="11" t="str">
        <f t="shared" si="17"/>
        <v>N/A</v>
      </c>
      <c r="E148" s="43">
        <v>1037171406</v>
      </c>
      <c r="F148" s="11" t="str">
        <f t="shared" si="18"/>
        <v>N/A</v>
      </c>
      <c r="G148" s="43">
        <v>923288714</v>
      </c>
      <c r="H148" s="11" t="str">
        <f t="shared" si="19"/>
        <v>N/A</v>
      </c>
      <c r="I148" s="12">
        <v>619.20000000000005</v>
      </c>
      <c r="J148" s="12">
        <v>-11</v>
      </c>
      <c r="K148" s="41" t="s">
        <v>732</v>
      </c>
      <c r="L148" s="9" t="str">
        <f t="shared" si="16"/>
        <v>Yes</v>
      </c>
    </row>
    <row r="149" spans="1:12" x14ac:dyDescent="0.25">
      <c r="A149" s="42" t="s">
        <v>646</v>
      </c>
      <c r="B149" s="33" t="s">
        <v>217</v>
      </c>
      <c r="C149" s="34">
        <v>141173</v>
      </c>
      <c r="D149" s="11" t="str">
        <f t="shared" si="17"/>
        <v>N/A</v>
      </c>
      <c r="E149" s="34">
        <v>338657</v>
      </c>
      <c r="F149" s="11" t="str">
        <f t="shared" si="18"/>
        <v>N/A</v>
      </c>
      <c r="G149" s="34">
        <v>258259</v>
      </c>
      <c r="H149" s="11" t="str">
        <f t="shared" si="19"/>
        <v>N/A</v>
      </c>
      <c r="I149" s="12">
        <v>139.9</v>
      </c>
      <c r="J149" s="12">
        <v>-23.7</v>
      </c>
      <c r="K149" s="41" t="s">
        <v>732</v>
      </c>
      <c r="L149" s="9" t="str">
        <f t="shared" si="16"/>
        <v>Yes</v>
      </c>
    </row>
    <row r="150" spans="1:12" ht="25" x14ac:dyDescent="0.25">
      <c r="A150" s="42" t="s">
        <v>1464</v>
      </c>
      <c r="B150" s="33" t="s">
        <v>217</v>
      </c>
      <c r="C150" s="43">
        <v>1021.5345711</v>
      </c>
      <c r="D150" s="11" t="str">
        <f t="shared" si="17"/>
        <v>N/A</v>
      </c>
      <c r="E150" s="43">
        <v>3062.6014108999998</v>
      </c>
      <c r="F150" s="11" t="str">
        <f t="shared" si="18"/>
        <v>N/A</v>
      </c>
      <c r="G150" s="43">
        <v>3575.0495200999999</v>
      </c>
      <c r="H150" s="11" t="str">
        <f t="shared" si="19"/>
        <v>N/A</v>
      </c>
      <c r="I150" s="12">
        <v>199.8</v>
      </c>
      <c r="J150" s="12">
        <v>16.73</v>
      </c>
      <c r="K150" s="41" t="s">
        <v>732</v>
      </c>
      <c r="L150" s="9" t="str">
        <f t="shared" si="16"/>
        <v>Yes</v>
      </c>
    </row>
    <row r="151" spans="1:12" ht="25" x14ac:dyDescent="0.25">
      <c r="A151" s="42" t="s">
        <v>647</v>
      </c>
      <c r="B151" s="33" t="s">
        <v>217</v>
      </c>
      <c r="C151" s="43">
        <v>580366242</v>
      </c>
      <c r="D151" s="11" t="str">
        <f t="shared" si="17"/>
        <v>N/A</v>
      </c>
      <c r="E151" s="43">
        <v>581312152</v>
      </c>
      <c r="F151" s="11" t="str">
        <f t="shared" si="18"/>
        <v>N/A</v>
      </c>
      <c r="G151" s="43">
        <v>525021277</v>
      </c>
      <c r="H151" s="11" t="str">
        <f t="shared" si="19"/>
        <v>N/A</v>
      </c>
      <c r="I151" s="12">
        <v>0.16300000000000001</v>
      </c>
      <c r="J151" s="12">
        <v>-9.68</v>
      </c>
      <c r="K151" s="41" t="s">
        <v>732</v>
      </c>
      <c r="L151" s="9" t="str">
        <f t="shared" si="16"/>
        <v>Yes</v>
      </c>
    </row>
    <row r="152" spans="1:12" x14ac:dyDescent="0.25">
      <c r="A152" s="42" t="s">
        <v>648</v>
      </c>
      <c r="B152" s="33" t="s">
        <v>217</v>
      </c>
      <c r="C152" s="34">
        <v>68069</v>
      </c>
      <c r="D152" s="11" t="str">
        <f t="shared" si="17"/>
        <v>N/A</v>
      </c>
      <c r="E152" s="34">
        <v>67344</v>
      </c>
      <c r="F152" s="11" t="str">
        <f t="shared" si="18"/>
        <v>N/A</v>
      </c>
      <c r="G152" s="34">
        <v>59587</v>
      </c>
      <c r="H152" s="11" t="str">
        <f t="shared" si="19"/>
        <v>N/A</v>
      </c>
      <c r="I152" s="12">
        <v>-1.07</v>
      </c>
      <c r="J152" s="12">
        <v>-11.5</v>
      </c>
      <c r="K152" s="41" t="s">
        <v>732</v>
      </c>
      <c r="L152" s="9" t="str">
        <f t="shared" si="16"/>
        <v>Yes</v>
      </c>
    </row>
    <row r="153" spans="1:12" ht="25" x14ac:dyDescent="0.25">
      <c r="A153" s="42" t="s">
        <v>1465</v>
      </c>
      <c r="B153" s="33" t="s">
        <v>217</v>
      </c>
      <c r="C153" s="43">
        <v>8526.1461457999994</v>
      </c>
      <c r="D153" s="11" t="str">
        <f t="shared" si="17"/>
        <v>N/A</v>
      </c>
      <c r="E153" s="43">
        <v>8631.9813494999999</v>
      </c>
      <c r="F153" s="11" t="str">
        <f t="shared" si="18"/>
        <v>N/A</v>
      </c>
      <c r="G153" s="43">
        <v>8811.0036920999992</v>
      </c>
      <c r="H153" s="11" t="str">
        <f t="shared" si="19"/>
        <v>N/A</v>
      </c>
      <c r="I153" s="12">
        <v>1.2410000000000001</v>
      </c>
      <c r="J153" s="12">
        <v>2.0739999999999998</v>
      </c>
      <c r="K153" s="41" t="s">
        <v>732</v>
      </c>
      <c r="L153" s="9" t="str">
        <f t="shared" si="16"/>
        <v>Yes</v>
      </c>
    </row>
    <row r="154" spans="1:12" x14ac:dyDescent="0.25">
      <c r="A154" s="42" t="s">
        <v>1531</v>
      </c>
      <c r="B154" s="33" t="s">
        <v>217</v>
      </c>
      <c r="C154" s="43">
        <v>927.80671513000004</v>
      </c>
      <c r="D154" s="11" t="str">
        <f t="shared" ref="D154:D173" si="20">IF($B154="N/A","N/A",IF(C154&gt;10,"No",IF(C154&lt;-10,"No","Yes")))</f>
        <v>N/A</v>
      </c>
      <c r="E154" s="43">
        <v>979.21055415000001</v>
      </c>
      <c r="F154" s="11" t="str">
        <f t="shared" ref="F154:F173" si="21">IF($B154="N/A","N/A",IF(E154&gt;10,"No",IF(E154&lt;-10,"No","Yes")))</f>
        <v>N/A</v>
      </c>
      <c r="G154" s="43">
        <v>1048.1217833000001</v>
      </c>
      <c r="H154" s="11" t="str">
        <f t="shared" ref="H154:H173" si="22">IF($B154="N/A","N/A",IF(G154&gt;10,"No",IF(G154&lt;-10,"No","Yes")))</f>
        <v>N/A</v>
      </c>
      <c r="I154" s="12">
        <v>5.54</v>
      </c>
      <c r="J154" s="12">
        <v>7.0369999999999999</v>
      </c>
      <c r="K154" s="41" t="s">
        <v>732</v>
      </c>
      <c r="L154" s="9" t="str">
        <f t="shared" ref="L154:L173" si="23">IF(J154="Div by 0", "N/A", IF(K154="N/A","N/A", IF(J154&gt;VALUE(MID(K154,1,2)), "No", IF(J154&lt;-1*VALUE(MID(K154,1,2)), "No", "Yes"))))</f>
        <v>Yes</v>
      </c>
    </row>
    <row r="155" spans="1:12" x14ac:dyDescent="0.25">
      <c r="A155" s="45" t="s">
        <v>1532</v>
      </c>
      <c r="B155" s="33" t="s">
        <v>217</v>
      </c>
      <c r="C155" s="43">
        <v>569.69351631999996</v>
      </c>
      <c r="D155" s="11" t="str">
        <f t="shared" si="20"/>
        <v>N/A</v>
      </c>
      <c r="E155" s="43">
        <v>566.66740978999997</v>
      </c>
      <c r="F155" s="11" t="str">
        <f t="shared" si="21"/>
        <v>N/A</v>
      </c>
      <c r="G155" s="43">
        <v>598.25601841000002</v>
      </c>
      <c r="H155" s="11" t="str">
        <f t="shared" si="22"/>
        <v>N/A</v>
      </c>
      <c r="I155" s="12">
        <v>-0.53100000000000003</v>
      </c>
      <c r="J155" s="12">
        <v>5.5739999999999998</v>
      </c>
      <c r="K155" s="41" t="s">
        <v>732</v>
      </c>
      <c r="L155" s="9" t="str">
        <f t="shared" si="23"/>
        <v>Yes</v>
      </c>
    </row>
    <row r="156" spans="1:12" x14ac:dyDescent="0.25">
      <c r="A156" s="45" t="s">
        <v>1533</v>
      </c>
      <c r="B156" s="33" t="s">
        <v>217</v>
      </c>
      <c r="C156" s="43">
        <v>1996.3101661999999</v>
      </c>
      <c r="D156" s="11" t="str">
        <f t="shared" si="20"/>
        <v>N/A</v>
      </c>
      <c r="E156" s="43">
        <v>2152.4670864999998</v>
      </c>
      <c r="F156" s="11" t="str">
        <f t="shared" si="21"/>
        <v>N/A</v>
      </c>
      <c r="G156" s="43">
        <v>2220.1712045999998</v>
      </c>
      <c r="H156" s="11" t="str">
        <f t="shared" si="22"/>
        <v>N/A</v>
      </c>
      <c r="I156" s="12">
        <v>7.8220000000000001</v>
      </c>
      <c r="J156" s="12">
        <v>3.145</v>
      </c>
      <c r="K156" s="41" t="s">
        <v>732</v>
      </c>
      <c r="L156" s="9" t="str">
        <f t="shared" si="23"/>
        <v>Yes</v>
      </c>
    </row>
    <row r="157" spans="1:12" x14ac:dyDescent="0.25">
      <c r="A157" s="45" t="s">
        <v>1534</v>
      </c>
      <c r="B157" s="33" t="s">
        <v>217</v>
      </c>
      <c r="C157" s="43">
        <v>242.97799662</v>
      </c>
      <c r="D157" s="11" t="str">
        <f t="shared" si="20"/>
        <v>N/A</v>
      </c>
      <c r="E157" s="43">
        <v>253.75651024999999</v>
      </c>
      <c r="F157" s="11" t="str">
        <f t="shared" si="21"/>
        <v>N/A</v>
      </c>
      <c r="G157" s="43">
        <v>262.92353931000002</v>
      </c>
      <c r="H157" s="11" t="str">
        <f t="shared" si="22"/>
        <v>N/A</v>
      </c>
      <c r="I157" s="12">
        <v>4.4359999999999999</v>
      </c>
      <c r="J157" s="12">
        <v>3.613</v>
      </c>
      <c r="K157" s="41" t="s">
        <v>732</v>
      </c>
      <c r="L157" s="9" t="str">
        <f t="shared" si="23"/>
        <v>Yes</v>
      </c>
    </row>
    <row r="158" spans="1:12" x14ac:dyDescent="0.25">
      <c r="A158" s="45" t="s">
        <v>1535</v>
      </c>
      <c r="B158" s="33" t="s">
        <v>217</v>
      </c>
      <c r="C158" s="43">
        <v>1109.1748711</v>
      </c>
      <c r="D158" s="11" t="str">
        <f t="shared" si="20"/>
        <v>N/A</v>
      </c>
      <c r="E158" s="43">
        <v>1135.2953101000001</v>
      </c>
      <c r="F158" s="11" t="str">
        <f t="shared" si="21"/>
        <v>N/A</v>
      </c>
      <c r="G158" s="43">
        <v>1283.7357858</v>
      </c>
      <c r="H158" s="11" t="str">
        <f t="shared" si="22"/>
        <v>N/A</v>
      </c>
      <c r="I158" s="12">
        <v>2.355</v>
      </c>
      <c r="J158" s="12">
        <v>13.08</v>
      </c>
      <c r="K158" s="41" t="s">
        <v>732</v>
      </c>
      <c r="L158" s="9" t="str">
        <f t="shared" si="23"/>
        <v>Yes</v>
      </c>
    </row>
    <row r="159" spans="1:12" x14ac:dyDescent="0.25">
      <c r="A159" s="42" t="s">
        <v>1536</v>
      </c>
      <c r="B159" s="33" t="s">
        <v>217</v>
      </c>
      <c r="C159" s="43">
        <v>1439.5769648</v>
      </c>
      <c r="D159" s="11" t="str">
        <f t="shared" si="20"/>
        <v>N/A</v>
      </c>
      <c r="E159" s="43">
        <v>1425.5316774</v>
      </c>
      <c r="F159" s="11" t="str">
        <f t="shared" si="21"/>
        <v>N/A</v>
      </c>
      <c r="G159" s="43">
        <v>1550.0191110000001</v>
      </c>
      <c r="H159" s="11" t="str">
        <f t="shared" si="22"/>
        <v>N/A</v>
      </c>
      <c r="I159" s="12">
        <v>-0.97599999999999998</v>
      </c>
      <c r="J159" s="12">
        <v>8.7330000000000005</v>
      </c>
      <c r="K159" s="41" t="s">
        <v>732</v>
      </c>
      <c r="L159" s="9" t="str">
        <f t="shared" si="23"/>
        <v>Yes</v>
      </c>
    </row>
    <row r="160" spans="1:12" x14ac:dyDescent="0.25">
      <c r="A160" s="45" t="s">
        <v>1537</v>
      </c>
      <c r="B160" s="33" t="s">
        <v>217</v>
      </c>
      <c r="C160" s="43">
        <v>3997.1791880000001</v>
      </c>
      <c r="D160" s="11" t="str">
        <f t="shared" si="20"/>
        <v>N/A</v>
      </c>
      <c r="E160" s="43">
        <v>4081.3168006999999</v>
      </c>
      <c r="F160" s="11" t="str">
        <f t="shared" si="21"/>
        <v>N/A</v>
      </c>
      <c r="G160" s="43">
        <v>4258.8981076</v>
      </c>
      <c r="H160" s="11" t="str">
        <f t="shared" si="22"/>
        <v>N/A</v>
      </c>
      <c r="I160" s="12">
        <v>2.105</v>
      </c>
      <c r="J160" s="12">
        <v>4.351</v>
      </c>
      <c r="K160" s="41" t="s">
        <v>732</v>
      </c>
      <c r="L160" s="9" t="str">
        <f t="shared" si="23"/>
        <v>Yes</v>
      </c>
    </row>
    <row r="161" spans="1:12" x14ac:dyDescent="0.25">
      <c r="A161" s="45" t="s">
        <v>1538</v>
      </c>
      <c r="B161" s="33" t="s">
        <v>217</v>
      </c>
      <c r="C161" s="43">
        <v>2078.2470016000002</v>
      </c>
      <c r="D161" s="11" t="str">
        <f t="shared" si="20"/>
        <v>N/A</v>
      </c>
      <c r="E161" s="43">
        <v>2049.2673890000001</v>
      </c>
      <c r="F161" s="11" t="str">
        <f t="shared" si="21"/>
        <v>N/A</v>
      </c>
      <c r="G161" s="43">
        <v>2100.4566553</v>
      </c>
      <c r="H161" s="11" t="str">
        <f t="shared" si="22"/>
        <v>N/A</v>
      </c>
      <c r="I161" s="12">
        <v>-1.39</v>
      </c>
      <c r="J161" s="12">
        <v>2.4980000000000002</v>
      </c>
      <c r="K161" s="41" t="s">
        <v>732</v>
      </c>
      <c r="L161" s="9" t="str">
        <f t="shared" si="23"/>
        <v>Yes</v>
      </c>
    </row>
    <row r="162" spans="1:12" x14ac:dyDescent="0.25">
      <c r="A162" s="45" t="s">
        <v>1539</v>
      </c>
      <c r="B162" s="33" t="s">
        <v>217</v>
      </c>
      <c r="C162" s="43">
        <v>13.466175003</v>
      </c>
      <c r="D162" s="11" t="str">
        <f t="shared" si="20"/>
        <v>N/A</v>
      </c>
      <c r="E162" s="43">
        <v>11.881607261999999</v>
      </c>
      <c r="F162" s="11" t="str">
        <f t="shared" si="21"/>
        <v>N/A</v>
      </c>
      <c r="G162" s="43">
        <v>11.340424521999999</v>
      </c>
      <c r="H162" s="11" t="str">
        <f t="shared" si="22"/>
        <v>N/A</v>
      </c>
      <c r="I162" s="12">
        <v>-11.8</v>
      </c>
      <c r="J162" s="12">
        <v>-4.55</v>
      </c>
      <c r="K162" s="41" t="s">
        <v>732</v>
      </c>
      <c r="L162" s="9" t="str">
        <f t="shared" si="23"/>
        <v>Yes</v>
      </c>
    </row>
    <row r="163" spans="1:12" x14ac:dyDescent="0.25">
      <c r="A163" s="45" t="s">
        <v>1540</v>
      </c>
      <c r="B163" s="33" t="s">
        <v>217</v>
      </c>
      <c r="C163" s="43">
        <v>18.196948572</v>
      </c>
      <c r="D163" s="11" t="str">
        <f t="shared" si="20"/>
        <v>N/A</v>
      </c>
      <c r="E163" s="43">
        <v>12.392063005000001</v>
      </c>
      <c r="F163" s="11" t="str">
        <f t="shared" si="21"/>
        <v>N/A</v>
      </c>
      <c r="G163" s="43">
        <v>16.304016404999999</v>
      </c>
      <c r="H163" s="11" t="str">
        <f t="shared" si="22"/>
        <v>N/A</v>
      </c>
      <c r="I163" s="12">
        <v>-31.9</v>
      </c>
      <c r="J163" s="12">
        <v>31.57</v>
      </c>
      <c r="K163" s="41" t="s">
        <v>732</v>
      </c>
      <c r="L163" s="9" t="str">
        <f t="shared" si="23"/>
        <v>No</v>
      </c>
    </row>
    <row r="164" spans="1:12" x14ac:dyDescent="0.25">
      <c r="A164" s="42" t="s">
        <v>1541</v>
      </c>
      <c r="B164" s="33" t="s">
        <v>217</v>
      </c>
      <c r="C164" s="43">
        <v>797.20873868000001</v>
      </c>
      <c r="D164" s="11" t="str">
        <f t="shared" si="20"/>
        <v>N/A</v>
      </c>
      <c r="E164" s="43">
        <v>765.71625175999998</v>
      </c>
      <c r="F164" s="11" t="str">
        <f t="shared" si="21"/>
        <v>N/A</v>
      </c>
      <c r="G164" s="43">
        <v>805.81347125000002</v>
      </c>
      <c r="H164" s="11" t="str">
        <f t="shared" si="22"/>
        <v>N/A</v>
      </c>
      <c r="I164" s="12">
        <v>-3.95</v>
      </c>
      <c r="J164" s="12">
        <v>5.2370000000000001</v>
      </c>
      <c r="K164" s="41" t="s">
        <v>732</v>
      </c>
      <c r="L164" s="9" t="str">
        <f t="shared" si="23"/>
        <v>Yes</v>
      </c>
    </row>
    <row r="165" spans="1:12" x14ac:dyDescent="0.25">
      <c r="A165" s="45" t="s">
        <v>1542</v>
      </c>
      <c r="B165" s="33" t="s">
        <v>217</v>
      </c>
      <c r="C165" s="43">
        <v>332.26629752000002</v>
      </c>
      <c r="D165" s="11" t="str">
        <f t="shared" si="20"/>
        <v>N/A</v>
      </c>
      <c r="E165" s="43">
        <v>322.89942092000001</v>
      </c>
      <c r="F165" s="11" t="str">
        <f t="shared" si="21"/>
        <v>N/A</v>
      </c>
      <c r="G165" s="43">
        <v>334.40396842000001</v>
      </c>
      <c r="H165" s="11" t="str">
        <f t="shared" si="22"/>
        <v>N/A</v>
      </c>
      <c r="I165" s="12">
        <v>-2.82</v>
      </c>
      <c r="J165" s="12">
        <v>3.5630000000000002</v>
      </c>
      <c r="K165" s="41" t="s">
        <v>732</v>
      </c>
      <c r="L165" s="9" t="str">
        <f t="shared" si="23"/>
        <v>Yes</v>
      </c>
    </row>
    <row r="166" spans="1:12" x14ac:dyDescent="0.25">
      <c r="A166" s="45" t="s">
        <v>1543</v>
      </c>
      <c r="B166" s="33" t="s">
        <v>217</v>
      </c>
      <c r="C166" s="43">
        <v>2150.0390819999998</v>
      </c>
      <c r="D166" s="11" t="str">
        <f t="shared" si="20"/>
        <v>N/A</v>
      </c>
      <c r="E166" s="43">
        <v>2102.4649659000002</v>
      </c>
      <c r="F166" s="11" t="str">
        <f t="shared" si="21"/>
        <v>N/A</v>
      </c>
      <c r="G166" s="43">
        <v>2158.4258070000001</v>
      </c>
      <c r="H166" s="11" t="str">
        <f t="shared" si="22"/>
        <v>N/A</v>
      </c>
      <c r="I166" s="12">
        <v>-2.21</v>
      </c>
      <c r="J166" s="12">
        <v>2.6619999999999999</v>
      </c>
      <c r="K166" s="41" t="s">
        <v>732</v>
      </c>
      <c r="L166" s="9" t="str">
        <f t="shared" si="23"/>
        <v>Yes</v>
      </c>
    </row>
    <row r="167" spans="1:12" x14ac:dyDescent="0.25">
      <c r="A167" s="45" t="s">
        <v>1544</v>
      </c>
      <c r="B167" s="33" t="s">
        <v>217</v>
      </c>
      <c r="C167" s="43">
        <v>157.55479342000001</v>
      </c>
      <c r="D167" s="11" t="str">
        <f t="shared" si="20"/>
        <v>N/A</v>
      </c>
      <c r="E167" s="43">
        <v>145.05135505999999</v>
      </c>
      <c r="F167" s="11" t="str">
        <f t="shared" si="21"/>
        <v>N/A</v>
      </c>
      <c r="G167" s="43">
        <v>149.15774901</v>
      </c>
      <c r="H167" s="11" t="str">
        <f t="shared" si="22"/>
        <v>N/A</v>
      </c>
      <c r="I167" s="12">
        <v>-7.94</v>
      </c>
      <c r="J167" s="12">
        <v>2.831</v>
      </c>
      <c r="K167" s="41" t="s">
        <v>732</v>
      </c>
      <c r="L167" s="9" t="str">
        <f t="shared" si="23"/>
        <v>Yes</v>
      </c>
    </row>
    <row r="168" spans="1:12" x14ac:dyDescent="0.25">
      <c r="A168" s="45" t="s">
        <v>1545</v>
      </c>
      <c r="B168" s="33" t="s">
        <v>217</v>
      </c>
      <c r="C168" s="43">
        <v>357.75122954</v>
      </c>
      <c r="D168" s="11" t="str">
        <f t="shared" si="20"/>
        <v>N/A</v>
      </c>
      <c r="E168" s="43">
        <v>329.11150049999998</v>
      </c>
      <c r="F168" s="11" t="str">
        <f t="shared" si="21"/>
        <v>N/A</v>
      </c>
      <c r="G168" s="43">
        <v>338.86809692000003</v>
      </c>
      <c r="H168" s="11" t="str">
        <f t="shared" si="22"/>
        <v>N/A</v>
      </c>
      <c r="I168" s="12">
        <v>-8.01</v>
      </c>
      <c r="J168" s="12">
        <v>2.9649999999999999</v>
      </c>
      <c r="K168" s="41" t="s">
        <v>732</v>
      </c>
      <c r="L168" s="9" t="str">
        <f t="shared" si="23"/>
        <v>Yes</v>
      </c>
    </row>
    <row r="169" spans="1:12" x14ac:dyDescent="0.25">
      <c r="A169" s="42" t="s">
        <v>1546</v>
      </c>
      <c r="B169" s="33" t="s">
        <v>217</v>
      </c>
      <c r="C169" s="43">
        <v>3247.5484729999998</v>
      </c>
      <c r="D169" s="11" t="str">
        <f t="shared" si="20"/>
        <v>N/A</v>
      </c>
      <c r="E169" s="43">
        <v>3314.4641680999998</v>
      </c>
      <c r="F169" s="11" t="str">
        <f t="shared" si="21"/>
        <v>N/A</v>
      </c>
      <c r="G169" s="43">
        <v>3419.4887571999998</v>
      </c>
      <c r="H169" s="11" t="str">
        <f t="shared" si="22"/>
        <v>N/A</v>
      </c>
      <c r="I169" s="12">
        <v>2.06</v>
      </c>
      <c r="J169" s="12">
        <v>3.169</v>
      </c>
      <c r="K169" s="41" t="s">
        <v>732</v>
      </c>
      <c r="L169" s="9" t="str">
        <f t="shared" si="23"/>
        <v>Yes</v>
      </c>
    </row>
    <row r="170" spans="1:12" x14ac:dyDescent="0.25">
      <c r="A170" s="45" t="s">
        <v>1547</v>
      </c>
      <c r="B170" s="33" t="s">
        <v>217</v>
      </c>
      <c r="C170" s="43">
        <v>3686.1174707999999</v>
      </c>
      <c r="D170" s="11" t="str">
        <f t="shared" si="20"/>
        <v>N/A</v>
      </c>
      <c r="E170" s="43">
        <v>3813.0190533</v>
      </c>
      <c r="F170" s="11" t="str">
        <f t="shared" si="21"/>
        <v>N/A</v>
      </c>
      <c r="G170" s="43">
        <v>3739.6168182000001</v>
      </c>
      <c r="H170" s="11" t="str">
        <f t="shared" si="22"/>
        <v>N/A</v>
      </c>
      <c r="I170" s="12">
        <v>3.4430000000000001</v>
      </c>
      <c r="J170" s="12">
        <v>-1.93</v>
      </c>
      <c r="K170" s="41" t="s">
        <v>732</v>
      </c>
      <c r="L170" s="9" t="str">
        <f t="shared" si="23"/>
        <v>Yes</v>
      </c>
    </row>
    <row r="171" spans="1:12" x14ac:dyDescent="0.25">
      <c r="A171" s="45" t="s">
        <v>1548</v>
      </c>
      <c r="B171" s="33" t="s">
        <v>217</v>
      </c>
      <c r="C171" s="43">
        <v>7233.6851772999999</v>
      </c>
      <c r="D171" s="11" t="str">
        <f t="shared" si="20"/>
        <v>N/A</v>
      </c>
      <c r="E171" s="43">
        <v>7445.9590410999999</v>
      </c>
      <c r="F171" s="11" t="str">
        <f t="shared" si="21"/>
        <v>N/A</v>
      </c>
      <c r="G171" s="43">
        <v>7488.7656066</v>
      </c>
      <c r="H171" s="11" t="str">
        <f t="shared" si="22"/>
        <v>N/A</v>
      </c>
      <c r="I171" s="12">
        <v>2.9350000000000001</v>
      </c>
      <c r="J171" s="12">
        <v>0.57489999999999997</v>
      </c>
      <c r="K171" s="41" t="s">
        <v>732</v>
      </c>
      <c r="L171" s="9" t="str">
        <f t="shared" si="23"/>
        <v>Yes</v>
      </c>
    </row>
    <row r="172" spans="1:12" x14ac:dyDescent="0.25">
      <c r="A172" s="45" t="s">
        <v>1549</v>
      </c>
      <c r="B172" s="33" t="s">
        <v>217</v>
      </c>
      <c r="C172" s="43">
        <v>685.75198293999995</v>
      </c>
      <c r="D172" s="11" t="str">
        <f t="shared" si="20"/>
        <v>N/A</v>
      </c>
      <c r="E172" s="43">
        <v>728.67752718999998</v>
      </c>
      <c r="F172" s="11" t="str">
        <f t="shared" si="21"/>
        <v>N/A</v>
      </c>
      <c r="G172" s="43">
        <v>742.84372203999999</v>
      </c>
      <c r="H172" s="11" t="str">
        <f t="shared" si="22"/>
        <v>N/A</v>
      </c>
      <c r="I172" s="12">
        <v>6.26</v>
      </c>
      <c r="J172" s="12">
        <v>1.944</v>
      </c>
      <c r="K172" s="41" t="s">
        <v>732</v>
      </c>
      <c r="L172" s="9" t="str">
        <f t="shared" si="23"/>
        <v>Yes</v>
      </c>
    </row>
    <row r="173" spans="1:12" x14ac:dyDescent="0.25">
      <c r="A173" s="45" t="s">
        <v>1550</v>
      </c>
      <c r="B173" s="33" t="s">
        <v>217</v>
      </c>
      <c r="C173" s="43">
        <v>995.61890224000001</v>
      </c>
      <c r="D173" s="11" t="str">
        <f t="shared" si="20"/>
        <v>N/A</v>
      </c>
      <c r="E173" s="43">
        <v>993.14384594000001</v>
      </c>
      <c r="F173" s="11" t="str">
        <f t="shared" si="21"/>
        <v>N/A</v>
      </c>
      <c r="G173" s="43">
        <v>1048.2262754000001</v>
      </c>
      <c r="H173" s="11" t="str">
        <f t="shared" si="22"/>
        <v>N/A</v>
      </c>
      <c r="I173" s="12">
        <v>-0.249</v>
      </c>
      <c r="J173" s="12">
        <v>5.5460000000000003</v>
      </c>
      <c r="K173" s="41" t="s">
        <v>732</v>
      </c>
      <c r="L173" s="9" t="str">
        <f t="shared" si="23"/>
        <v>Yes</v>
      </c>
    </row>
    <row r="174" spans="1:12" x14ac:dyDescent="0.25">
      <c r="A174" s="42" t="s">
        <v>372</v>
      </c>
      <c r="B174" s="33" t="s">
        <v>217</v>
      </c>
      <c r="C174" s="8">
        <v>9.0571009514000007</v>
      </c>
      <c r="D174" s="11" t="str">
        <f t="shared" ref="D174:D203" si="24">IF($B174="N/A","N/A",IF(C174&gt;10,"No",IF(C174&lt;-10,"No","Yes")))</f>
        <v>N/A</v>
      </c>
      <c r="E174" s="8">
        <v>8.5309411127000008</v>
      </c>
      <c r="F174" s="11" t="str">
        <f t="shared" ref="F174:F203" si="25">IF($B174="N/A","N/A",IF(E174&gt;10,"No",IF(E174&lt;-10,"No","Yes")))</f>
        <v>N/A</v>
      </c>
      <c r="G174" s="8">
        <v>8.7484901799999992</v>
      </c>
      <c r="H174" s="11" t="str">
        <f t="shared" ref="H174:H203" si="26">IF($B174="N/A","N/A",IF(G174&gt;10,"No",IF(G174&lt;-10,"No","Yes")))</f>
        <v>N/A</v>
      </c>
      <c r="I174" s="12">
        <v>-5.81</v>
      </c>
      <c r="J174" s="12">
        <v>2.5499999999999998</v>
      </c>
      <c r="K174" s="41" t="s">
        <v>732</v>
      </c>
      <c r="L174" s="9" t="str">
        <f t="shared" ref="L174:L203" si="27">IF(J174="Div by 0", "N/A", IF(K174="N/A","N/A", IF(J174&gt;VALUE(MID(K174,1,2)), "No", IF(J174&lt;-1*VALUE(MID(K174,1,2)), "No", "Yes"))))</f>
        <v>Yes</v>
      </c>
    </row>
    <row r="175" spans="1:12" x14ac:dyDescent="0.25">
      <c r="A175" s="45" t="s">
        <v>483</v>
      </c>
      <c r="B175" s="33" t="s">
        <v>217</v>
      </c>
      <c r="C175" s="8">
        <v>9.6006531900999992</v>
      </c>
      <c r="D175" s="11" t="str">
        <f t="shared" si="24"/>
        <v>N/A</v>
      </c>
      <c r="E175" s="8">
        <v>8.4052701193000008</v>
      </c>
      <c r="F175" s="11" t="str">
        <f t="shared" si="25"/>
        <v>N/A</v>
      </c>
      <c r="G175" s="8">
        <v>8.4643949840000001</v>
      </c>
      <c r="H175" s="11" t="str">
        <f t="shared" si="26"/>
        <v>N/A</v>
      </c>
      <c r="I175" s="12">
        <v>-12.5</v>
      </c>
      <c r="J175" s="12">
        <v>0.70340000000000003</v>
      </c>
      <c r="K175" s="41" t="s">
        <v>732</v>
      </c>
      <c r="L175" s="9" t="str">
        <f t="shared" si="27"/>
        <v>Yes</v>
      </c>
    </row>
    <row r="176" spans="1:12" x14ac:dyDescent="0.25">
      <c r="A176" s="45" t="s">
        <v>484</v>
      </c>
      <c r="B176" s="33" t="s">
        <v>217</v>
      </c>
      <c r="C176" s="8">
        <v>14.534501692999999</v>
      </c>
      <c r="D176" s="11" t="str">
        <f t="shared" si="24"/>
        <v>N/A</v>
      </c>
      <c r="E176" s="8">
        <v>13.73534935</v>
      </c>
      <c r="F176" s="11" t="str">
        <f t="shared" si="25"/>
        <v>N/A</v>
      </c>
      <c r="G176" s="8">
        <v>13.466768015</v>
      </c>
      <c r="H176" s="11" t="str">
        <f t="shared" si="26"/>
        <v>N/A</v>
      </c>
      <c r="I176" s="12">
        <v>-5.5</v>
      </c>
      <c r="J176" s="12">
        <v>-1.96</v>
      </c>
      <c r="K176" s="41" t="s">
        <v>732</v>
      </c>
      <c r="L176" s="9" t="str">
        <f t="shared" si="27"/>
        <v>Yes</v>
      </c>
    </row>
    <row r="177" spans="1:12" x14ac:dyDescent="0.25">
      <c r="A177" s="45" t="s">
        <v>485</v>
      </c>
      <c r="B177" s="33" t="s">
        <v>217</v>
      </c>
      <c r="C177" s="8">
        <v>2.2676454493999998</v>
      </c>
      <c r="D177" s="11" t="str">
        <f t="shared" si="24"/>
        <v>N/A</v>
      </c>
      <c r="E177" s="8">
        <v>2.2466620694000001</v>
      </c>
      <c r="F177" s="11" t="str">
        <f t="shared" si="25"/>
        <v>N/A</v>
      </c>
      <c r="G177" s="8">
        <v>2.2488950179999998</v>
      </c>
      <c r="H177" s="11" t="str">
        <f t="shared" si="26"/>
        <v>N/A</v>
      </c>
      <c r="I177" s="12">
        <v>-0.92500000000000004</v>
      </c>
      <c r="J177" s="12">
        <v>9.9400000000000002E-2</v>
      </c>
      <c r="K177" s="41" t="s">
        <v>732</v>
      </c>
      <c r="L177" s="9" t="str">
        <f t="shared" si="27"/>
        <v>Yes</v>
      </c>
    </row>
    <row r="178" spans="1:12" x14ac:dyDescent="0.25">
      <c r="A178" s="45" t="s">
        <v>486</v>
      </c>
      <c r="B178" s="33" t="s">
        <v>217</v>
      </c>
      <c r="C178" s="8">
        <v>15.955575192</v>
      </c>
      <c r="D178" s="11" t="str">
        <f t="shared" si="24"/>
        <v>N/A</v>
      </c>
      <c r="E178" s="8">
        <v>15.17664006</v>
      </c>
      <c r="F178" s="11" t="str">
        <f t="shared" si="25"/>
        <v>N/A</v>
      </c>
      <c r="G178" s="8">
        <v>16.064081801</v>
      </c>
      <c r="H178" s="11" t="str">
        <f t="shared" si="26"/>
        <v>N/A</v>
      </c>
      <c r="I178" s="12">
        <v>-4.88</v>
      </c>
      <c r="J178" s="12">
        <v>5.8470000000000004</v>
      </c>
      <c r="K178" s="41" t="s">
        <v>732</v>
      </c>
      <c r="L178" s="9" t="str">
        <f t="shared" si="27"/>
        <v>Yes</v>
      </c>
    </row>
    <row r="179" spans="1:12" x14ac:dyDescent="0.25">
      <c r="A179" s="42" t="s">
        <v>1551</v>
      </c>
      <c r="B179" s="33" t="s">
        <v>217</v>
      </c>
      <c r="C179" s="8">
        <v>3.9673827663000001</v>
      </c>
      <c r="D179" s="11" t="str">
        <f t="shared" si="24"/>
        <v>N/A</v>
      </c>
      <c r="E179" s="8">
        <v>3.8121242997000002</v>
      </c>
      <c r="F179" s="11" t="str">
        <f t="shared" si="25"/>
        <v>N/A</v>
      </c>
      <c r="G179" s="8">
        <v>4.0282013935999998</v>
      </c>
      <c r="H179" s="11" t="str">
        <f t="shared" si="26"/>
        <v>N/A</v>
      </c>
      <c r="I179" s="12">
        <v>-3.91</v>
      </c>
      <c r="J179" s="12">
        <v>5.6680000000000001</v>
      </c>
      <c r="K179" s="41" t="s">
        <v>732</v>
      </c>
      <c r="L179" s="9" t="str">
        <f t="shared" si="27"/>
        <v>Yes</v>
      </c>
    </row>
    <row r="180" spans="1:12" x14ac:dyDescent="0.25">
      <c r="A180" s="45" t="s">
        <v>1552</v>
      </c>
      <c r="B180" s="33" t="s">
        <v>217</v>
      </c>
      <c r="C180" s="8">
        <v>12.584573318</v>
      </c>
      <c r="D180" s="11" t="str">
        <f t="shared" si="24"/>
        <v>N/A</v>
      </c>
      <c r="E180" s="8">
        <v>12.187111980999999</v>
      </c>
      <c r="F180" s="11" t="str">
        <f t="shared" si="25"/>
        <v>N/A</v>
      </c>
      <c r="G180" s="8">
        <v>12.132225765999999</v>
      </c>
      <c r="H180" s="11" t="str">
        <f t="shared" si="26"/>
        <v>N/A</v>
      </c>
      <c r="I180" s="12">
        <v>-3.16</v>
      </c>
      <c r="J180" s="12">
        <v>-0.45</v>
      </c>
      <c r="K180" s="41" t="s">
        <v>732</v>
      </c>
      <c r="L180" s="9" t="str">
        <f t="shared" si="27"/>
        <v>Yes</v>
      </c>
    </row>
    <row r="181" spans="1:12" x14ac:dyDescent="0.25">
      <c r="A181" s="45" t="s">
        <v>1553</v>
      </c>
      <c r="B181" s="33" t="s">
        <v>217</v>
      </c>
      <c r="C181" s="8">
        <v>4.6072361585000001</v>
      </c>
      <c r="D181" s="11" t="str">
        <f t="shared" si="24"/>
        <v>N/A</v>
      </c>
      <c r="E181" s="8">
        <v>4.5643125813000003</v>
      </c>
      <c r="F181" s="11" t="str">
        <f t="shared" si="25"/>
        <v>N/A</v>
      </c>
      <c r="G181" s="8">
        <v>4.6814229451999996</v>
      </c>
      <c r="H181" s="11" t="str">
        <f t="shared" si="26"/>
        <v>N/A</v>
      </c>
      <c r="I181" s="12">
        <v>-0.93200000000000005</v>
      </c>
      <c r="J181" s="12">
        <v>2.5659999999999998</v>
      </c>
      <c r="K181" s="41" t="s">
        <v>732</v>
      </c>
      <c r="L181" s="9" t="str">
        <f t="shared" si="27"/>
        <v>Yes</v>
      </c>
    </row>
    <row r="182" spans="1:12" x14ac:dyDescent="0.25">
      <c r="A182" s="45" t="s">
        <v>1554</v>
      </c>
      <c r="B182" s="33" t="s">
        <v>217</v>
      </c>
      <c r="C182" s="8">
        <v>3.1643190699999997E-2</v>
      </c>
      <c r="D182" s="11" t="str">
        <f t="shared" si="24"/>
        <v>N/A</v>
      </c>
      <c r="E182" s="8">
        <v>2.9602637599999999E-2</v>
      </c>
      <c r="F182" s="11" t="str">
        <f t="shared" si="25"/>
        <v>N/A</v>
      </c>
      <c r="G182" s="8">
        <v>1.4526494399999999E-2</v>
      </c>
      <c r="H182" s="11" t="str">
        <f t="shared" si="26"/>
        <v>N/A</v>
      </c>
      <c r="I182" s="12">
        <v>-6.45</v>
      </c>
      <c r="J182" s="12">
        <v>-50.9</v>
      </c>
      <c r="K182" s="41" t="s">
        <v>732</v>
      </c>
      <c r="L182" s="9" t="str">
        <f t="shared" si="27"/>
        <v>No</v>
      </c>
    </row>
    <row r="183" spans="1:12" x14ac:dyDescent="0.25">
      <c r="A183" s="45" t="s">
        <v>1555</v>
      </c>
      <c r="B183" s="33" t="s">
        <v>217</v>
      </c>
      <c r="C183" s="8">
        <v>6.6404400200000005E-2</v>
      </c>
      <c r="D183" s="11" t="str">
        <f t="shared" si="24"/>
        <v>N/A</v>
      </c>
      <c r="E183" s="8">
        <v>5.2425258600000003E-2</v>
      </c>
      <c r="F183" s="11" t="str">
        <f t="shared" si="25"/>
        <v>N/A</v>
      </c>
      <c r="G183" s="8">
        <v>6.1340718199999998E-2</v>
      </c>
      <c r="H183" s="11" t="str">
        <f t="shared" si="26"/>
        <v>N/A</v>
      </c>
      <c r="I183" s="12">
        <v>-21.1</v>
      </c>
      <c r="J183" s="12">
        <v>17.010000000000002</v>
      </c>
      <c r="K183" s="41" t="s">
        <v>732</v>
      </c>
      <c r="L183" s="9" t="str">
        <f t="shared" si="27"/>
        <v>Yes</v>
      </c>
    </row>
    <row r="184" spans="1:12" x14ac:dyDescent="0.25">
      <c r="A184" s="42" t="s">
        <v>97</v>
      </c>
      <c r="B184" s="33" t="s">
        <v>217</v>
      </c>
      <c r="C184" s="8">
        <v>55.07750669</v>
      </c>
      <c r="D184" s="11" t="str">
        <f t="shared" si="24"/>
        <v>N/A</v>
      </c>
      <c r="E184" s="8">
        <v>49.855964636000003</v>
      </c>
      <c r="F184" s="11" t="str">
        <f t="shared" si="25"/>
        <v>N/A</v>
      </c>
      <c r="G184" s="8">
        <v>50.947584820000003</v>
      </c>
      <c r="H184" s="11" t="str">
        <f t="shared" si="26"/>
        <v>N/A</v>
      </c>
      <c r="I184" s="12">
        <v>-9.48</v>
      </c>
      <c r="J184" s="12">
        <v>2.19</v>
      </c>
      <c r="K184" s="41" t="s">
        <v>732</v>
      </c>
      <c r="L184" s="9" t="str">
        <f t="shared" si="27"/>
        <v>Yes</v>
      </c>
    </row>
    <row r="185" spans="1:12" x14ac:dyDescent="0.25">
      <c r="A185" s="45" t="s">
        <v>487</v>
      </c>
      <c r="B185" s="33" t="s">
        <v>217</v>
      </c>
      <c r="C185" s="8">
        <v>55.663447933</v>
      </c>
      <c r="D185" s="11" t="str">
        <f t="shared" si="24"/>
        <v>N/A</v>
      </c>
      <c r="E185" s="8">
        <v>54.772754536000001</v>
      </c>
      <c r="F185" s="11" t="str">
        <f t="shared" si="25"/>
        <v>N/A</v>
      </c>
      <c r="G185" s="8">
        <v>55.666017478999997</v>
      </c>
      <c r="H185" s="11" t="str">
        <f t="shared" si="26"/>
        <v>N/A</v>
      </c>
      <c r="I185" s="12">
        <v>-1.6</v>
      </c>
      <c r="J185" s="12">
        <v>1.631</v>
      </c>
      <c r="K185" s="41" t="s">
        <v>732</v>
      </c>
      <c r="L185" s="9" t="str">
        <f t="shared" si="27"/>
        <v>Yes</v>
      </c>
    </row>
    <row r="186" spans="1:12" x14ac:dyDescent="0.25">
      <c r="A186" s="45" t="s">
        <v>488</v>
      </c>
      <c r="B186" s="33" t="s">
        <v>217</v>
      </c>
      <c r="C186" s="8">
        <v>67.433080426000004</v>
      </c>
      <c r="D186" s="11" t="str">
        <f t="shared" si="24"/>
        <v>N/A</v>
      </c>
      <c r="E186" s="8">
        <v>65.957506018999993</v>
      </c>
      <c r="F186" s="11" t="str">
        <f t="shared" si="25"/>
        <v>N/A</v>
      </c>
      <c r="G186" s="8">
        <v>67.396774355999995</v>
      </c>
      <c r="H186" s="11" t="str">
        <f t="shared" si="26"/>
        <v>N/A</v>
      </c>
      <c r="I186" s="12">
        <v>-2.19</v>
      </c>
      <c r="J186" s="12">
        <v>2.1819999999999999</v>
      </c>
      <c r="K186" s="41" t="s">
        <v>732</v>
      </c>
      <c r="L186" s="9" t="str">
        <f t="shared" si="27"/>
        <v>Yes</v>
      </c>
    </row>
    <row r="187" spans="1:12" x14ac:dyDescent="0.25">
      <c r="A187" s="45" t="s">
        <v>489</v>
      </c>
      <c r="B187" s="33" t="s">
        <v>217</v>
      </c>
      <c r="C187" s="8">
        <v>47.690221903999998</v>
      </c>
      <c r="D187" s="11" t="str">
        <f t="shared" si="24"/>
        <v>N/A</v>
      </c>
      <c r="E187" s="8">
        <v>36.659940337000002</v>
      </c>
      <c r="F187" s="11" t="str">
        <f t="shared" si="25"/>
        <v>N/A</v>
      </c>
      <c r="G187" s="8">
        <v>36.520769012999999</v>
      </c>
      <c r="H187" s="11" t="str">
        <f t="shared" si="26"/>
        <v>N/A</v>
      </c>
      <c r="I187" s="12">
        <v>-23.1</v>
      </c>
      <c r="J187" s="12">
        <v>-0.38</v>
      </c>
      <c r="K187" s="41" t="s">
        <v>732</v>
      </c>
      <c r="L187" s="9" t="str">
        <f t="shared" si="27"/>
        <v>Yes</v>
      </c>
    </row>
    <row r="188" spans="1:12" x14ac:dyDescent="0.25">
      <c r="A188" s="45" t="s">
        <v>490</v>
      </c>
      <c r="B188" s="33" t="s">
        <v>217</v>
      </c>
      <c r="C188" s="8">
        <v>47.708254517</v>
      </c>
      <c r="D188" s="11" t="str">
        <f t="shared" si="24"/>
        <v>N/A</v>
      </c>
      <c r="E188" s="8">
        <v>44.983705663000002</v>
      </c>
      <c r="F188" s="11" t="str">
        <f t="shared" si="25"/>
        <v>N/A</v>
      </c>
      <c r="G188" s="8">
        <v>45.357482926000003</v>
      </c>
      <c r="H188" s="11" t="str">
        <f t="shared" si="26"/>
        <v>N/A</v>
      </c>
      <c r="I188" s="12">
        <v>-5.71</v>
      </c>
      <c r="J188" s="12">
        <v>0.83089999999999997</v>
      </c>
      <c r="K188" s="41" t="s">
        <v>732</v>
      </c>
      <c r="L188" s="9" t="str">
        <f t="shared" si="27"/>
        <v>Yes</v>
      </c>
    </row>
    <row r="189" spans="1:12" x14ac:dyDescent="0.25">
      <c r="A189" s="42" t="s">
        <v>118</v>
      </c>
      <c r="B189" s="33" t="s">
        <v>217</v>
      </c>
      <c r="C189" s="8">
        <v>75.028053435000004</v>
      </c>
      <c r="D189" s="11" t="str">
        <f t="shared" si="24"/>
        <v>N/A</v>
      </c>
      <c r="E189" s="8">
        <v>74.319543082999999</v>
      </c>
      <c r="F189" s="11" t="str">
        <f t="shared" si="25"/>
        <v>N/A</v>
      </c>
      <c r="G189" s="8">
        <v>74.746297013000003</v>
      </c>
      <c r="H189" s="11" t="str">
        <f t="shared" si="26"/>
        <v>N/A</v>
      </c>
      <c r="I189" s="12">
        <v>-0.94399999999999995</v>
      </c>
      <c r="J189" s="12">
        <v>0.57420000000000004</v>
      </c>
      <c r="K189" s="41" t="s">
        <v>732</v>
      </c>
      <c r="L189" s="9" t="str">
        <f t="shared" si="27"/>
        <v>Yes</v>
      </c>
    </row>
    <row r="190" spans="1:12" x14ac:dyDescent="0.25">
      <c r="A190" s="45" t="s">
        <v>491</v>
      </c>
      <c r="B190" s="33" t="s">
        <v>217</v>
      </c>
      <c r="C190" s="8">
        <v>79.250391133999997</v>
      </c>
      <c r="D190" s="11" t="str">
        <f t="shared" si="24"/>
        <v>N/A</v>
      </c>
      <c r="E190" s="8">
        <v>77.944890267999995</v>
      </c>
      <c r="F190" s="11" t="str">
        <f t="shared" si="25"/>
        <v>N/A</v>
      </c>
      <c r="G190" s="8">
        <v>77.105950254000007</v>
      </c>
      <c r="H190" s="11" t="str">
        <f t="shared" si="26"/>
        <v>N/A</v>
      </c>
      <c r="I190" s="12">
        <v>-1.65</v>
      </c>
      <c r="J190" s="12">
        <v>-1.08</v>
      </c>
      <c r="K190" s="41" t="s">
        <v>732</v>
      </c>
      <c r="L190" s="9" t="str">
        <f t="shared" si="27"/>
        <v>Yes</v>
      </c>
    </row>
    <row r="191" spans="1:12" x14ac:dyDescent="0.25">
      <c r="A191" s="45" t="s">
        <v>492</v>
      </c>
      <c r="B191" s="33" t="s">
        <v>217</v>
      </c>
      <c r="C191" s="8">
        <v>87.846023023000001</v>
      </c>
      <c r="D191" s="11" t="str">
        <f t="shared" si="24"/>
        <v>N/A</v>
      </c>
      <c r="E191" s="8">
        <v>86.835704561</v>
      </c>
      <c r="F191" s="11" t="str">
        <f t="shared" si="25"/>
        <v>N/A</v>
      </c>
      <c r="G191" s="8">
        <v>86.991986679999997</v>
      </c>
      <c r="H191" s="11" t="str">
        <f t="shared" si="26"/>
        <v>N/A</v>
      </c>
      <c r="I191" s="12">
        <v>-1.1499999999999999</v>
      </c>
      <c r="J191" s="12">
        <v>0.18</v>
      </c>
      <c r="K191" s="41" t="s">
        <v>732</v>
      </c>
      <c r="L191" s="9" t="str">
        <f t="shared" si="27"/>
        <v>Yes</v>
      </c>
    </row>
    <row r="192" spans="1:12" x14ac:dyDescent="0.25">
      <c r="A192" s="45" t="s">
        <v>493</v>
      </c>
      <c r="B192" s="33" t="s">
        <v>217</v>
      </c>
      <c r="C192" s="8">
        <v>67.066344057999999</v>
      </c>
      <c r="D192" s="11" t="str">
        <f t="shared" si="24"/>
        <v>N/A</v>
      </c>
      <c r="E192" s="8">
        <v>67.727611627000002</v>
      </c>
      <c r="F192" s="11" t="str">
        <f t="shared" si="25"/>
        <v>N/A</v>
      </c>
      <c r="G192" s="8">
        <v>68.548590154999999</v>
      </c>
      <c r="H192" s="11" t="str">
        <f t="shared" si="26"/>
        <v>N/A</v>
      </c>
      <c r="I192" s="12">
        <v>0.98599999999999999</v>
      </c>
      <c r="J192" s="12">
        <v>1.212</v>
      </c>
      <c r="K192" s="41" t="s">
        <v>732</v>
      </c>
      <c r="L192" s="9" t="str">
        <f t="shared" si="27"/>
        <v>Yes</v>
      </c>
    </row>
    <row r="193" spans="1:12" x14ac:dyDescent="0.25">
      <c r="A193" s="45" t="s">
        <v>494</v>
      </c>
      <c r="B193" s="33" t="s">
        <v>217</v>
      </c>
      <c r="C193" s="8">
        <v>62.276744966999999</v>
      </c>
      <c r="D193" s="11" t="str">
        <f t="shared" si="24"/>
        <v>N/A</v>
      </c>
      <c r="E193" s="8">
        <v>60.624616257</v>
      </c>
      <c r="F193" s="11" t="str">
        <f t="shared" si="25"/>
        <v>N/A</v>
      </c>
      <c r="G193" s="8">
        <v>60.419837434000002</v>
      </c>
      <c r="H193" s="11" t="str">
        <f t="shared" si="26"/>
        <v>N/A</v>
      </c>
      <c r="I193" s="12">
        <v>-2.65</v>
      </c>
      <c r="J193" s="12">
        <v>-0.33800000000000002</v>
      </c>
      <c r="K193" s="41" t="s">
        <v>732</v>
      </c>
      <c r="L193" s="9" t="str">
        <f t="shared" si="27"/>
        <v>Yes</v>
      </c>
    </row>
    <row r="194" spans="1:12" x14ac:dyDescent="0.25">
      <c r="A194" s="42" t="s">
        <v>1556</v>
      </c>
      <c r="B194" s="33" t="s">
        <v>217</v>
      </c>
      <c r="C194" s="34">
        <v>7.2612162201999997</v>
      </c>
      <c r="D194" s="11" t="str">
        <f t="shared" si="24"/>
        <v>N/A</v>
      </c>
      <c r="E194" s="34">
        <v>7.4474031690000002</v>
      </c>
      <c r="F194" s="11" t="str">
        <f t="shared" si="25"/>
        <v>N/A</v>
      </c>
      <c r="G194" s="34">
        <v>7.3371372714999996</v>
      </c>
      <c r="H194" s="11" t="str">
        <f t="shared" si="26"/>
        <v>N/A</v>
      </c>
      <c r="I194" s="12">
        <v>2.5640000000000001</v>
      </c>
      <c r="J194" s="12">
        <v>-1.48</v>
      </c>
      <c r="K194" s="41" t="s">
        <v>732</v>
      </c>
      <c r="L194" s="9" t="str">
        <f t="shared" si="27"/>
        <v>Yes</v>
      </c>
    </row>
    <row r="195" spans="1:12" x14ac:dyDescent="0.25">
      <c r="A195" s="45" t="s">
        <v>1557</v>
      </c>
      <c r="B195" s="33" t="s">
        <v>217</v>
      </c>
      <c r="C195" s="34">
        <v>4.0061006945999997</v>
      </c>
      <c r="D195" s="11" t="str">
        <f t="shared" si="24"/>
        <v>N/A</v>
      </c>
      <c r="E195" s="34">
        <v>4.2878484579</v>
      </c>
      <c r="F195" s="11" t="str">
        <f t="shared" si="25"/>
        <v>N/A</v>
      </c>
      <c r="G195" s="34">
        <v>4.2641262968999998</v>
      </c>
      <c r="H195" s="11" t="str">
        <f t="shared" si="26"/>
        <v>N/A</v>
      </c>
      <c r="I195" s="12">
        <v>7.0330000000000004</v>
      </c>
      <c r="J195" s="12">
        <v>-0.55300000000000005</v>
      </c>
      <c r="K195" s="41" t="s">
        <v>732</v>
      </c>
      <c r="L195" s="9" t="str">
        <f t="shared" si="27"/>
        <v>Yes</v>
      </c>
    </row>
    <row r="196" spans="1:12" x14ac:dyDescent="0.25">
      <c r="A196" s="45" t="s">
        <v>1558</v>
      </c>
      <c r="B196" s="33" t="s">
        <v>217</v>
      </c>
      <c r="C196" s="34">
        <v>9.7053053945999999</v>
      </c>
      <c r="D196" s="11" t="str">
        <f t="shared" si="24"/>
        <v>N/A</v>
      </c>
      <c r="E196" s="34">
        <v>10.009709053</v>
      </c>
      <c r="F196" s="11" t="str">
        <f t="shared" si="25"/>
        <v>N/A</v>
      </c>
      <c r="G196" s="34">
        <v>9.8637372546000002</v>
      </c>
      <c r="H196" s="11" t="str">
        <f t="shared" si="26"/>
        <v>N/A</v>
      </c>
      <c r="I196" s="12">
        <v>3.1360000000000001</v>
      </c>
      <c r="J196" s="12">
        <v>-1.46</v>
      </c>
      <c r="K196" s="41" t="s">
        <v>732</v>
      </c>
      <c r="L196" s="9" t="str">
        <f t="shared" si="27"/>
        <v>Yes</v>
      </c>
    </row>
    <row r="197" spans="1:12" x14ac:dyDescent="0.25">
      <c r="A197" s="45" t="s">
        <v>1559</v>
      </c>
      <c r="B197" s="33" t="s">
        <v>217</v>
      </c>
      <c r="C197" s="34">
        <v>6.8240690771999999</v>
      </c>
      <c r="D197" s="11" t="str">
        <f t="shared" si="24"/>
        <v>N/A</v>
      </c>
      <c r="E197" s="34">
        <v>6.6241552459999999</v>
      </c>
      <c r="F197" s="11" t="str">
        <f t="shared" si="25"/>
        <v>N/A</v>
      </c>
      <c r="G197" s="34">
        <v>6.5637326673</v>
      </c>
      <c r="H197" s="11" t="str">
        <f t="shared" si="26"/>
        <v>N/A</v>
      </c>
      <c r="I197" s="12">
        <v>-2.93</v>
      </c>
      <c r="J197" s="12">
        <v>-0.91200000000000003</v>
      </c>
      <c r="K197" s="41" t="s">
        <v>732</v>
      </c>
      <c r="L197" s="9" t="str">
        <f t="shared" si="27"/>
        <v>Yes</v>
      </c>
    </row>
    <row r="198" spans="1:12" x14ac:dyDescent="0.25">
      <c r="A198" s="45" t="s">
        <v>1560</v>
      </c>
      <c r="B198" s="33" t="s">
        <v>217</v>
      </c>
      <c r="C198" s="34">
        <v>5.5237439893999998</v>
      </c>
      <c r="D198" s="11" t="str">
        <f t="shared" si="24"/>
        <v>N/A</v>
      </c>
      <c r="E198" s="34">
        <v>5.5196134875</v>
      </c>
      <c r="F198" s="11" t="str">
        <f t="shared" si="25"/>
        <v>N/A</v>
      </c>
      <c r="G198" s="34">
        <v>5.5992970123000001</v>
      </c>
      <c r="H198" s="11" t="str">
        <f t="shared" si="26"/>
        <v>N/A</v>
      </c>
      <c r="I198" s="12">
        <v>-7.4999999999999997E-2</v>
      </c>
      <c r="J198" s="12">
        <v>1.444</v>
      </c>
      <c r="K198" s="41" t="s">
        <v>732</v>
      </c>
      <c r="L198" s="9" t="str">
        <f t="shared" si="27"/>
        <v>Yes</v>
      </c>
    </row>
    <row r="199" spans="1:12" x14ac:dyDescent="0.25">
      <c r="A199" s="42" t="s">
        <v>1561</v>
      </c>
      <c r="B199" s="33" t="s">
        <v>217</v>
      </c>
      <c r="C199" s="34">
        <v>186.68809324</v>
      </c>
      <c r="D199" s="11" t="str">
        <f t="shared" si="24"/>
        <v>N/A</v>
      </c>
      <c r="E199" s="34">
        <v>186.48987070000001</v>
      </c>
      <c r="F199" s="11" t="str">
        <f t="shared" si="25"/>
        <v>N/A</v>
      </c>
      <c r="G199" s="34">
        <v>191.66556116000001</v>
      </c>
      <c r="H199" s="11" t="str">
        <f t="shared" si="26"/>
        <v>N/A</v>
      </c>
      <c r="I199" s="12">
        <v>-0.106</v>
      </c>
      <c r="J199" s="12">
        <v>2.7749999999999999</v>
      </c>
      <c r="K199" s="41" t="s">
        <v>732</v>
      </c>
      <c r="L199" s="9" t="str">
        <f t="shared" si="27"/>
        <v>Yes</v>
      </c>
    </row>
    <row r="200" spans="1:12" x14ac:dyDescent="0.25">
      <c r="A200" s="45" t="s">
        <v>1562</v>
      </c>
      <c r="B200" s="33" t="s">
        <v>217</v>
      </c>
      <c r="C200" s="34">
        <v>188.98513955999999</v>
      </c>
      <c r="D200" s="11" t="str">
        <f t="shared" si="24"/>
        <v>N/A</v>
      </c>
      <c r="E200" s="34">
        <v>191.25679113000001</v>
      </c>
      <c r="F200" s="11" t="str">
        <f t="shared" si="25"/>
        <v>N/A</v>
      </c>
      <c r="G200" s="34">
        <v>197.14267859</v>
      </c>
      <c r="H200" s="11" t="str">
        <f t="shared" si="26"/>
        <v>N/A</v>
      </c>
      <c r="I200" s="12">
        <v>1.202</v>
      </c>
      <c r="J200" s="12">
        <v>3.077</v>
      </c>
      <c r="K200" s="41" t="s">
        <v>732</v>
      </c>
      <c r="L200" s="9" t="str">
        <f t="shared" si="27"/>
        <v>Yes</v>
      </c>
    </row>
    <row r="201" spans="1:12" x14ac:dyDescent="0.25">
      <c r="A201" s="45" t="s">
        <v>1563</v>
      </c>
      <c r="B201" s="33" t="s">
        <v>217</v>
      </c>
      <c r="C201" s="34">
        <v>183.77651936000001</v>
      </c>
      <c r="D201" s="11" t="str">
        <f t="shared" si="24"/>
        <v>N/A</v>
      </c>
      <c r="E201" s="34">
        <v>178.91654269</v>
      </c>
      <c r="F201" s="11" t="str">
        <f t="shared" si="25"/>
        <v>N/A</v>
      </c>
      <c r="G201" s="34">
        <v>182.01616202</v>
      </c>
      <c r="H201" s="11" t="str">
        <f t="shared" si="26"/>
        <v>N/A</v>
      </c>
      <c r="I201" s="12">
        <v>-2.64</v>
      </c>
      <c r="J201" s="12">
        <v>1.732</v>
      </c>
      <c r="K201" s="41" t="s">
        <v>732</v>
      </c>
      <c r="L201" s="9" t="str">
        <f t="shared" si="27"/>
        <v>Yes</v>
      </c>
    </row>
    <row r="202" spans="1:12" x14ac:dyDescent="0.25">
      <c r="A202" s="45" t="s">
        <v>1564</v>
      </c>
      <c r="B202" s="33" t="s">
        <v>217</v>
      </c>
      <c r="C202" s="34">
        <v>81.825966851000004</v>
      </c>
      <c r="D202" s="11" t="str">
        <f t="shared" si="24"/>
        <v>N/A</v>
      </c>
      <c r="E202" s="34">
        <v>79.82234957</v>
      </c>
      <c r="F202" s="11" t="str">
        <f t="shared" si="25"/>
        <v>N/A</v>
      </c>
      <c r="G202" s="34">
        <v>146.84666666999999</v>
      </c>
      <c r="H202" s="11" t="str">
        <f t="shared" si="26"/>
        <v>N/A</v>
      </c>
      <c r="I202" s="12">
        <v>-2.4500000000000002</v>
      </c>
      <c r="J202" s="12">
        <v>83.97</v>
      </c>
      <c r="K202" s="41" t="s">
        <v>732</v>
      </c>
      <c r="L202" s="9" t="str">
        <f t="shared" si="27"/>
        <v>No</v>
      </c>
    </row>
    <row r="203" spans="1:12" x14ac:dyDescent="0.25">
      <c r="A203" s="45" t="s">
        <v>1565</v>
      </c>
      <c r="B203" s="33" t="s">
        <v>217</v>
      </c>
      <c r="C203" s="34">
        <v>84.426294820999999</v>
      </c>
      <c r="D203" s="11" t="str">
        <f t="shared" si="24"/>
        <v>N/A</v>
      </c>
      <c r="E203" s="34">
        <v>73.220720721000006</v>
      </c>
      <c r="F203" s="11" t="str">
        <f t="shared" si="25"/>
        <v>N/A</v>
      </c>
      <c r="G203" s="34">
        <v>78.334728033000005</v>
      </c>
      <c r="H203" s="11" t="str">
        <f t="shared" si="26"/>
        <v>N/A</v>
      </c>
      <c r="I203" s="12">
        <v>-13.3</v>
      </c>
      <c r="J203" s="12">
        <v>6.984</v>
      </c>
      <c r="K203" s="41" t="s">
        <v>732</v>
      </c>
      <c r="L203" s="9" t="str">
        <f t="shared" si="27"/>
        <v>Yes</v>
      </c>
    </row>
    <row r="204" spans="1:12" x14ac:dyDescent="0.25">
      <c r="A204" s="42" t="s">
        <v>127</v>
      </c>
      <c r="B204" s="33" t="s">
        <v>217</v>
      </c>
      <c r="C204" s="34">
        <v>18</v>
      </c>
      <c r="D204" s="11" t="str">
        <f t="shared" ref="D204:D214" si="28">IF($B204="N/A","N/A",IF(C204&gt;10,"No",IF(C204&lt;-10,"No","Yes")))</f>
        <v>N/A</v>
      </c>
      <c r="E204" s="34">
        <v>22</v>
      </c>
      <c r="F204" s="11" t="str">
        <f t="shared" ref="F204:F214" si="29">IF($B204="N/A","N/A",IF(E204&gt;10,"No",IF(E204&lt;-10,"No","Yes")))</f>
        <v>N/A</v>
      </c>
      <c r="G204" s="34">
        <v>21</v>
      </c>
      <c r="H204" s="11" t="str">
        <f t="shared" ref="H204:H214" si="30">IF($B204="N/A","N/A",IF(G204&gt;10,"No",IF(G204&lt;-10,"No","Yes")))</f>
        <v>N/A</v>
      </c>
      <c r="I204" s="12">
        <v>22.22</v>
      </c>
      <c r="J204" s="12">
        <v>-4.55</v>
      </c>
      <c r="K204" s="14" t="s">
        <v>217</v>
      </c>
      <c r="L204" s="9" t="str">
        <f t="shared" ref="L204:L214" si="31">IF(J204="Div by 0", "N/A", IF(K204="N/A","N/A", IF(J204&gt;VALUE(MID(K204,1,2)), "No", IF(J204&lt;-1*VALUE(MID(K204,1,2)), "No", "Yes"))))</f>
        <v>N/A</v>
      </c>
    </row>
    <row r="205" spans="1:12" x14ac:dyDescent="0.25">
      <c r="A205" s="42" t="s">
        <v>128</v>
      </c>
      <c r="B205" s="33" t="s">
        <v>217</v>
      </c>
      <c r="C205" s="34">
        <v>116</v>
      </c>
      <c r="D205" s="11" t="str">
        <f t="shared" si="28"/>
        <v>N/A</v>
      </c>
      <c r="E205" s="34">
        <v>131</v>
      </c>
      <c r="F205" s="11" t="str">
        <f t="shared" si="29"/>
        <v>N/A</v>
      </c>
      <c r="G205" s="34">
        <v>151</v>
      </c>
      <c r="H205" s="11" t="str">
        <f t="shared" si="30"/>
        <v>N/A</v>
      </c>
      <c r="I205" s="12">
        <v>12.93</v>
      </c>
      <c r="J205" s="12">
        <v>15.27</v>
      </c>
      <c r="K205" s="14" t="s">
        <v>217</v>
      </c>
      <c r="L205" s="9" t="str">
        <f t="shared" si="31"/>
        <v>N/A</v>
      </c>
    </row>
    <row r="206" spans="1:12" ht="25" x14ac:dyDescent="0.25">
      <c r="A206" s="42" t="s">
        <v>1613</v>
      </c>
      <c r="B206" s="33" t="s">
        <v>217</v>
      </c>
      <c r="C206" s="34">
        <v>34</v>
      </c>
      <c r="D206" s="11" t="str">
        <f t="shared" si="28"/>
        <v>N/A</v>
      </c>
      <c r="E206" s="34">
        <v>51</v>
      </c>
      <c r="F206" s="11" t="str">
        <f t="shared" si="29"/>
        <v>N/A</v>
      </c>
      <c r="G206" s="34">
        <v>51</v>
      </c>
      <c r="H206" s="11" t="str">
        <f t="shared" si="30"/>
        <v>N/A</v>
      </c>
      <c r="I206" s="12">
        <v>50</v>
      </c>
      <c r="J206" s="12">
        <v>0</v>
      </c>
      <c r="K206" s="14" t="s">
        <v>217</v>
      </c>
      <c r="L206" s="9" t="str">
        <f t="shared" si="31"/>
        <v>N/A</v>
      </c>
    </row>
    <row r="207" spans="1:12" ht="25" x14ac:dyDescent="0.25">
      <c r="A207" s="42" t="s">
        <v>1566</v>
      </c>
      <c r="B207" s="33" t="s">
        <v>217</v>
      </c>
      <c r="C207" s="34">
        <v>1855</v>
      </c>
      <c r="D207" s="11" t="str">
        <f t="shared" si="28"/>
        <v>N/A</v>
      </c>
      <c r="E207" s="34">
        <v>1732</v>
      </c>
      <c r="F207" s="11" t="str">
        <f t="shared" si="29"/>
        <v>N/A</v>
      </c>
      <c r="G207" s="34">
        <v>1537</v>
      </c>
      <c r="H207" s="11" t="str">
        <f t="shared" si="30"/>
        <v>N/A</v>
      </c>
      <c r="I207" s="12">
        <v>-6.63</v>
      </c>
      <c r="J207" s="12">
        <v>-11.3</v>
      </c>
      <c r="K207" s="14" t="s">
        <v>217</v>
      </c>
      <c r="L207" s="9" t="str">
        <f t="shared" si="31"/>
        <v>N/A</v>
      </c>
    </row>
    <row r="208" spans="1:12" x14ac:dyDescent="0.25">
      <c r="A208" s="42" t="s">
        <v>1614</v>
      </c>
      <c r="B208" s="33" t="s">
        <v>217</v>
      </c>
      <c r="C208" s="34">
        <v>167</v>
      </c>
      <c r="D208" s="11" t="str">
        <f t="shared" si="28"/>
        <v>N/A</v>
      </c>
      <c r="E208" s="34">
        <v>172</v>
      </c>
      <c r="F208" s="11" t="str">
        <f t="shared" si="29"/>
        <v>N/A</v>
      </c>
      <c r="G208" s="34">
        <v>182</v>
      </c>
      <c r="H208" s="11" t="str">
        <f t="shared" si="30"/>
        <v>N/A</v>
      </c>
      <c r="I208" s="12">
        <v>2.9940000000000002</v>
      </c>
      <c r="J208" s="12">
        <v>5.8140000000000001</v>
      </c>
      <c r="K208" s="14" t="s">
        <v>217</v>
      </c>
      <c r="L208" s="9" t="str">
        <f t="shared" si="31"/>
        <v>N/A</v>
      </c>
    </row>
    <row r="209" spans="1:12" x14ac:dyDescent="0.25">
      <c r="A209" s="42" t="s">
        <v>1615</v>
      </c>
      <c r="B209" s="33" t="s">
        <v>217</v>
      </c>
      <c r="C209" s="34">
        <v>332</v>
      </c>
      <c r="D209" s="11" t="str">
        <f t="shared" si="28"/>
        <v>N/A</v>
      </c>
      <c r="E209" s="34">
        <v>405</v>
      </c>
      <c r="F209" s="11" t="str">
        <f t="shared" si="29"/>
        <v>N/A</v>
      </c>
      <c r="G209" s="34">
        <v>402</v>
      </c>
      <c r="H209" s="11" t="str">
        <f t="shared" si="30"/>
        <v>N/A</v>
      </c>
      <c r="I209" s="12">
        <v>21.99</v>
      </c>
      <c r="J209" s="12">
        <v>-0.74099999999999999</v>
      </c>
      <c r="K209" s="14" t="s">
        <v>217</v>
      </c>
      <c r="L209" s="9" t="str">
        <f t="shared" si="31"/>
        <v>N/A</v>
      </c>
    </row>
    <row r="210" spans="1:12" x14ac:dyDescent="0.25">
      <c r="A210" s="42" t="s">
        <v>125</v>
      </c>
      <c r="B210" s="33" t="s">
        <v>217</v>
      </c>
      <c r="C210" s="43">
        <v>20486600</v>
      </c>
      <c r="D210" s="11" t="str">
        <f t="shared" si="28"/>
        <v>N/A</v>
      </c>
      <c r="E210" s="43">
        <v>14326936</v>
      </c>
      <c r="F210" s="11" t="str">
        <f t="shared" si="29"/>
        <v>N/A</v>
      </c>
      <c r="G210" s="43">
        <v>16432672</v>
      </c>
      <c r="H210" s="11" t="str">
        <f t="shared" si="30"/>
        <v>N/A</v>
      </c>
      <c r="I210" s="12">
        <v>-30.1</v>
      </c>
      <c r="J210" s="12">
        <v>14.7</v>
      </c>
      <c r="K210" s="14" t="s">
        <v>217</v>
      </c>
      <c r="L210" s="9" t="str">
        <f t="shared" si="31"/>
        <v>N/A</v>
      </c>
    </row>
    <row r="211" spans="1:12" x14ac:dyDescent="0.25">
      <c r="A211" s="42" t="s">
        <v>1616</v>
      </c>
      <c r="B211" s="33" t="s">
        <v>217</v>
      </c>
      <c r="C211" s="43">
        <v>1379110</v>
      </c>
      <c r="D211" s="11" t="str">
        <f t="shared" si="28"/>
        <v>N/A</v>
      </c>
      <c r="E211" s="43">
        <v>1971594</v>
      </c>
      <c r="F211" s="11" t="str">
        <f t="shared" si="29"/>
        <v>N/A</v>
      </c>
      <c r="G211" s="43">
        <v>1063033</v>
      </c>
      <c r="H211" s="11" t="str">
        <f t="shared" si="30"/>
        <v>N/A</v>
      </c>
      <c r="I211" s="12">
        <v>42.96</v>
      </c>
      <c r="J211" s="12">
        <v>-46.1</v>
      </c>
      <c r="K211" s="14" t="s">
        <v>217</v>
      </c>
      <c r="L211" s="9" t="str">
        <f t="shared" si="31"/>
        <v>N/A</v>
      </c>
    </row>
    <row r="212" spans="1:12" x14ac:dyDescent="0.25">
      <c r="A212" s="42" t="s">
        <v>1567</v>
      </c>
      <c r="B212" s="33" t="s">
        <v>217</v>
      </c>
      <c r="C212" s="43">
        <v>408405</v>
      </c>
      <c r="D212" s="11" t="str">
        <f t="shared" si="28"/>
        <v>N/A</v>
      </c>
      <c r="E212" s="43">
        <v>328573</v>
      </c>
      <c r="F212" s="11" t="str">
        <f t="shared" si="29"/>
        <v>N/A</v>
      </c>
      <c r="G212" s="43">
        <v>331781</v>
      </c>
      <c r="H212" s="11" t="str">
        <f t="shared" si="30"/>
        <v>N/A</v>
      </c>
      <c r="I212" s="12">
        <v>-19.5</v>
      </c>
      <c r="J212" s="12">
        <v>0.97629999999999995</v>
      </c>
      <c r="K212" s="14" t="s">
        <v>217</v>
      </c>
      <c r="L212" s="9" t="str">
        <f t="shared" si="31"/>
        <v>N/A</v>
      </c>
    </row>
    <row r="213" spans="1:12" x14ac:dyDescent="0.25">
      <c r="A213" s="42" t="s">
        <v>1617</v>
      </c>
      <c r="B213" s="33" t="s">
        <v>217</v>
      </c>
      <c r="C213" s="43">
        <v>19079226</v>
      </c>
      <c r="D213" s="11" t="str">
        <f t="shared" si="28"/>
        <v>N/A</v>
      </c>
      <c r="E213" s="43">
        <v>14315799</v>
      </c>
      <c r="F213" s="11" t="str">
        <f t="shared" si="29"/>
        <v>N/A</v>
      </c>
      <c r="G213" s="43">
        <v>16418597</v>
      </c>
      <c r="H213" s="11" t="str">
        <f t="shared" si="30"/>
        <v>N/A</v>
      </c>
      <c r="I213" s="12">
        <v>-25</v>
      </c>
      <c r="J213" s="12">
        <v>14.69</v>
      </c>
      <c r="K213" s="14" t="s">
        <v>217</v>
      </c>
      <c r="L213" s="9" t="str">
        <f t="shared" si="31"/>
        <v>N/A</v>
      </c>
    </row>
    <row r="214" spans="1:12" x14ac:dyDescent="0.25">
      <c r="A214" s="45" t="s">
        <v>1618</v>
      </c>
      <c r="B214" s="33" t="s">
        <v>217</v>
      </c>
      <c r="C214" s="43">
        <v>3014188</v>
      </c>
      <c r="D214" s="11" t="str">
        <f t="shared" si="28"/>
        <v>N/A</v>
      </c>
      <c r="E214" s="43">
        <v>1773869</v>
      </c>
      <c r="F214" s="11" t="str">
        <f t="shared" si="29"/>
        <v>N/A</v>
      </c>
      <c r="G214" s="43">
        <v>5709648</v>
      </c>
      <c r="H214" s="11" t="str">
        <f t="shared" si="30"/>
        <v>N/A</v>
      </c>
      <c r="I214" s="12">
        <v>-41.1</v>
      </c>
      <c r="J214" s="12">
        <v>221.9</v>
      </c>
      <c r="K214" s="14" t="s">
        <v>217</v>
      </c>
      <c r="L214" s="9" t="str">
        <f t="shared" si="31"/>
        <v>N/A</v>
      </c>
    </row>
    <row r="215" spans="1:12" ht="25" x14ac:dyDescent="0.25">
      <c r="A215" s="42" t="s">
        <v>1381</v>
      </c>
      <c r="B215" s="33" t="s">
        <v>217</v>
      </c>
      <c r="C215" s="43">
        <v>17625280</v>
      </c>
      <c r="D215" s="11" t="str">
        <f t="shared" ref="D215:D229" si="32">IF($B215="N/A","N/A",IF(C215&gt;10,"No",IF(C215&lt;-10,"No","Yes")))</f>
        <v>N/A</v>
      </c>
      <c r="E215" s="43">
        <v>16924296</v>
      </c>
      <c r="F215" s="11" t="str">
        <f t="shared" ref="F215:F229" si="33">IF($B215="N/A","N/A",IF(E215&gt;10,"No",IF(E215&lt;-10,"No","Yes")))</f>
        <v>N/A</v>
      </c>
      <c r="G215" s="43">
        <v>15051728</v>
      </c>
      <c r="H215" s="11" t="str">
        <f t="shared" ref="H215:H229" si="34">IF($B215="N/A","N/A",IF(G215&gt;10,"No",IF(G215&lt;-10,"No","Yes")))</f>
        <v>N/A</v>
      </c>
      <c r="I215" s="12">
        <v>-3.98</v>
      </c>
      <c r="J215" s="12">
        <v>-11.1</v>
      </c>
      <c r="K215" s="41" t="s">
        <v>732</v>
      </c>
      <c r="L215" s="9" t="str">
        <f t="shared" ref="L215:L229" si="35">IF(J215="Div by 0", "N/A", IF(K215="N/A","N/A", IF(J215&gt;VALUE(MID(K215,1,2)), "No", IF(J215&lt;-1*VALUE(MID(K215,1,2)), "No", "Yes"))))</f>
        <v>Yes</v>
      </c>
    </row>
    <row r="216" spans="1:12" x14ac:dyDescent="0.25">
      <c r="A216" s="42" t="s">
        <v>649</v>
      </c>
      <c r="B216" s="33" t="s">
        <v>217</v>
      </c>
      <c r="C216" s="34">
        <v>79597</v>
      </c>
      <c r="D216" s="11" t="str">
        <f t="shared" si="32"/>
        <v>N/A</v>
      </c>
      <c r="E216" s="34">
        <v>83301</v>
      </c>
      <c r="F216" s="11" t="str">
        <f t="shared" si="33"/>
        <v>N/A</v>
      </c>
      <c r="G216" s="34">
        <v>76694</v>
      </c>
      <c r="H216" s="11" t="str">
        <f t="shared" si="34"/>
        <v>N/A</v>
      </c>
      <c r="I216" s="12">
        <v>4.6529999999999996</v>
      </c>
      <c r="J216" s="12">
        <v>-7.93</v>
      </c>
      <c r="K216" s="41" t="s">
        <v>732</v>
      </c>
      <c r="L216" s="9" t="str">
        <f t="shared" si="35"/>
        <v>Yes</v>
      </c>
    </row>
    <row r="217" spans="1:12" x14ac:dyDescent="0.25">
      <c r="A217" s="42" t="s">
        <v>1382</v>
      </c>
      <c r="B217" s="33" t="s">
        <v>217</v>
      </c>
      <c r="C217" s="43">
        <v>221.43146098</v>
      </c>
      <c r="D217" s="11" t="str">
        <f t="shared" si="32"/>
        <v>N/A</v>
      </c>
      <c r="E217" s="43">
        <v>203.17038210999999</v>
      </c>
      <c r="F217" s="11" t="str">
        <f t="shared" si="33"/>
        <v>N/A</v>
      </c>
      <c r="G217" s="43">
        <v>196.25691710000001</v>
      </c>
      <c r="H217" s="11" t="str">
        <f t="shared" si="34"/>
        <v>N/A</v>
      </c>
      <c r="I217" s="12">
        <v>-8.25</v>
      </c>
      <c r="J217" s="12">
        <v>-3.4</v>
      </c>
      <c r="K217" s="41" t="s">
        <v>732</v>
      </c>
      <c r="L217" s="9" t="str">
        <f t="shared" si="35"/>
        <v>Yes</v>
      </c>
    </row>
    <row r="218" spans="1:12" ht="25" x14ac:dyDescent="0.25">
      <c r="A218" s="42" t="s">
        <v>1383</v>
      </c>
      <c r="B218" s="33" t="s">
        <v>217</v>
      </c>
      <c r="C218" s="43">
        <v>156972365</v>
      </c>
      <c r="D218" s="11" t="str">
        <f t="shared" si="32"/>
        <v>N/A</v>
      </c>
      <c r="E218" s="43">
        <v>180614369</v>
      </c>
      <c r="F218" s="11" t="str">
        <f t="shared" si="33"/>
        <v>N/A</v>
      </c>
      <c r="G218" s="43">
        <v>172679272</v>
      </c>
      <c r="H218" s="11" t="str">
        <f t="shared" si="34"/>
        <v>N/A</v>
      </c>
      <c r="I218" s="12">
        <v>15.06</v>
      </c>
      <c r="J218" s="12">
        <v>-4.3899999999999997</v>
      </c>
      <c r="K218" s="41" t="s">
        <v>732</v>
      </c>
      <c r="L218" s="9" t="str">
        <f t="shared" si="35"/>
        <v>Yes</v>
      </c>
    </row>
    <row r="219" spans="1:12" x14ac:dyDescent="0.25">
      <c r="A219" s="42" t="s">
        <v>516</v>
      </c>
      <c r="B219" s="33" t="s">
        <v>217</v>
      </c>
      <c r="C219" s="34">
        <v>231566</v>
      </c>
      <c r="D219" s="11" t="str">
        <f t="shared" si="32"/>
        <v>N/A</v>
      </c>
      <c r="E219" s="34">
        <v>251290</v>
      </c>
      <c r="F219" s="11" t="str">
        <f t="shared" si="33"/>
        <v>N/A</v>
      </c>
      <c r="G219" s="34">
        <v>229490</v>
      </c>
      <c r="H219" s="11" t="str">
        <f t="shared" si="34"/>
        <v>N/A</v>
      </c>
      <c r="I219" s="12">
        <v>8.5180000000000007</v>
      </c>
      <c r="J219" s="12">
        <v>-8.68</v>
      </c>
      <c r="K219" s="41" t="s">
        <v>732</v>
      </c>
      <c r="L219" s="9" t="str">
        <f t="shared" si="35"/>
        <v>Yes</v>
      </c>
    </row>
    <row r="220" spans="1:12" x14ac:dyDescent="0.25">
      <c r="A220" s="42" t="s">
        <v>1384</v>
      </c>
      <c r="B220" s="33" t="s">
        <v>217</v>
      </c>
      <c r="C220" s="43">
        <v>677.87311177000004</v>
      </c>
      <c r="D220" s="11" t="str">
        <f t="shared" si="32"/>
        <v>N/A</v>
      </c>
      <c r="E220" s="43">
        <v>718.74873253999999</v>
      </c>
      <c r="F220" s="11" t="str">
        <f t="shared" si="33"/>
        <v>N/A</v>
      </c>
      <c r="G220" s="43">
        <v>752.44791494000003</v>
      </c>
      <c r="H220" s="11" t="str">
        <f t="shared" si="34"/>
        <v>N/A</v>
      </c>
      <c r="I220" s="12">
        <v>6.03</v>
      </c>
      <c r="J220" s="12">
        <v>4.6890000000000001</v>
      </c>
      <c r="K220" s="41" t="s">
        <v>732</v>
      </c>
      <c r="L220" s="9" t="str">
        <f t="shared" si="35"/>
        <v>Yes</v>
      </c>
    </row>
    <row r="221" spans="1:12" ht="25" x14ac:dyDescent="0.25">
      <c r="A221" s="42" t="s">
        <v>1385</v>
      </c>
      <c r="B221" s="33" t="s">
        <v>217</v>
      </c>
      <c r="C221" s="43">
        <v>402428071</v>
      </c>
      <c r="D221" s="11" t="str">
        <f t="shared" si="32"/>
        <v>N/A</v>
      </c>
      <c r="E221" s="43">
        <v>431276750</v>
      </c>
      <c r="F221" s="11" t="str">
        <f t="shared" si="33"/>
        <v>N/A</v>
      </c>
      <c r="G221" s="43">
        <v>418340988</v>
      </c>
      <c r="H221" s="11" t="str">
        <f t="shared" si="34"/>
        <v>N/A</v>
      </c>
      <c r="I221" s="12">
        <v>7.1689999999999996</v>
      </c>
      <c r="J221" s="12">
        <v>-3</v>
      </c>
      <c r="K221" s="41" t="s">
        <v>732</v>
      </c>
      <c r="L221" s="9" t="str">
        <f t="shared" si="35"/>
        <v>Yes</v>
      </c>
    </row>
    <row r="222" spans="1:12" x14ac:dyDescent="0.25">
      <c r="A222" s="42" t="s">
        <v>517</v>
      </c>
      <c r="B222" s="33" t="s">
        <v>217</v>
      </c>
      <c r="C222" s="34">
        <v>568267</v>
      </c>
      <c r="D222" s="11" t="str">
        <f t="shared" si="32"/>
        <v>N/A</v>
      </c>
      <c r="E222" s="34">
        <v>605652</v>
      </c>
      <c r="F222" s="11" t="str">
        <f t="shared" si="33"/>
        <v>N/A</v>
      </c>
      <c r="G222" s="34">
        <v>552559</v>
      </c>
      <c r="H222" s="11" t="str">
        <f t="shared" si="34"/>
        <v>N/A</v>
      </c>
      <c r="I222" s="12">
        <v>6.5789999999999997</v>
      </c>
      <c r="J222" s="12">
        <v>-8.77</v>
      </c>
      <c r="K222" s="41" t="s">
        <v>732</v>
      </c>
      <c r="L222" s="9" t="str">
        <f t="shared" si="35"/>
        <v>Yes</v>
      </c>
    </row>
    <row r="223" spans="1:12" ht="25" x14ac:dyDescent="0.25">
      <c r="A223" s="42" t="s">
        <v>1386</v>
      </c>
      <c r="B223" s="33" t="s">
        <v>217</v>
      </c>
      <c r="C223" s="43">
        <v>708.16723652999997</v>
      </c>
      <c r="D223" s="11" t="str">
        <f t="shared" si="32"/>
        <v>N/A</v>
      </c>
      <c r="E223" s="43">
        <v>712.08672636999995</v>
      </c>
      <c r="F223" s="11" t="str">
        <f t="shared" si="33"/>
        <v>N/A</v>
      </c>
      <c r="G223" s="43">
        <v>757.09741040999995</v>
      </c>
      <c r="H223" s="11" t="str">
        <f t="shared" si="34"/>
        <v>N/A</v>
      </c>
      <c r="I223" s="12">
        <v>0.55349999999999999</v>
      </c>
      <c r="J223" s="12">
        <v>6.3209999999999997</v>
      </c>
      <c r="K223" s="41" t="s">
        <v>732</v>
      </c>
      <c r="L223" s="9" t="str">
        <f t="shared" si="35"/>
        <v>Yes</v>
      </c>
    </row>
    <row r="224" spans="1:12" ht="25" x14ac:dyDescent="0.25">
      <c r="A224" s="42" t="s">
        <v>1387</v>
      </c>
      <c r="B224" s="33" t="s">
        <v>217</v>
      </c>
      <c r="C224" s="43">
        <v>37230796</v>
      </c>
      <c r="D224" s="11" t="str">
        <f t="shared" si="32"/>
        <v>N/A</v>
      </c>
      <c r="E224" s="43">
        <v>42962928</v>
      </c>
      <c r="F224" s="11" t="str">
        <f t="shared" si="33"/>
        <v>N/A</v>
      </c>
      <c r="G224" s="43">
        <v>38442765</v>
      </c>
      <c r="H224" s="11" t="str">
        <f t="shared" si="34"/>
        <v>N/A</v>
      </c>
      <c r="I224" s="12">
        <v>15.4</v>
      </c>
      <c r="J224" s="12">
        <v>-10.5</v>
      </c>
      <c r="K224" s="41" t="s">
        <v>732</v>
      </c>
      <c r="L224" s="9" t="str">
        <f t="shared" si="35"/>
        <v>Yes</v>
      </c>
    </row>
    <row r="225" spans="1:12" x14ac:dyDescent="0.25">
      <c r="A225" s="42" t="s">
        <v>518</v>
      </c>
      <c r="B225" s="33" t="s">
        <v>217</v>
      </c>
      <c r="C225" s="34">
        <v>33392</v>
      </c>
      <c r="D225" s="11" t="str">
        <f t="shared" si="32"/>
        <v>N/A</v>
      </c>
      <c r="E225" s="34">
        <v>38027</v>
      </c>
      <c r="F225" s="11" t="str">
        <f t="shared" si="33"/>
        <v>N/A</v>
      </c>
      <c r="G225" s="34">
        <v>35295</v>
      </c>
      <c r="H225" s="11" t="str">
        <f t="shared" si="34"/>
        <v>N/A</v>
      </c>
      <c r="I225" s="12">
        <v>13.88</v>
      </c>
      <c r="J225" s="12">
        <v>-7.18</v>
      </c>
      <c r="K225" s="41" t="s">
        <v>732</v>
      </c>
      <c r="L225" s="9" t="str">
        <f t="shared" si="35"/>
        <v>Yes</v>
      </c>
    </row>
    <row r="226" spans="1:12" x14ac:dyDescent="0.25">
      <c r="A226" s="42" t="s">
        <v>1388</v>
      </c>
      <c r="B226" s="33" t="s">
        <v>217</v>
      </c>
      <c r="C226" s="43">
        <v>1114.9615477</v>
      </c>
      <c r="D226" s="11" t="str">
        <f t="shared" si="32"/>
        <v>N/A</v>
      </c>
      <c r="E226" s="43">
        <v>1129.8006154</v>
      </c>
      <c r="F226" s="11" t="str">
        <f t="shared" si="33"/>
        <v>N/A</v>
      </c>
      <c r="G226" s="43">
        <v>1089.1844454</v>
      </c>
      <c r="H226" s="11" t="str">
        <f t="shared" si="34"/>
        <v>N/A</v>
      </c>
      <c r="I226" s="12">
        <v>1.331</v>
      </c>
      <c r="J226" s="12">
        <v>-3.59</v>
      </c>
      <c r="K226" s="41" t="s">
        <v>732</v>
      </c>
      <c r="L226" s="9" t="str">
        <f t="shared" si="35"/>
        <v>Yes</v>
      </c>
    </row>
    <row r="227" spans="1:12" ht="25" x14ac:dyDescent="0.25">
      <c r="A227" s="42" t="s">
        <v>1389</v>
      </c>
      <c r="B227" s="33" t="s">
        <v>217</v>
      </c>
      <c r="C227" s="43">
        <v>1504339688</v>
      </c>
      <c r="D227" s="11" t="str">
        <f t="shared" si="32"/>
        <v>N/A</v>
      </c>
      <c r="E227" s="43">
        <v>1536965571</v>
      </c>
      <c r="F227" s="11" t="str">
        <f t="shared" si="33"/>
        <v>N/A</v>
      </c>
      <c r="G227" s="43">
        <v>1485022483</v>
      </c>
      <c r="H227" s="11" t="str">
        <f t="shared" si="34"/>
        <v>N/A</v>
      </c>
      <c r="I227" s="12">
        <v>2.169</v>
      </c>
      <c r="J227" s="12">
        <v>-3.38</v>
      </c>
      <c r="K227" s="41" t="s">
        <v>732</v>
      </c>
      <c r="L227" s="9" t="str">
        <f t="shared" si="35"/>
        <v>Yes</v>
      </c>
    </row>
    <row r="228" spans="1:12" ht="25" x14ac:dyDescent="0.25">
      <c r="A228" s="42" t="s">
        <v>519</v>
      </c>
      <c r="B228" s="33" t="s">
        <v>217</v>
      </c>
      <c r="C228" s="34">
        <v>71114</v>
      </c>
      <c r="D228" s="11" t="str">
        <f t="shared" si="32"/>
        <v>N/A</v>
      </c>
      <c r="E228" s="34">
        <v>74533</v>
      </c>
      <c r="F228" s="11" t="str">
        <f t="shared" si="33"/>
        <v>N/A</v>
      </c>
      <c r="G228" s="34">
        <v>73852</v>
      </c>
      <c r="H228" s="11" t="str">
        <f t="shared" si="34"/>
        <v>N/A</v>
      </c>
      <c r="I228" s="12">
        <v>4.8079999999999998</v>
      </c>
      <c r="J228" s="12">
        <v>-0.91400000000000003</v>
      </c>
      <c r="K228" s="41" t="s">
        <v>732</v>
      </c>
      <c r="L228" s="9" t="str">
        <f t="shared" si="35"/>
        <v>Yes</v>
      </c>
    </row>
    <row r="229" spans="1:12" ht="25" x14ac:dyDescent="0.25">
      <c r="A229" s="42" t="s">
        <v>1390</v>
      </c>
      <c r="B229" s="33" t="s">
        <v>217</v>
      </c>
      <c r="C229" s="43">
        <v>21153.917485000002</v>
      </c>
      <c r="D229" s="11" t="str">
        <f t="shared" si="32"/>
        <v>N/A</v>
      </c>
      <c r="E229" s="43">
        <v>20621.276092</v>
      </c>
      <c r="F229" s="11" t="str">
        <f t="shared" si="33"/>
        <v>N/A</v>
      </c>
      <c r="G229" s="43">
        <v>20108.087566999999</v>
      </c>
      <c r="H229" s="11" t="str">
        <f t="shared" si="34"/>
        <v>N/A</v>
      </c>
      <c r="I229" s="12">
        <v>-2.52</v>
      </c>
      <c r="J229" s="12">
        <v>-2.4900000000000002</v>
      </c>
      <c r="K229" s="41" t="s">
        <v>732</v>
      </c>
      <c r="L229" s="9" t="str">
        <f t="shared" si="35"/>
        <v>Yes</v>
      </c>
    </row>
    <row r="230" spans="1:12" x14ac:dyDescent="0.25">
      <c r="A230" s="4" t="s">
        <v>1391</v>
      </c>
      <c r="B230" s="33" t="s">
        <v>217</v>
      </c>
      <c r="C230" s="14">
        <v>5729712737</v>
      </c>
      <c r="D230" s="11" t="str">
        <f t="shared" ref="D230:D253" si="36">IF($B230="N/A","N/A",IF(C230&gt;10,"No",IF(C230&lt;-10,"No","Yes")))</f>
        <v>N/A</v>
      </c>
      <c r="E230" s="14">
        <v>6064087467</v>
      </c>
      <c r="F230" s="11" t="str">
        <f t="shared" ref="F230:F253" si="37">IF($B230="N/A","N/A",IF(E230&gt;10,"No",IF(E230&lt;-10,"No","Yes")))</f>
        <v>N/A</v>
      </c>
      <c r="G230" s="14">
        <v>5827109786</v>
      </c>
      <c r="H230" s="11" t="str">
        <f t="shared" ref="H230:H253" si="38">IF($B230="N/A","N/A",IF(G230&gt;10,"No",IF(G230&lt;-10,"No","Yes")))</f>
        <v>N/A</v>
      </c>
      <c r="I230" s="12">
        <v>5.8360000000000003</v>
      </c>
      <c r="J230" s="12">
        <v>-3.91</v>
      </c>
      <c r="K230" s="41" t="s">
        <v>732</v>
      </c>
      <c r="L230" s="9" t="str">
        <f t="shared" ref="L230:L253" si="39">IF(J230="Div by 0", "N/A", IF(K230="N/A","N/A", IF(J230&gt;VALUE(MID(K230,1,2)), "No", IF(J230&lt;-1*VALUE(MID(K230,1,2)), "No", "Yes"))))</f>
        <v>Yes</v>
      </c>
    </row>
    <row r="231" spans="1:12" x14ac:dyDescent="0.25">
      <c r="A231" s="4" t="s">
        <v>1568</v>
      </c>
      <c r="B231" s="33" t="s">
        <v>217</v>
      </c>
      <c r="C231" s="1">
        <v>471978</v>
      </c>
      <c r="D231" s="1" t="str">
        <f t="shared" si="36"/>
        <v>N/A</v>
      </c>
      <c r="E231" s="1">
        <v>479230</v>
      </c>
      <c r="F231" s="1" t="str">
        <f t="shared" si="37"/>
        <v>N/A</v>
      </c>
      <c r="G231" s="1">
        <v>461136</v>
      </c>
      <c r="H231" s="11" t="str">
        <f t="shared" si="38"/>
        <v>N/A</v>
      </c>
      <c r="I231" s="12">
        <v>1.5369999999999999</v>
      </c>
      <c r="J231" s="12">
        <v>-3.78</v>
      </c>
      <c r="K231" s="41" t="s">
        <v>732</v>
      </c>
      <c r="L231" s="9" t="str">
        <f t="shared" si="39"/>
        <v>Yes</v>
      </c>
    </row>
    <row r="232" spans="1:12" x14ac:dyDescent="0.25">
      <c r="A232" s="4" t="s">
        <v>1569</v>
      </c>
      <c r="B232" s="33" t="s">
        <v>217</v>
      </c>
      <c r="C232" s="14">
        <v>12139.787738000001</v>
      </c>
      <c r="D232" s="11" t="str">
        <f t="shared" si="36"/>
        <v>N/A</v>
      </c>
      <c r="E232" s="14">
        <v>12653.814383000001</v>
      </c>
      <c r="F232" s="11" t="str">
        <f t="shared" si="37"/>
        <v>N/A</v>
      </c>
      <c r="G232" s="14">
        <v>12636.423498</v>
      </c>
      <c r="H232" s="11" t="str">
        <f t="shared" si="38"/>
        <v>N/A</v>
      </c>
      <c r="I232" s="12">
        <v>4.234</v>
      </c>
      <c r="J232" s="12">
        <v>-0.13700000000000001</v>
      </c>
      <c r="K232" s="41" t="s">
        <v>732</v>
      </c>
      <c r="L232" s="9" t="str">
        <f t="shared" si="39"/>
        <v>Yes</v>
      </c>
    </row>
    <row r="233" spans="1:12" x14ac:dyDescent="0.25">
      <c r="A233" s="46" t="s">
        <v>1570</v>
      </c>
      <c r="B233" s="33" t="s">
        <v>217</v>
      </c>
      <c r="C233" s="14">
        <v>9756.9119895000003</v>
      </c>
      <c r="D233" s="11" t="str">
        <f t="shared" si="36"/>
        <v>N/A</v>
      </c>
      <c r="E233" s="14">
        <v>10154.594476</v>
      </c>
      <c r="F233" s="11" t="str">
        <f t="shared" si="37"/>
        <v>N/A</v>
      </c>
      <c r="G233" s="14">
        <v>10060.249505</v>
      </c>
      <c r="H233" s="11" t="str">
        <f t="shared" si="38"/>
        <v>N/A</v>
      </c>
      <c r="I233" s="12">
        <v>4.0759999999999996</v>
      </c>
      <c r="J233" s="12">
        <v>-0.92900000000000005</v>
      </c>
      <c r="K233" s="41" t="s">
        <v>732</v>
      </c>
      <c r="L233" s="9" t="str">
        <f t="shared" si="39"/>
        <v>Yes</v>
      </c>
    </row>
    <row r="234" spans="1:12" x14ac:dyDescent="0.25">
      <c r="A234" s="46" t="s">
        <v>1571</v>
      </c>
      <c r="B234" s="33" t="s">
        <v>217</v>
      </c>
      <c r="C234" s="14">
        <v>14219.626340999999</v>
      </c>
      <c r="D234" s="11" t="str">
        <f t="shared" si="36"/>
        <v>N/A</v>
      </c>
      <c r="E234" s="14">
        <v>14806.630615</v>
      </c>
      <c r="F234" s="11" t="str">
        <f t="shared" si="37"/>
        <v>N/A</v>
      </c>
      <c r="G234" s="14">
        <v>14890.077189</v>
      </c>
      <c r="H234" s="11" t="str">
        <f t="shared" si="38"/>
        <v>N/A</v>
      </c>
      <c r="I234" s="12">
        <v>4.1280000000000001</v>
      </c>
      <c r="J234" s="12">
        <v>0.56359999999999999</v>
      </c>
      <c r="K234" s="41" t="s">
        <v>732</v>
      </c>
      <c r="L234" s="9" t="str">
        <f t="shared" si="39"/>
        <v>Yes</v>
      </c>
    </row>
    <row r="235" spans="1:12" x14ac:dyDescent="0.25">
      <c r="A235" s="46" t="s">
        <v>1572</v>
      </c>
      <c r="B235" s="33" t="s">
        <v>217</v>
      </c>
      <c r="C235" s="14">
        <v>5131.0913506999996</v>
      </c>
      <c r="D235" s="11" t="str">
        <f t="shared" si="36"/>
        <v>N/A</v>
      </c>
      <c r="E235" s="14">
        <v>5802.6382141000004</v>
      </c>
      <c r="F235" s="11" t="str">
        <f t="shared" si="37"/>
        <v>N/A</v>
      </c>
      <c r="G235" s="14">
        <v>5843.5979279000003</v>
      </c>
      <c r="H235" s="11" t="str">
        <f t="shared" si="38"/>
        <v>N/A</v>
      </c>
      <c r="I235" s="12">
        <v>13.09</v>
      </c>
      <c r="J235" s="12">
        <v>0.70589999999999997</v>
      </c>
      <c r="K235" s="41" t="s">
        <v>732</v>
      </c>
      <c r="L235" s="9" t="str">
        <f t="shared" si="39"/>
        <v>Yes</v>
      </c>
    </row>
    <row r="236" spans="1:12" x14ac:dyDescent="0.25">
      <c r="A236" s="46" t="s">
        <v>1573</v>
      </c>
      <c r="B236" s="33" t="s">
        <v>217</v>
      </c>
      <c r="C236" s="14">
        <v>1827.2539084</v>
      </c>
      <c r="D236" s="11" t="str">
        <f t="shared" si="36"/>
        <v>N/A</v>
      </c>
      <c r="E236" s="14">
        <v>2237.7727983999998</v>
      </c>
      <c r="F236" s="11" t="str">
        <f t="shared" si="37"/>
        <v>N/A</v>
      </c>
      <c r="G236" s="14">
        <v>2043.4513592000001</v>
      </c>
      <c r="H236" s="11" t="str">
        <f t="shared" si="38"/>
        <v>N/A</v>
      </c>
      <c r="I236" s="12">
        <v>22.47</v>
      </c>
      <c r="J236" s="12">
        <v>-8.68</v>
      </c>
      <c r="K236" s="41" t="s">
        <v>732</v>
      </c>
      <c r="L236" s="9" t="str">
        <f t="shared" si="39"/>
        <v>Yes</v>
      </c>
    </row>
    <row r="237" spans="1:12" x14ac:dyDescent="0.25">
      <c r="A237" s="42" t="s">
        <v>1574</v>
      </c>
      <c r="B237" s="33" t="s">
        <v>217</v>
      </c>
      <c r="C237" s="11">
        <v>15.577181270000001</v>
      </c>
      <c r="D237" s="11" t="str">
        <f t="shared" si="36"/>
        <v>N/A</v>
      </c>
      <c r="E237" s="11">
        <v>15.249324530999999</v>
      </c>
      <c r="F237" s="11" t="str">
        <f t="shared" si="37"/>
        <v>N/A</v>
      </c>
      <c r="G237" s="11">
        <v>15.836959706</v>
      </c>
      <c r="H237" s="11" t="str">
        <f t="shared" si="38"/>
        <v>N/A</v>
      </c>
      <c r="I237" s="12">
        <v>-2.1</v>
      </c>
      <c r="J237" s="12">
        <v>3.8540000000000001</v>
      </c>
      <c r="K237" s="41" t="s">
        <v>732</v>
      </c>
      <c r="L237" s="9" t="str">
        <f t="shared" si="39"/>
        <v>Yes</v>
      </c>
    </row>
    <row r="238" spans="1:12" x14ac:dyDescent="0.25">
      <c r="A238" s="45" t="s">
        <v>1575</v>
      </c>
      <c r="B238" s="33" t="s">
        <v>217</v>
      </c>
      <c r="C238" s="11">
        <v>29.440984495999999</v>
      </c>
      <c r="D238" s="11" t="str">
        <f t="shared" si="36"/>
        <v>N/A</v>
      </c>
      <c r="E238" s="11">
        <v>29.369682637</v>
      </c>
      <c r="F238" s="11" t="str">
        <f t="shared" si="37"/>
        <v>N/A</v>
      </c>
      <c r="G238" s="11">
        <v>28.857729991999999</v>
      </c>
      <c r="H238" s="11" t="str">
        <f t="shared" si="38"/>
        <v>N/A</v>
      </c>
      <c r="I238" s="12">
        <v>-0.24199999999999999</v>
      </c>
      <c r="J238" s="12">
        <v>-1.74</v>
      </c>
      <c r="K238" s="41" t="s">
        <v>732</v>
      </c>
      <c r="L238" s="9" t="str">
        <f t="shared" si="39"/>
        <v>Yes</v>
      </c>
    </row>
    <row r="239" spans="1:12" x14ac:dyDescent="0.25">
      <c r="A239" s="45" t="s">
        <v>1576</v>
      </c>
      <c r="B239" s="33" t="s">
        <v>217</v>
      </c>
      <c r="C239" s="11">
        <v>30.970126347000001</v>
      </c>
      <c r="D239" s="11" t="str">
        <f t="shared" si="36"/>
        <v>N/A</v>
      </c>
      <c r="E239" s="11">
        <v>30.758210430999998</v>
      </c>
      <c r="F239" s="11" t="str">
        <f t="shared" si="37"/>
        <v>N/A</v>
      </c>
      <c r="G239" s="11">
        <v>30.841883170999999</v>
      </c>
      <c r="H239" s="11" t="str">
        <f t="shared" si="38"/>
        <v>N/A</v>
      </c>
      <c r="I239" s="12">
        <v>-0.68400000000000005</v>
      </c>
      <c r="J239" s="12">
        <v>0.27200000000000002</v>
      </c>
      <c r="K239" s="41" t="s">
        <v>732</v>
      </c>
      <c r="L239" s="9" t="str">
        <f t="shared" si="39"/>
        <v>Yes</v>
      </c>
    </row>
    <row r="240" spans="1:12" x14ac:dyDescent="0.25">
      <c r="A240" s="45" t="s">
        <v>1577</v>
      </c>
      <c r="B240" s="33" t="s">
        <v>217</v>
      </c>
      <c r="C240" s="11">
        <v>0.64781128769999996</v>
      </c>
      <c r="D240" s="11" t="str">
        <f t="shared" si="36"/>
        <v>N/A</v>
      </c>
      <c r="E240" s="11">
        <v>0.62504824209999998</v>
      </c>
      <c r="F240" s="11" t="str">
        <f t="shared" si="37"/>
        <v>N/A</v>
      </c>
      <c r="G240" s="11">
        <v>0.68235786310000002</v>
      </c>
      <c r="H240" s="11" t="str">
        <f t="shared" si="38"/>
        <v>N/A</v>
      </c>
      <c r="I240" s="12">
        <v>-3.51</v>
      </c>
      <c r="J240" s="12">
        <v>9.1690000000000005</v>
      </c>
      <c r="K240" s="41" t="s">
        <v>732</v>
      </c>
      <c r="L240" s="9" t="str">
        <f t="shared" si="39"/>
        <v>Yes</v>
      </c>
    </row>
    <row r="241" spans="1:12" x14ac:dyDescent="0.25">
      <c r="A241" s="45" t="s">
        <v>1578</v>
      </c>
      <c r="B241" s="33" t="s">
        <v>217</v>
      </c>
      <c r="C241" s="11">
        <v>1.8953032776000001</v>
      </c>
      <c r="D241" s="11" t="str">
        <f t="shared" si="36"/>
        <v>N/A</v>
      </c>
      <c r="E241" s="11">
        <v>1.6598970387</v>
      </c>
      <c r="F241" s="11" t="str">
        <f t="shared" si="37"/>
        <v>N/A</v>
      </c>
      <c r="G241" s="11">
        <v>1.859984036</v>
      </c>
      <c r="H241" s="11" t="str">
        <f t="shared" si="38"/>
        <v>N/A</v>
      </c>
      <c r="I241" s="12">
        <v>-12.4</v>
      </c>
      <c r="J241" s="12">
        <v>12.05</v>
      </c>
      <c r="K241" s="41" t="s">
        <v>732</v>
      </c>
      <c r="L241" s="9" t="str">
        <f t="shared" si="39"/>
        <v>Yes</v>
      </c>
    </row>
    <row r="242" spans="1:12" x14ac:dyDescent="0.25">
      <c r="A242" s="4" t="s">
        <v>1403</v>
      </c>
      <c r="B242" s="33" t="s">
        <v>217</v>
      </c>
      <c r="C242" s="14">
        <v>1504339688</v>
      </c>
      <c r="D242" s="11" t="str">
        <f t="shared" si="36"/>
        <v>N/A</v>
      </c>
      <c r="E242" s="14">
        <v>1536965571</v>
      </c>
      <c r="F242" s="11" t="str">
        <f t="shared" si="37"/>
        <v>N/A</v>
      </c>
      <c r="G242" s="14">
        <v>1485022483</v>
      </c>
      <c r="H242" s="11" t="str">
        <f t="shared" si="38"/>
        <v>N/A</v>
      </c>
      <c r="I242" s="12">
        <v>2.169</v>
      </c>
      <c r="J242" s="12">
        <v>-3.38</v>
      </c>
      <c r="K242" s="41" t="s">
        <v>732</v>
      </c>
      <c r="L242" s="9" t="str">
        <f t="shared" si="39"/>
        <v>Yes</v>
      </c>
    </row>
    <row r="243" spans="1:12" x14ac:dyDescent="0.25">
      <c r="A243" s="4" t="s">
        <v>1579</v>
      </c>
      <c r="B243" s="33" t="s">
        <v>217</v>
      </c>
      <c r="C243" s="1">
        <v>71114</v>
      </c>
      <c r="D243" s="1" t="str">
        <f t="shared" si="36"/>
        <v>N/A</v>
      </c>
      <c r="E243" s="1">
        <v>74533</v>
      </c>
      <c r="F243" s="1" t="str">
        <f t="shared" si="37"/>
        <v>N/A</v>
      </c>
      <c r="G243" s="1">
        <v>73852</v>
      </c>
      <c r="H243" s="11" t="str">
        <f t="shared" si="38"/>
        <v>N/A</v>
      </c>
      <c r="I243" s="12">
        <v>4.8079999999999998</v>
      </c>
      <c r="J243" s="12">
        <v>-0.91400000000000003</v>
      </c>
      <c r="K243" s="41" t="s">
        <v>732</v>
      </c>
      <c r="L243" s="9" t="str">
        <f t="shared" si="39"/>
        <v>Yes</v>
      </c>
    </row>
    <row r="244" spans="1:12" ht="25" x14ac:dyDescent="0.25">
      <c r="A244" s="4" t="s">
        <v>1580</v>
      </c>
      <c r="B244" s="33" t="s">
        <v>217</v>
      </c>
      <c r="C244" s="14">
        <v>21153.917485000002</v>
      </c>
      <c r="D244" s="11" t="str">
        <f t="shared" si="36"/>
        <v>N/A</v>
      </c>
      <c r="E244" s="14">
        <v>20621.276092</v>
      </c>
      <c r="F244" s="11" t="str">
        <f t="shared" si="37"/>
        <v>N/A</v>
      </c>
      <c r="G244" s="14">
        <v>20108.087566999999</v>
      </c>
      <c r="H244" s="11" t="str">
        <f t="shared" si="38"/>
        <v>N/A</v>
      </c>
      <c r="I244" s="12">
        <v>-2.52</v>
      </c>
      <c r="J244" s="12">
        <v>-2.4900000000000002</v>
      </c>
      <c r="K244" s="41" t="s">
        <v>732</v>
      </c>
      <c r="L244" s="9" t="str">
        <f t="shared" si="39"/>
        <v>Yes</v>
      </c>
    </row>
    <row r="245" spans="1:12" ht="25" x14ac:dyDescent="0.25">
      <c r="A245" s="46" t="s">
        <v>1581</v>
      </c>
      <c r="B245" s="33" t="s">
        <v>217</v>
      </c>
      <c r="C245" s="14">
        <v>5914.0780856000001</v>
      </c>
      <c r="D245" s="11" t="str">
        <f t="shared" si="36"/>
        <v>N/A</v>
      </c>
      <c r="E245" s="14">
        <v>6321.0228659000004</v>
      </c>
      <c r="F245" s="11" t="str">
        <f t="shared" si="37"/>
        <v>N/A</v>
      </c>
      <c r="G245" s="14">
        <v>6479.7138404999996</v>
      </c>
      <c r="H245" s="11" t="str">
        <f t="shared" si="38"/>
        <v>N/A</v>
      </c>
      <c r="I245" s="12">
        <v>6.8810000000000002</v>
      </c>
      <c r="J245" s="12">
        <v>2.5110000000000001</v>
      </c>
      <c r="K245" s="41" t="s">
        <v>732</v>
      </c>
      <c r="L245" s="9" t="str">
        <f t="shared" si="39"/>
        <v>Yes</v>
      </c>
    </row>
    <row r="246" spans="1:12" ht="25" x14ac:dyDescent="0.25">
      <c r="A246" s="46" t="s">
        <v>1582</v>
      </c>
      <c r="B246" s="33" t="s">
        <v>217</v>
      </c>
      <c r="C246" s="14">
        <v>23616.537505</v>
      </c>
      <c r="D246" s="11" t="str">
        <f t="shared" si="36"/>
        <v>N/A</v>
      </c>
      <c r="E246" s="14">
        <v>22838.156489000001</v>
      </c>
      <c r="F246" s="11" t="str">
        <f t="shared" si="37"/>
        <v>N/A</v>
      </c>
      <c r="G246" s="14">
        <v>22299.271558</v>
      </c>
      <c r="H246" s="11" t="str">
        <f t="shared" si="38"/>
        <v>N/A</v>
      </c>
      <c r="I246" s="12">
        <v>-3.3</v>
      </c>
      <c r="J246" s="12">
        <v>-2.36</v>
      </c>
      <c r="K246" s="41" t="s">
        <v>732</v>
      </c>
      <c r="L246" s="9" t="str">
        <f t="shared" si="39"/>
        <v>Yes</v>
      </c>
    </row>
    <row r="247" spans="1:12" ht="25" x14ac:dyDescent="0.25">
      <c r="A247" s="46" t="s">
        <v>1583</v>
      </c>
      <c r="B247" s="33" t="s">
        <v>217</v>
      </c>
      <c r="C247" s="14">
        <v>7543.1032413000003</v>
      </c>
      <c r="D247" s="11" t="str">
        <f t="shared" si="36"/>
        <v>N/A</v>
      </c>
      <c r="E247" s="14">
        <v>8591.4250269999993</v>
      </c>
      <c r="F247" s="11" t="str">
        <f t="shared" si="37"/>
        <v>N/A</v>
      </c>
      <c r="G247" s="14">
        <v>7382.6632443999997</v>
      </c>
      <c r="H247" s="11" t="str">
        <f t="shared" si="38"/>
        <v>N/A</v>
      </c>
      <c r="I247" s="12">
        <v>13.9</v>
      </c>
      <c r="J247" s="12">
        <v>-14.1</v>
      </c>
      <c r="K247" s="41" t="s">
        <v>732</v>
      </c>
      <c r="L247" s="9" t="str">
        <f t="shared" si="39"/>
        <v>Yes</v>
      </c>
    </row>
    <row r="248" spans="1:12" ht="25" x14ac:dyDescent="0.25">
      <c r="A248" s="46" t="s">
        <v>1584</v>
      </c>
      <c r="B248" s="33" t="s">
        <v>217</v>
      </c>
      <c r="C248" s="14">
        <v>22109.78125</v>
      </c>
      <c r="D248" s="11" t="str">
        <f t="shared" si="36"/>
        <v>N/A</v>
      </c>
      <c r="E248" s="14">
        <v>18652.443038000001</v>
      </c>
      <c r="F248" s="11" t="str">
        <f t="shared" si="37"/>
        <v>N/A</v>
      </c>
      <c r="G248" s="14">
        <v>21156.044118000002</v>
      </c>
      <c r="H248" s="11" t="str">
        <f t="shared" si="38"/>
        <v>N/A</v>
      </c>
      <c r="I248" s="12">
        <v>-15.6</v>
      </c>
      <c r="J248" s="12">
        <v>13.42</v>
      </c>
      <c r="K248" s="41" t="s">
        <v>732</v>
      </c>
      <c r="L248" s="9" t="str">
        <f t="shared" si="39"/>
        <v>Yes</v>
      </c>
    </row>
    <row r="249" spans="1:12" ht="25" x14ac:dyDescent="0.25">
      <c r="A249" s="42" t="s">
        <v>1585</v>
      </c>
      <c r="B249" s="33" t="s">
        <v>217</v>
      </c>
      <c r="C249" s="11">
        <v>2.3470493726999999</v>
      </c>
      <c r="D249" s="11" t="str">
        <f t="shared" si="36"/>
        <v>N/A</v>
      </c>
      <c r="E249" s="11">
        <v>2.3716751983000002</v>
      </c>
      <c r="F249" s="11" t="str">
        <f t="shared" si="37"/>
        <v>N/A</v>
      </c>
      <c r="G249" s="11">
        <v>2.5363258306000001</v>
      </c>
      <c r="H249" s="11" t="str">
        <f t="shared" si="38"/>
        <v>N/A</v>
      </c>
      <c r="I249" s="12">
        <v>1.0489999999999999</v>
      </c>
      <c r="J249" s="12">
        <v>6.9420000000000002</v>
      </c>
      <c r="K249" s="41" t="s">
        <v>732</v>
      </c>
      <c r="L249" s="9" t="str">
        <f t="shared" si="39"/>
        <v>Yes</v>
      </c>
    </row>
    <row r="250" spans="1:12" ht="25" x14ac:dyDescent="0.25">
      <c r="A250" s="45" t="s">
        <v>1586</v>
      </c>
      <c r="B250" s="33" t="s">
        <v>217</v>
      </c>
      <c r="C250" s="11">
        <v>1.4532843335000001</v>
      </c>
      <c r="D250" s="11" t="str">
        <f t="shared" si="36"/>
        <v>N/A</v>
      </c>
      <c r="E250" s="11">
        <v>1.4307903465</v>
      </c>
      <c r="F250" s="11" t="str">
        <f t="shared" si="37"/>
        <v>N/A</v>
      </c>
      <c r="G250" s="11">
        <v>1.4699122886</v>
      </c>
      <c r="H250" s="11" t="str">
        <f t="shared" si="38"/>
        <v>N/A</v>
      </c>
      <c r="I250" s="12">
        <v>-1.55</v>
      </c>
      <c r="J250" s="12">
        <v>2.734</v>
      </c>
      <c r="K250" s="41" t="s">
        <v>732</v>
      </c>
      <c r="L250" s="9" t="str">
        <f t="shared" si="39"/>
        <v>Yes</v>
      </c>
    </row>
    <row r="251" spans="1:12" ht="25" x14ac:dyDescent="0.25">
      <c r="A251" s="45" t="s">
        <v>1587</v>
      </c>
      <c r="B251" s="33" t="s">
        <v>217</v>
      </c>
      <c r="C251" s="11">
        <v>6.9444476023000004</v>
      </c>
      <c r="D251" s="11" t="str">
        <f t="shared" si="36"/>
        <v>N/A</v>
      </c>
      <c r="E251" s="11">
        <v>7.1624409048000004</v>
      </c>
      <c r="F251" s="11" t="str">
        <f t="shared" si="37"/>
        <v>N/A</v>
      </c>
      <c r="G251" s="11">
        <v>7.4148022824000002</v>
      </c>
      <c r="H251" s="11" t="str">
        <f t="shared" si="38"/>
        <v>N/A</v>
      </c>
      <c r="I251" s="12">
        <v>3.1389999999999998</v>
      </c>
      <c r="J251" s="12">
        <v>3.5230000000000001</v>
      </c>
      <c r="K251" s="41" t="s">
        <v>732</v>
      </c>
      <c r="L251" s="9" t="str">
        <f t="shared" si="39"/>
        <v>Yes</v>
      </c>
    </row>
    <row r="252" spans="1:12" ht="25" x14ac:dyDescent="0.25">
      <c r="A252" s="45" t="s">
        <v>1588</v>
      </c>
      <c r="B252" s="33" t="s">
        <v>217</v>
      </c>
      <c r="C252" s="11">
        <v>7.2814303400000002E-2</v>
      </c>
      <c r="D252" s="11" t="str">
        <f t="shared" si="36"/>
        <v>N/A</v>
      </c>
      <c r="E252" s="11">
        <v>7.8629355499999998E-2</v>
      </c>
      <c r="F252" s="11" t="str">
        <f t="shared" si="37"/>
        <v>N/A</v>
      </c>
      <c r="G252" s="11">
        <v>9.4325370199999994E-2</v>
      </c>
      <c r="H252" s="11" t="str">
        <f t="shared" si="38"/>
        <v>N/A</v>
      </c>
      <c r="I252" s="12">
        <v>7.9859999999999998</v>
      </c>
      <c r="J252" s="12">
        <v>19.96</v>
      </c>
      <c r="K252" s="41" t="s">
        <v>732</v>
      </c>
      <c r="L252" s="9" t="str">
        <f t="shared" si="39"/>
        <v>Yes</v>
      </c>
    </row>
    <row r="253" spans="1:12" ht="25" x14ac:dyDescent="0.25">
      <c r="A253" s="45" t="s">
        <v>1589</v>
      </c>
      <c r="B253" s="33" t="s">
        <v>217</v>
      </c>
      <c r="C253" s="11">
        <v>1.69317992E-2</v>
      </c>
      <c r="D253" s="11" t="str">
        <f t="shared" si="36"/>
        <v>N/A</v>
      </c>
      <c r="E253" s="11">
        <v>1.86558353E-2</v>
      </c>
      <c r="F253" s="11" t="str">
        <f t="shared" si="37"/>
        <v>N/A</v>
      </c>
      <c r="G253" s="11">
        <v>1.7452589300000002E-2</v>
      </c>
      <c r="H253" s="11" t="str">
        <f t="shared" si="38"/>
        <v>N/A</v>
      </c>
      <c r="I253" s="12">
        <v>10.18</v>
      </c>
      <c r="J253" s="12">
        <v>-6.45</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887004</v>
      </c>
      <c r="D7" s="125" t="str">
        <f>IF($B7="N/A","N/A",IF(C7&gt;15,"No",IF(C7&lt;-15,"No","Yes")))</f>
        <v>N/A</v>
      </c>
      <c r="E7" s="124">
        <v>871224</v>
      </c>
      <c r="F7" s="125" t="str">
        <f>IF($B7="N/A","N/A",IF(E7&gt;15,"No",IF(E7&lt;-15,"No","Yes")))</f>
        <v>N/A</v>
      </c>
      <c r="G7" s="124">
        <v>874056</v>
      </c>
      <c r="H7" s="125" t="str">
        <f>IF($B7="N/A","N/A",IF(G7&gt;15,"No",IF(G7&lt;-15,"No","Yes")))</f>
        <v>N/A</v>
      </c>
      <c r="I7" s="126">
        <v>-1.78</v>
      </c>
      <c r="J7" s="126">
        <v>0.3251</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74.512502631000004</v>
      </c>
      <c r="H8" s="125" t="str">
        <f>IF($B8="N/A","N/A",IF(G8&gt;15,"No",IF(G8&lt;-15,"No","Yes")))</f>
        <v>N/A</v>
      </c>
      <c r="I8" s="126" t="s">
        <v>217</v>
      </c>
      <c r="J8" s="126" t="s">
        <v>217</v>
      </c>
      <c r="K8" s="125" t="str">
        <f t="shared" si="0"/>
        <v>N/A</v>
      </c>
    </row>
    <row r="9" spans="1:11" x14ac:dyDescent="0.25">
      <c r="A9" s="24" t="s">
        <v>306</v>
      </c>
      <c r="B9" s="117" t="s">
        <v>217</v>
      </c>
      <c r="C9" s="116">
        <v>21.366081776000001</v>
      </c>
      <c r="D9" s="116" t="str">
        <f>IF($B9="N/A","N/A",IF(C9&gt;15,"No",IF(C9&lt;-15,"No","Yes")))</f>
        <v>N/A</v>
      </c>
      <c r="E9" s="116">
        <v>22.373924502000001</v>
      </c>
      <c r="F9" s="116" t="str">
        <f>IF($B9="N/A","N/A",IF(E9&gt;15,"No",IF(E9&lt;-15,"No","Yes")))</f>
        <v>N/A</v>
      </c>
      <c r="G9" s="116">
        <v>25.487497369</v>
      </c>
      <c r="H9" s="116" t="str">
        <f>IF($B9="N/A","N/A",IF(G9&gt;15,"No",IF(G9&lt;-15,"No","Yes")))</f>
        <v>N/A</v>
      </c>
      <c r="I9" s="122">
        <v>4.7169999999999996</v>
      </c>
      <c r="J9" s="122">
        <v>13.92</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100</v>
      </c>
      <c r="F12" s="116" t="str">
        <f t="shared" ref="F12:F13" si="2">IF(OR($B12="N/A",$E12="N/A"),"N/A",IF(E12&gt;100,"No",IF(E12&lt;95,"No","Yes")))</f>
        <v>N/A</v>
      </c>
      <c r="G12" s="116">
        <v>100</v>
      </c>
      <c r="H12" s="116" t="str">
        <f t="shared" ref="H12:H13" si="3">IF($B12="N/A","N/A",IF(G12&gt;100,"No",IF(G12&lt;95,"No","Yes")))</f>
        <v>N/A</v>
      </c>
      <c r="I12" s="122" t="s">
        <v>217</v>
      </c>
      <c r="J12" s="122">
        <v>0</v>
      </c>
      <c r="K12" s="116" t="str">
        <f t="shared" si="0"/>
        <v>Yes</v>
      </c>
    </row>
    <row r="13" spans="1:11" x14ac:dyDescent="0.25">
      <c r="A13" s="24" t="s">
        <v>812</v>
      </c>
      <c r="B13" s="117" t="s">
        <v>218</v>
      </c>
      <c r="C13" s="116" t="s">
        <v>217</v>
      </c>
      <c r="D13" s="116" t="str">
        <f t="shared" si="1"/>
        <v>N/A</v>
      </c>
      <c r="E13" s="116">
        <v>49.953054553000001</v>
      </c>
      <c r="F13" s="116" t="str">
        <f t="shared" si="2"/>
        <v>No</v>
      </c>
      <c r="G13" s="116">
        <v>48.631666621000001</v>
      </c>
      <c r="H13" s="116" t="str">
        <f t="shared" si="3"/>
        <v>No</v>
      </c>
      <c r="I13" s="122" t="s">
        <v>217</v>
      </c>
      <c r="J13" s="122">
        <v>-2.65</v>
      </c>
      <c r="K13" s="116" t="str">
        <f t="shared" si="0"/>
        <v>Yes</v>
      </c>
    </row>
    <row r="14" spans="1:11" x14ac:dyDescent="0.25">
      <c r="A14" s="27" t="s">
        <v>309</v>
      </c>
      <c r="B14" s="117" t="s">
        <v>217</v>
      </c>
      <c r="C14" s="128">
        <v>697486</v>
      </c>
      <c r="D14" s="116" t="str">
        <f>IF($B14="N/A","N/A",IF(C14&gt;15,"No",IF(C14&lt;-15,"No","Yes")))</f>
        <v>N/A</v>
      </c>
      <c r="E14" s="128">
        <v>676297</v>
      </c>
      <c r="F14" s="116" t="str">
        <f>IF($B14="N/A","N/A",IF(E14&gt;15,"No",IF(E14&lt;-15,"No","Yes")))</f>
        <v>N/A</v>
      </c>
      <c r="G14" s="128">
        <v>651281</v>
      </c>
      <c r="H14" s="116" t="str">
        <f>IF($B14="N/A","N/A",IF(G14&gt;15,"No",IF(G14&lt;-15,"No","Yes")))</f>
        <v>N/A</v>
      </c>
      <c r="I14" s="122">
        <v>-3.04</v>
      </c>
      <c r="J14" s="122">
        <v>-3.7</v>
      </c>
      <c r="K14" s="116" t="str">
        <f t="shared" si="0"/>
        <v>Yes</v>
      </c>
    </row>
    <row r="15" spans="1:11" x14ac:dyDescent="0.25">
      <c r="A15" s="24" t="s">
        <v>435</v>
      </c>
      <c r="B15" s="117" t="s">
        <v>219</v>
      </c>
      <c r="C15" s="116">
        <v>14.694201746999999</v>
      </c>
      <c r="D15" s="116" t="str">
        <f>IF($B15="N/A","N/A",IF(C15&gt;20,"No",IF(C15&lt;5,"No","Yes")))</f>
        <v>Yes</v>
      </c>
      <c r="E15" s="116">
        <v>11.911039085000001</v>
      </c>
      <c r="F15" s="116" t="str">
        <f>IF($B15="N/A","N/A",IF(E15&gt;20,"No",IF(E15&lt;5,"No","Yes")))</f>
        <v>Yes</v>
      </c>
      <c r="G15" s="116">
        <v>11.894097939</v>
      </c>
      <c r="H15" s="116" t="str">
        <f>IF($B15="N/A","N/A",IF(G15&gt;20,"No",IF(G15&lt;5,"No","Yes")))</f>
        <v>Yes</v>
      </c>
      <c r="I15" s="122">
        <v>-18.899999999999999</v>
      </c>
      <c r="J15" s="122">
        <v>-0.14199999999999999</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88.105902060999995</v>
      </c>
      <c r="H16" s="116" t="str">
        <f>IF($B16="N/A","N/A",IF(G16&gt;15,"No",IF(G16&lt;-15,"No","Yes")))</f>
        <v>N/A</v>
      </c>
      <c r="I16" s="122" t="s">
        <v>217</v>
      </c>
      <c r="J16" s="122" t="s">
        <v>217</v>
      </c>
      <c r="K16" s="116" t="str">
        <f t="shared" si="0"/>
        <v>N/A</v>
      </c>
    </row>
    <row r="17" spans="1:11" x14ac:dyDescent="0.25">
      <c r="A17" s="24" t="s">
        <v>437</v>
      </c>
      <c r="B17" s="117" t="s">
        <v>217</v>
      </c>
      <c r="C17" s="116">
        <v>4.6398063904000004</v>
      </c>
      <c r="D17" s="116" t="str">
        <f>IF($B17="N/A","N/A",IF(C17&gt;15,"No",IF(C17&lt;-15,"No","Yes")))</f>
        <v>N/A</v>
      </c>
      <c r="E17" s="116">
        <v>6.4374084167000003</v>
      </c>
      <c r="F17" s="116" t="str">
        <f>IF($B17="N/A","N/A",IF(E17&gt;15,"No",IF(E17&lt;-15,"No","Yes")))</f>
        <v>N/A</v>
      </c>
      <c r="G17" s="116">
        <v>3.7163682036000001</v>
      </c>
      <c r="H17" s="116" t="str">
        <f>IF($B17="N/A","N/A",IF(G17&gt;15,"No",IF(G17&lt;-15,"No","Yes")))</f>
        <v>N/A</v>
      </c>
      <c r="I17" s="122">
        <v>38.74</v>
      </c>
      <c r="J17" s="122">
        <v>-42.3</v>
      </c>
      <c r="K17" s="116" t="str">
        <f t="shared" si="0"/>
        <v>No</v>
      </c>
    </row>
    <row r="18" spans="1:11" x14ac:dyDescent="0.25">
      <c r="A18" s="24" t="s">
        <v>813</v>
      </c>
      <c r="B18" s="117" t="s">
        <v>217</v>
      </c>
      <c r="C18" s="135">
        <v>7784.9613744999997</v>
      </c>
      <c r="D18" s="116" t="str">
        <f>IF($B18="N/A","N/A",IF(C18&gt;15,"No",IF(C18&lt;-15,"No","Yes")))</f>
        <v>N/A</v>
      </c>
      <c r="E18" s="135">
        <v>7956.5249218999998</v>
      </c>
      <c r="F18" s="116" t="str">
        <f>IF($B18="N/A","N/A",IF(E18&gt;15,"No",IF(E18&lt;-15,"No","Yes")))</f>
        <v>N/A</v>
      </c>
      <c r="G18" s="135">
        <v>7775.7384730000003</v>
      </c>
      <c r="H18" s="116" t="str">
        <f>IF($B18="N/A","N/A",IF(G18&gt;15,"No",IF(G18&lt;-15,"No","Yes")))</f>
        <v>N/A</v>
      </c>
      <c r="I18" s="122">
        <v>2.2040000000000002</v>
      </c>
      <c r="J18" s="122">
        <v>-2.27</v>
      </c>
      <c r="K18" s="116" t="str">
        <f t="shared" si="0"/>
        <v>Yes</v>
      </c>
    </row>
    <row r="19" spans="1:11" x14ac:dyDescent="0.25">
      <c r="A19" s="3" t="s">
        <v>310</v>
      </c>
      <c r="B19" s="117" t="s">
        <v>217</v>
      </c>
      <c r="C19" s="128">
        <v>3260</v>
      </c>
      <c r="D19" s="117" t="s">
        <v>217</v>
      </c>
      <c r="E19" s="128">
        <v>1985</v>
      </c>
      <c r="F19" s="117" t="s">
        <v>217</v>
      </c>
      <c r="G19" s="128">
        <v>8579</v>
      </c>
      <c r="H19" s="116" t="str">
        <f>IF($B19="N/A","N/A",IF(G19&gt;15,"No",IF(G19&lt;-15,"No","Yes")))</f>
        <v>N/A</v>
      </c>
      <c r="I19" s="122">
        <v>-39.1</v>
      </c>
      <c r="J19" s="122">
        <v>332.2</v>
      </c>
      <c r="K19" s="116" t="str">
        <f t="shared" si="0"/>
        <v>No</v>
      </c>
    </row>
    <row r="20" spans="1:11" x14ac:dyDescent="0.25">
      <c r="A20" s="3" t="s">
        <v>350</v>
      </c>
      <c r="B20" s="117" t="s">
        <v>217</v>
      </c>
      <c r="C20" s="128" t="s">
        <v>217</v>
      </c>
      <c r="D20" s="117" t="s">
        <v>217</v>
      </c>
      <c r="E20" s="128" t="s">
        <v>217</v>
      </c>
      <c r="F20" s="117" t="s">
        <v>217</v>
      </c>
      <c r="G20" s="129">
        <v>0.98151605850000001</v>
      </c>
      <c r="H20" s="116" t="str">
        <f>IF($B20="N/A","N/A",IF(G20&gt;15,"No",IF(G20&lt;-15,"No","Yes")))</f>
        <v>N/A</v>
      </c>
      <c r="I20" s="122" t="s">
        <v>217</v>
      </c>
      <c r="J20" s="122" t="s">
        <v>217</v>
      </c>
      <c r="K20" s="116" t="str">
        <f t="shared" si="0"/>
        <v>N/A</v>
      </c>
    </row>
    <row r="21" spans="1:11" ht="25" x14ac:dyDescent="0.25">
      <c r="A21" s="3" t="s">
        <v>814</v>
      </c>
      <c r="B21" s="117" t="s">
        <v>217</v>
      </c>
      <c r="C21" s="130">
        <v>9712.0644171999993</v>
      </c>
      <c r="D21" s="116" t="str">
        <f>IF($B21="N/A","N/A",IF(C21&gt;60,"No",IF(C21&lt;15,"No","Yes")))</f>
        <v>N/A</v>
      </c>
      <c r="E21" s="130">
        <v>12399.505793</v>
      </c>
      <c r="F21" s="116" t="str">
        <f>IF($B21="N/A","N/A",IF(E21&gt;60,"No",IF(E21&lt;15,"No","Yes")))</f>
        <v>N/A</v>
      </c>
      <c r="G21" s="130">
        <v>11427.730154999999</v>
      </c>
      <c r="H21" s="116" t="str">
        <f>IF($B21="N/A","N/A",IF(G21&gt;60,"No",IF(G21&lt;15,"No","Yes")))</f>
        <v>N/A</v>
      </c>
      <c r="I21" s="122">
        <v>27.67</v>
      </c>
      <c r="J21" s="122">
        <v>-7.84</v>
      </c>
      <c r="K21" s="116" t="str">
        <f t="shared" si="0"/>
        <v>Yes</v>
      </c>
    </row>
    <row r="22" spans="1:11" x14ac:dyDescent="0.25">
      <c r="A22" s="3" t="s">
        <v>815</v>
      </c>
      <c r="B22" s="117" t="s">
        <v>221</v>
      </c>
      <c r="C22" s="128">
        <v>11</v>
      </c>
      <c r="D22" s="116" t="str">
        <f>IF($B22="N/A","N/A",IF(C22="N/A","N/A",IF(C22=0,"Yes","No")))</f>
        <v>No</v>
      </c>
      <c r="E22" s="128">
        <v>11</v>
      </c>
      <c r="F22" s="116" t="str">
        <f>IF($B22="N/A","N/A",IF(E22="N/A","N/A",IF(E22=0,"Yes","No")))</f>
        <v>No</v>
      </c>
      <c r="G22" s="128">
        <v>11</v>
      </c>
      <c r="H22" s="116" t="str">
        <f>IF($B22="N/A","N/A",IF(G22=0,"Yes","No"))</f>
        <v>No</v>
      </c>
      <c r="I22" s="122">
        <v>300</v>
      </c>
      <c r="J22" s="122">
        <v>-50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594996</v>
      </c>
      <c r="D6" s="9" t="str">
        <f>IF($B6="N/A","N/A",IF(C6&gt;15,"No",IF(C6&lt;-15,"No","Yes")))</f>
        <v>N/A</v>
      </c>
      <c r="E6" s="34">
        <v>595743</v>
      </c>
      <c r="F6" s="9" t="str">
        <f>IF($B6="N/A","N/A",IF(E6&gt;15,"No",IF(E6&lt;-15,"No","Yes")))</f>
        <v>N/A</v>
      </c>
      <c r="G6" s="34">
        <v>573817</v>
      </c>
      <c r="H6" s="9" t="str">
        <f>IF($B6="N/A","N/A",IF(G6&gt;15,"No",IF(G6&lt;-15,"No","Yes")))</f>
        <v>N/A</v>
      </c>
      <c r="I6" s="10">
        <v>0.1255</v>
      </c>
      <c r="J6" s="10">
        <v>-3.68</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7584.6647187999997</v>
      </c>
      <c r="D9" s="9" t="str">
        <f>IF($B9="N/A","N/A",IF(C9&gt;7000,"No",IF(C9&lt;2000,"No","Yes")))</f>
        <v>No</v>
      </c>
      <c r="E9" s="76">
        <v>8162.0516145000001</v>
      </c>
      <c r="F9" s="9" t="str">
        <f>IF($B9="N/A","N/A",IF(E9&gt;7000,"No",IF(E9&lt;2000,"No","Yes")))</f>
        <v>No</v>
      </c>
      <c r="G9" s="76">
        <v>8674.7327685</v>
      </c>
      <c r="H9" s="9" t="str">
        <f>IF($B9="N/A","N/A",IF(G9&gt;7000,"No",IF(G9&lt;2000,"No","Yes")))</f>
        <v>No</v>
      </c>
      <c r="I9" s="10">
        <v>7.6130000000000004</v>
      </c>
      <c r="J9" s="10">
        <v>6.2809999999999997</v>
      </c>
      <c r="K9" s="9" t="str">
        <f t="shared" si="0"/>
        <v>Yes</v>
      </c>
    </row>
    <row r="10" spans="1:11" x14ac:dyDescent="0.25">
      <c r="A10" s="90" t="s">
        <v>819</v>
      </c>
      <c r="B10" s="33" t="s">
        <v>217</v>
      </c>
      <c r="C10" s="76">
        <v>1329.9048207999999</v>
      </c>
      <c r="D10" s="9" t="str">
        <f>IF($B10="N/A","N/A",IF(C10&gt;15,"No",IF(C10&lt;-15,"No","Yes")))</f>
        <v>N/A</v>
      </c>
      <c r="E10" s="76">
        <v>1463.3711645000001</v>
      </c>
      <c r="F10" s="9" t="str">
        <f>IF($B10="N/A","N/A",IF(E10&gt;15,"No",IF(E10&lt;-15,"No","Yes")))</f>
        <v>N/A</v>
      </c>
      <c r="G10" s="76">
        <v>1558.5911788000001</v>
      </c>
      <c r="H10" s="9" t="str">
        <f>IF($B10="N/A","N/A",IF(G10&gt;15,"No",IF(G10&lt;-15,"No","Yes")))</f>
        <v>N/A</v>
      </c>
      <c r="I10" s="10">
        <v>10.039999999999999</v>
      </c>
      <c r="J10" s="10">
        <v>6.5069999999999997</v>
      </c>
      <c r="K10" s="9" t="str">
        <f t="shared" si="0"/>
        <v>Yes</v>
      </c>
    </row>
    <row r="11" spans="1:11" x14ac:dyDescent="0.25">
      <c r="A11" s="90" t="s">
        <v>313</v>
      </c>
      <c r="B11" s="33" t="s">
        <v>223</v>
      </c>
      <c r="C11" s="9">
        <v>6.5983636864999999</v>
      </c>
      <c r="D11" s="9" t="str">
        <f>IF($B11="N/A","N/A",IF(C11&gt;10,"No",IF(C11&lt;=0,"No","Yes")))</f>
        <v>Yes</v>
      </c>
      <c r="E11" s="9">
        <v>6.5744792636999998</v>
      </c>
      <c r="F11" s="9" t="str">
        <f>IF($B11="N/A","N/A",IF(E11&gt;10,"No",IF(E11&lt;=0,"No","Yes")))</f>
        <v>Yes</v>
      </c>
      <c r="G11" s="9">
        <v>6.8460850758999996</v>
      </c>
      <c r="H11" s="9" t="str">
        <f>IF($B11="N/A","N/A",IF(G11&gt;10,"No",IF(G11&lt;=0,"No","Yes")))</f>
        <v>Yes</v>
      </c>
      <c r="I11" s="10">
        <v>-0.36199999999999999</v>
      </c>
      <c r="J11" s="10">
        <v>4.1310000000000002</v>
      </c>
      <c r="K11" s="9" t="str">
        <f t="shared" si="0"/>
        <v>Yes</v>
      </c>
    </row>
    <row r="12" spans="1:11" x14ac:dyDescent="0.25">
      <c r="A12" s="90" t="s">
        <v>820</v>
      </c>
      <c r="B12" s="33" t="s">
        <v>217</v>
      </c>
      <c r="C12" s="76">
        <v>1355.1111819</v>
      </c>
      <c r="D12" s="9" t="str">
        <f>IF($B12="N/A","N/A",IF(C12&gt;15,"No",IF(C12&lt;-15,"No","Yes")))</f>
        <v>N/A</v>
      </c>
      <c r="E12" s="76">
        <v>1470.8372099000001</v>
      </c>
      <c r="F12" s="9" t="str">
        <f>IF($B12="N/A","N/A",IF(E12&gt;15,"No",IF(E12&lt;-15,"No","Yes")))</f>
        <v>N/A</v>
      </c>
      <c r="G12" s="76">
        <v>1555.9792791</v>
      </c>
      <c r="H12" s="9" t="str">
        <f>IF($B12="N/A","N/A",IF(G12&gt;15,"No",IF(G12&lt;-15,"No","Yes")))</f>
        <v>N/A</v>
      </c>
      <c r="I12" s="10">
        <v>8.5399999999999991</v>
      </c>
      <c r="J12" s="10">
        <v>5.7889999999999997</v>
      </c>
      <c r="K12" s="9" t="str">
        <f t="shared" si="0"/>
        <v>Yes</v>
      </c>
    </row>
    <row r="13" spans="1:11" x14ac:dyDescent="0.25">
      <c r="A13" s="90" t="s">
        <v>314</v>
      </c>
      <c r="B13" s="33" t="s">
        <v>218</v>
      </c>
      <c r="C13" s="8">
        <v>98.041163302000001</v>
      </c>
      <c r="D13" s="9" t="str">
        <f>IF($B13="N/A","N/A",IF(C13&gt;100,"No",IF(C13&lt;95,"No","Yes")))</f>
        <v>Yes</v>
      </c>
      <c r="E13" s="8">
        <v>98.134430451</v>
      </c>
      <c r="F13" s="9" t="str">
        <f>IF($B13="N/A","N/A",IF(E13&gt;100,"No",IF(E13&lt;95,"No","Yes")))</f>
        <v>Yes</v>
      </c>
      <c r="G13" s="8">
        <v>99.958523361999994</v>
      </c>
      <c r="H13" s="9" t="str">
        <f>IF($B13="N/A","N/A",IF(G13&gt;100,"No",IF(G13&lt;95,"No","Yes")))</f>
        <v>Yes</v>
      </c>
      <c r="I13" s="10">
        <v>9.5100000000000004E-2</v>
      </c>
      <c r="J13" s="10">
        <v>1.859</v>
      </c>
      <c r="K13" s="9" t="str">
        <f t="shared" si="0"/>
        <v>Yes</v>
      </c>
    </row>
    <row r="14" spans="1:11" x14ac:dyDescent="0.25">
      <c r="A14" s="90" t="s">
        <v>821</v>
      </c>
      <c r="B14" s="33" t="s">
        <v>224</v>
      </c>
      <c r="C14" s="8">
        <v>1.4498740874</v>
      </c>
      <c r="D14" s="9" t="str">
        <f>IF($B14="N/A","N/A",IF(C14&gt;1,"Yes","No"))</f>
        <v>Yes</v>
      </c>
      <c r="E14" s="8">
        <v>1.4346961919000001</v>
      </c>
      <c r="F14" s="9" t="str">
        <f>IF($B14="N/A","N/A",IF(E14&gt;1,"Yes","No"))</f>
        <v>Yes</v>
      </c>
      <c r="G14" s="8">
        <v>1.4283315811999999</v>
      </c>
      <c r="H14" s="9" t="str">
        <f>IF($B14="N/A","N/A",IF(G14&gt;1,"Yes","No"))</f>
        <v>Yes</v>
      </c>
      <c r="I14" s="10">
        <v>-1.05</v>
      </c>
      <c r="J14" s="10">
        <v>-0.44400000000000001</v>
      </c>
      <c r="K14" s="9" t="str">
        <f t="shared" si="0"/>
        <v>Yes</v>
      </c>
    </row>
    <row r="15" spans="1:11" x14ac:dyDescent="0.25">
      <c r="A15" s="90" t="s">
        <v>315</v>
      </c>
      <c r="B15" s="33" t="s">
        <v>218</v>
      </c>
      <c r="C15" s="8">
        <v>92.347847716999993</v>
      </c>
      <c r="D15" s="9" t="str">
        <f>IF($B15="N/A","N/A",IF(C15&gt;100,"No",IF(C15&lt;95,"No","Yes")))</f>
        <v>No</v>
      </c>
      <c r="E15" s="8">
        <v>92.742675953000003</v>
      </c>
      <c r="F15" s="9" t="str">
        <f>IF($B15="N/A","N/A",IF(E15&gt;100,"No",IF(E15&lt;95,"No","Yes")))</f>
        <v>No</v>
      </c>
      <c r="G15" s="8">
        <v>95.068114050000005</v>
      </c>
      <c r="H15" s="9" t="str">
        <f>IF($B15="N/A","N/A",IF(G15&gt;100,"No",IF(G15&lt;95,"No","Yes")))</f>
        <v>Yes</v>
      </c>
      <c r="I15" s="10">
        <v>0.42749999999999999</v>
      </c>
      <c r="J15" s="10">
        <v>2.5070000000000001</v>
      </c>
      <c r="K15" s="9" t="str">
        <f t="shared" si="0"/>
        <v>Yes</v>
      </c>
    </row>
    <row r="16" spans="1:11" x14ac:dyDescent="0.25">
      <c r="A16" s="90" t="s">
        <v>822</v>
      </c>
      <c r="B16" s="33" t="s">
        <v>225</v>
      </c>
      <c r="C16" s="8">
        <v>10.11308616</v>
      </c>
      <c r="D16" s="9" t="str">
        <f>IF($B16="N/A","N/A",IF(C16&gt;3,"Yes","No"))</f>
        <v>Yes</v>
      </c>
      <c r="E16" s="8">
        <v>10.269706502</v>
      </c>
      <c r="F16" s="9" t="str">
        <f>IF($B16="N/A","N/A",IF(E16&gt;3,"Yes","No"))</f>
        <v>Yes</v>
      </c>
      <c r="G16" s="8">
        <v>10.305061071000001</v>
      </c>
      <c r="H16" s="9" t="str">
        <f>IF($B16="N/A","N/A",IF(G16&gt;3,"Yes","No"))</f>
        <v>Yes</v>
      </c>
      <c r="I16" s="10">
        <v>1.5489999999999999</v>
      </c>
      <c r="J16" s="10">
        <v>0.34429999999999999</v>
      </c>
      <c r="K16" s="9" t="str">
        <f t="shared" si="0"/>
        <v>Yes</v>
      </c>
    </row>
    <row r="17" spans="1:11" x14ac:dyDescent="0.25">
      <c r="A17" s="90" t="s">
        <v>823</v>
      </c>
      <c r="B17" s="33" t="s">
        <v>226</v>
      </c>
      <c r="C17" s="8">
        <v>5.0638091541000003</v>
      </c>
      <c r="D17" s="9" t="str">
        <f>IF($B17="N/A","N/A",IF(C17&gt;=8,"No",IF(C17&lt;2,"No","Yes")))</f>
        <v>Yes</v>
      </c>
      <c r="E17" s="8">
        <v>4.9675242054000002</v>
      </c>
      <c r="F17" s="9" t="str">
        <f>IF($B17="N/A","N/A",IF(E17&gt;=8,"No",IF(E17&lt;2,"No","Yes")))</f>
        <v>Yes</v>
      </c>
      <c r="G17" s="8">
        <v>4.9720814968999996</v>
      </c>
      <c r="H17" s="9" t="str">
        <f>IF($B17="N/A","N/A",IF(G17&gt;=8,"No",IF(G17&lt;2,"No","Yes")))</f>
        <v>Yes</v>
      </c>
      <c r="I17" s="10">
        <v>-1.9</v>
      </c>
      <c r="J17" s="10">
        <v>9.1700000000000004E-2</v>
      </c>
      <c r="K17" s="9" t="str">
        <f t="shared" si="0"/>
        <v>Yes</v>
      </c>
    </row>
    <row r="18" spans="1:11" x14ac:dyDescent="0.25">
      <c r="A18" s="90" t="s">
        <v>824</v>
      </c>
      <c r="B18" s="33" t="s">
        <v>226</v>
      </c>
      <c r="C18" s="8">
        <v>5.7034466063</v>
      </c>
      <c r="D18" s="9" t="str">
        <f>IF($B18="N/A","N/A",IF(C18&gt;=8,"No",IF(C18&lt;2,"No","Yes")))</f>
        <v>Yes</v>
      </c>
      <c r="E18" s="8">
        <v>5.5782813103000004</v>
      </c>
      <c r="F18" s="9" t="str">
        <f>IF($B18="N/A","N/A",IF(E18&gt;=8,"No",IF(E18&lt;2,"No","Yes")))</f>
        <v>Yes</v>
      </c>
      <c r="G18" s="8">
        <v>5.5661866602999996</v>
      </c>
      <c r="H18" s="9" t="str">
        <f>IF($B18="N/A","N/A",IF(G18&gt;=8,"No",IF(G18&lt;2,"No","Yes")))</f>
        <v>Yes</v>
      </c>
      <c r="I18" s="10">
        <v>-2.19</v>
      </c>
      <c r="J18" s="10">
        <v>-0.217</v>
      </c>
      <c r="K18" s="9" t="str">
        <f t="shared" si="0"/>
        <v>Yes</v>
      </c>
    </row>
    <row r="19" spans="1:11" x14ac:dyDescent="0.25">
      <c r="A19" s="90" t="s">
        <v>316</v>
      </c>
      <c r="B19" s="33" t="s">
        <v>227</v>
      </c>
      <c r="C19" s="8">
        <v>99.978151113999999</v>
      </c>
      <c r="D19" s="9" t="str">
        <f>IF(OR($B19="N/A",$C19="N/A"),"N/A",IF(C19&gt;100,"No",IF(C19&lt;98,"No","Yes")))</f>
        <v>Yes</v>
      </c>
      <c r="E19" s="8">
        <v>99.977339221999998</v>
      </c>
      <c r="F19" s="9" t="str">
        <f>IF(OR($B19="N/A",$E19="N/A"),"N/A",IF(E19&gt;100,"No",IF(E19&lt;98,"No","Yes")))</f>
        <v>Yes</v>
      </c>
      <c r="G19" s="8">
        <v>99.969153929000001</v>
      </c>
      <c r="H19" s="9" t="str">
        <f>IF($B19="N/A","N/A",IF(G19&gt;100,"No",IF(G19&lt;98,"No","Yes")))</f>
        <v>Yes</v>
      </c>
      <c r="I19" s="10">
        <v>-1E-3</v>
      </c>
      <c r="J19" s="10">
        <v>-8.0000000000000002E-3</v>
      </c>
      <c r="K19" s="9" t="str">
        <f t="shared" si="0"/>
        <v>Yes</v>
      </c>
    </row>
    <row r="20" spans="1:11" x14ac:dyDescent="0.25">
      <c r="A20" s="90" t="s">
        <v>31</v>
      </c>
      <c r="B20" s="49" t="s">
        <v>218</v>
      </c>
      <c r="C20" s="8">
        <v>95.200135798999995</v>
      </c>
      <c r="D20" s="9" t="str">
        <f>IF($B20="N/A","N/A",IF(C20&gt;100,"No",IF(C20&lt;95,"No","Yes")))</f>
        <v>Yes</v>
      </c>
      <c r="E20" s="8">
        <v>95.276990245999997</v>
      </c>
      <c r="F20" s="9" t="str">
        <f>IF($B20="N/A","N/A",IF(E20&gt;100,"No",IF(E20&lt;95,"No","Yes")))</f>
        <v>Yes</v>
      </c>
      <c r="G20" s="8">
        <v>96.147203724999997</v>
      </c>
      <c r="H20" s="9" t="str">
        <f>IF($B20="N/A","N/A",IF(G20&gt;100,"No",IF(G20&lt;95,"No","Yes")))</f>
        <v>Yes</v>
      </c>
      <c r="I20" s="10">
        <v>8.0699999999999994E-2</v>
      </c>
      <c r="J20" s="10">
        <v>0.91339999999999999</v>
      </c>
      <c r="K20" s="9" t="str">
        <f t="shared" si="0"/>
        <v>Yes</v>
      </c>
    </row>
    <row r="21" spans="1:11" x14ac:dyDescent="0.25">
      <c r="A21" s="90" t="s">
        <v>317</v>
      </c>
      <c r="B21" s="33"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0" t="s">
        <v>1718</v>
      </c>
      <c r="B22" s="33" t="s">
        <v>228</v>
      </c>
      <c r="C22" s="8">
        <v>9.8151920300000001E-2</v>
      </c>
      <c r="D22" s="9" t="str">
        <f>IF($B22="N/A","N/A",IF(C22&gt;5,"No",IF(C22&lt;=0,"No","Yes")))</f>
        <v>Yes</v>
      </c>
      <c r="E22" s="8">
        <v>8.5943099600000003E-2</v>
      </c>
      <c r="F22" s="9" t="str">
        <f>IF($B22="N/A","N/A",IF(E22&gt;5,"No",IF(E22&lt;=0,"No","Yes")))</f>
        <v>Yes</v>
      </c>
      <c r="G22" s="8">
        <v>8.4521720300000006E-2</v>
      </c>
      <c r="H22" s="9" t="str">
        <f>IF($B22="N/A","N/A",IF(G22&gt;5,"No",IF(G22&lt;=0,"No","Yes")))</f>
        <v>Yes</v>
      </c>
      <c r="I22" s="10">
        <v>-12.4</v>
      </c>
      <c r="J22" s="10">
        <v>-1.65</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1.9121708381</v>
      </c>
      <c r="D24" s="9" t="str">
        <f>IF($B24="N/A","N/A",IF(C24&gt;=2,"Yes","No"))</f>
        <v>No</v>
      </c>
      <c r="E24" s="8">
        <v>1.9225387457000001</v>
      </c>
      <c r="F24" s="9" t="str">
        <f>IF($B24="N/A","N/A",IF(E24&gt;=2,"Yes","No"))</f>
        <v>No</v>
      </c>
      <c r="G24" s="8">
        <v>1.9453885124000001</v>
      </c>
      <c r="H24" s="9" t="str">
        <f>IF($B24="N/A","N/A",IF(G24&gt;=2,"Yes","No"))</f>
        <v>No</v>
      </c>
      <c r="I24" s="10">
        <v>0.54220000000000002</v>
      </c>
      <c r="J24" s="10">
        <v>1.1890000000000001</v>
      </c>
      <c r="K24" s="9" t="str">
        <f t="shared" si="0"/>
        <v>Yes</v>
      </c>
    </row>
    <row r="25" spans="1:11" x14ac:dyDescent="0.25">
      <c r="A25" s="90" t="s">
        <v>826</v>
      </c>
      <c r="B25" s="33" t="s">
        <v>230</v>
      </c>
      <c r="C25" s="8">
        <v>6.6665994392999997</v>
      </c>
      <c r="D25" s="9" t="str">
        <f>IF($B25="N/A","N/A",IF(C25&gt;30,"No",IF(C25&lt;5,"No","Yes")))</f>
        <v>Yes</v>
      </c>
      <c r="E25" s="8">
        <v>6.2798891468000004</v>
      </c>
      <c r="F25" s="9" t="str">
        <f>IF($B25="N/A","N/A",IF(E25&gt;30,"No",IF(E25&lt;5,"No","Yes")))</f>
        <v>Yes</v>
      </c>
      <c r="G25" s="8">
        <v>5.8987447217</v>
      </c>
      <c r="H25" s="9" t="str">
        <f>IF($B25="N/A","N/A",IF(G25&gt;30,"No",IF(G25&lt;5,"No","Yes")))</f>
        <v>Yes</v>
      </c>
      <c r="I25" s="10">
        <v>-5.8</v>
      </c>
      <c r="J25" s="10">
        <v>-6.07</v>
      </c>
      <c r="K25" s="9" t="str">
        <f t="shared" si="0"/>
        <v>Yes</v>
      </c>
    </row>
    <row r="26" spans="1:11" x14ac:dyDescent="0.25">
      <c r="A26" s="90" t="s">
        <v>827</v>
      </c>
      <c r="B26" s="33" t="s">
        <v>231</v>
      </c>
      <c r="C26" s="8">
        <v>23.978312459000001</v>
      </c>
      <c r="D26" s="9" t="str">
        <f>IF($B26="N/A","N/A",IF(C26&gt;75,"No",IF(C26&lt;15,"No","Yes")))</f>
        <v>Yes</v>
      </c>
      <c r="E26" s="8">
        <v>24.173007488</v>
      </c>
      <c r="F26" s="9" t="str">
        <f>IF($B26="N/A","N/A",IF(E26&gt;75,"No",IF(E26&lt;15,"No","Yes")))</f>
        <v>Yes</v>
      </c>
      <c r="G26" s="8">
        <v>24.377806862</v>
      </c>
      <c r="H26" s="9" t="str">
        <f>IF($B26="N/A","N/A",IF(G26&gt;75,"No",IF(G26&lt;15,"No","Yes")))</f>
        <v>Yes</v>
      </c>
      <c r="I26" s="10">
        <v>0.81200000000000006</v>
      </c>
      <c r="J26" s="10">
        <v>0.84719999999999995</v>
      </c>
      <c r="K26" s="9" t="str">
        <f t="shared" si="0"/>
        <v>Yes</v>
      </c>
    </row>
    <row r="27" spans="1:11" x14ac:dyDescent="0.25">
      <c r="A27" s="90" t="s">
        <v>828</v>
      </c>
      <c r="B27" s="33" t="s">
        <v>232</v>
      </c>
      <c r="C27" s="8">
        <v>69.354920032999999</v>
      </c>
      <c r="D27" s="9" t="str">
        <f>IF($B27="N/A","N/A",IF(C27&gt;70,"No",IF(C27&lt;25,"No","Yes")))</f>
        <v>Yes</v>
      </c>
      <c r="E27" s="8">
        <v>69.546935507000001</v>
      </c>
      <c r="F27" s="9" t="str">
        <f>IF($B27="N/A","N/A",IF(E27&gt;70,"No",IF(E27&lt;25,"No","Yes")))</f>
        <v>Yes</v>
      </c>
      <c r="G27" s="8">
        <v>69.723274145000005</v>
      </c>
      <c r="H27" s="9" t="str">
        <f>IF($B27="N/A","N/A",IF(G27&gt;70,"No",IF(G27&lt;25,"No","Yes")))</f>
        <v>Yes</v>
      </c>
      <c r="I27" s="10">
        <v>0.27689999999999998</v>
      </c>
      <c r="J27" s="10">
        <v>0.25359999999999999</v>
      </c>
      <c r="K27" s="9" t="str">
        <f t="shared" si="0"/>
        <v>Yes</v>
      </c>
    </row>
    <row r="28" spans="1:11" x14ac:dyDescent="0.25">
      <c r="A28" s="90" t="s">
        <v>322</v>
      </c>
      <c r="B28" s="33" t="s">
        <v>233</v>
      </c>
      <c r="C28" s="8">
        <v>58.024927898999998</v>
      </c>
      <c r="D28" s="9" t="str">
        <f>IF($B28="N/A","N/A",IF(C28&gt;70,"No",IF(C28&lt;35,"No","Yes")))</f>
        <v>Yes</v>
      </c>
      <c r="E28" s="8">
        <v>59.527682239000001</v>
      </c>
      <c r="F28" s="9" t="str">
        <f>IF($B28="N/A","N/A",IF(E28&gt;70,"No",IF(E28&lt;35,"No","Yes")))</f>
        <v>Yes</v>
      </c>
      <c r="G28" s="8">
        <v>60.501170234</v>
      </c>
      <c r="H28" s="9" t="str">
        <f>IF($B28="N/A","N/A",IF(G28&gt;70,"No",IF(G28&lt;35,"No","Yes")))</f>
        <v>Yes</v>
      </c>
      <c r="I28" s="10">
        <v>2.59</v>
      </c>
      <c r="J28" s="10">
        <v>1.635</v>
      </c>
      <c r="K28" s="9" t="str">
        <f t="shared" si="0"/>
        <v>Yes</v>
      </c>
    </row>
    <row r="29" spans="1:11" x14ac:dyDescent="0.25">
      <c r="A29" s="90" t="s">
        <v>829</v>
      </c>
      <c r="B29" s="33" t="s">
        <v>224</v>
      </c>
      <c r="C29" s="8">
        <v>1.5127416392999999</v>
      </c>
      <c r="D29" s="9" t="str">
        <f>IF($B29="N/A","N/A",IF(C29&gt;1,"Yes","No"))</f>
        <v>Yes</v>
      </c>
      <c r="E29" s="8">
        <v>1.5337279208000001</v>
      </c>
      <c r="F29" s="9" t="str">
        <f>IF($B29="N/A","N/A",IF(E29&gt;1,"Yes","No"))</f>
        <v>Yes</v>
      </c>
      <c r="G29" s="8">
        <v>1.5543832057</v>
      </c>
      <c r="H29" s="9" t="str">
        <f>IF($B29="N/A","N/A",IF(G29&gt;1,"Yes","No"))</f>
        <v>Yes</v>
      </c>
      <c r="I29" s="10">
        <v>1.387</v>
      </c>
      <c r="J29" s="10">
        <v>1.347</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99.936277321000006</v>
      </c>
      <c r="D31" s="9" t="str">
        <f>IF($B31="N/A","N/A",IF(C31&gt;15,"No",IF(C31&lt;-15,"No","Yes")))</f>
        <v>N/A</v>
      </c>
      <c r="E31" s="8">
        <v>99.952062983999994</v>
      </c>
      <c r="F31" s="9" t="str">
        <f>IF($B31="N/A","N/A",IF(E31&gt;15,"No",IF(E31&lt;-15,"No","Yes")))</f>
        <v>N/A</v>
      </c>
      <c r="G31" s="8">
        <v>99.931156853000005</v>
      </c>
      <c r="H31" s="9" t="str">
        <f>IF($B31="N/A","N/A",IF(G31&gt;15,"No",IF(G31&lt;-15,"No","Yes")))</f>
        <v>N/A</v>
      </c>
      <c r="I31" s="10">
        <v>1.5800000000000002E-2</v>
      </c>
      <c r="J31" s="10">
        <v>-2.1000000000000001E-2</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29.481878869999999</v>
      </c>
      <c r="D35" s="9" t="str">
        <f>IF($B35="N/A","N/A",IF(C35&gt;15,"No",IF(C35&lt;-15,"No","Yes")))</f>
        <v>N/A</v>
      </c>
      <c r="E35" s="8">
        <v>27.791346268000002</v>
      </c>
      <c r="F35" s="9" t="str">
        <f>IF($B35="N/A","N/A",IF(E35&gt;15,"No",IF(E35&lt;-15,"No","Yes")))</f>
        <v>N/A</v>
      </c>
      <c r="G35" s="8">
        <v>27.289710831000001</v>
      </c>
      <c r="H35" s="9" t="str">
        <f>IF($B35="N/A","N/A",IF(G35&gt;15,"No",IF(G35&lt;-15,"No","Yes")))</f>
        <v>N/A</v>
      </c>
      <c r="I35" s="10">
        <v>-5.73</v>
      </c>
      <c r="J35" s="10">
        <v>-1.81</v>
      </c>
      <c r="K35" s="9" t="str">
        <f t="shared" si="0"/>
        <v>Yes</v>
      </c>
    </row>
    <row r="36" spans="1:11" ht="25" x14ac:dyDescent="0.25">
      <c r="A36" s="90" t="s">
        <v>368</v>
      </c>
      <c r="B36" s="33" t="s">
        <v>217</v>
      </c>
      <c r="C36" s="8">
        <v>4.3007011812</v>
      </c>
      <c r="D36" s="9" t="str">
        <f>IF($B36="N/A","N/A",IF(C36&gt;15,"No",IF(C36&lt;-15,"No","Yes")))</f>
        <v>N/A</v>
      </c>
      <c r="E36" s="8">
        <v>4.3555694318000002</v>
      </c>
      <c r="F36" s="9" t="str">
        <f>IF($B36="N/A","N/A",IF(E36&gt;15,"No",IF(E36&lt;-15,"No","Yes")))</f>
        <v>N/A</v>
      </c>
      <c r="G36" s="8">
        <v>4.4198760231999996</v>
      </c>
      <c r="H36" s="9" t="str">
        <f>IF($B36="N/A","N/A",IF(G36&gt;15,"No",IF(G36&lt;-15,"No","Yes")))</f>
        <v>N/A</v>
      </c>
      <c r="I36" s="10">
        <v>1.276</v>
      </c>
      <c r="J36" s="10">
        <v>1.476</v>
      </c>
      <c r="K36" s="9" t="str">
        <f t="shared" si="0"/>
        <v>Yes</v>
      </c>
    </row>
    <row r="37" spans="1:11" x14ac:dyDescent="0.25">
      <c r="A37" s="90" t="s">
        <v>373</v>
      </c>
      <c r="B37" s="33" t="s">
        <v>235</v>
      </c>
      <c r="C37" s="8">
        <v>80.016504312999999</v>
      </c>
      <c r="D37" s="9" t="str">
        <f>IF($B37="N/A","N/A",IF(C37&gt;90,"No",IF(C37&lt;75,"No","Yes")))</f>
        <v>Yes</v>
      </c>
      <c r="E37" s="8">
        <v>79.346463155999999</v>
      </c>
      <c r="F37" s="9" t="str">
        <f>IF($B37="N/A","N/A",IF(E37&gt;90,"No",IF(E37&lt;75,"No","Yes")))</f>
        <v>Yes</v>
      </c>
      <c r="G37" s="8">
        <v>79.481437462000002</v>
      </c>
      <c r="H37" s="9" t="str">
        <f>IF($B37="N/A","N/A",IF(G37&gt;90,"No",IF(G37&lt;75,"No","Yes")))</f>
        <v>Yes</v>
      </c>
      <c r="I37" s="10">
        <v>-0.83699999999999997</v>
      </c>
      <c r="J37" s="10">
        <v>0.1701</v>
      </c>
      <c r="K37" s="9" t="str">
        <f>IF(J37="Div by 0", "N/A", IF(J37="N/A","N/A", IF(J37&gt;30, "No", IF(J37&lt;-30, "No", "Yes"))))</f>
        <v>Yes</v>
      </c>
    </row>
    <row r="38" spans="1:11" x14ac:dyDescent="0.25">
      <c r="A38" s="90" t="s">
        <v>374</v>
      </c>
      <c r="B38" s="33" t="s">
        <v>236</v>
      </c>
      <c r="C38" s="8">
        <v>8.1377017660999993</v>
      </c>
      <c r="D38" s="9" t="str">
        <f>IF($B38="N/A","N/A",IF(C38&gt;10,"No",IF(C38&lt;1,"No","Yes")))</f>
        <v>Yes</v>
      </c>
      <c r="E38" s="8">
        <v>8.3071055808000001</v>
      </c>
      <c r="F38" s="9" t="str">
        <f>IF($B38="N/A","N/A",IF(E38&gt;10,"No",IF(E38&lt;1,"No","Yes")))</f>
        <v>Yes</v>
      </c>
      <c r="G38" s="8">
        <v>9.0406871876999997</v>
      </c>
      <c r="H38" s="9" t="str">
        <f>IF($B38="N/A","N/A",IF(G38&gt;10,"No",IF(G38&lt;1,"No","Yes")))</f>
        <v>Yes</v>
      </c>
      <c r="I38" s="10">
        <v>2.0819999999999999</v>
      </c>
      <c r="J38" s="10">
        <v>8.8309999999999995</v>
      </c>
      <c r="K38" s="9" t="str">
        <f>IF(J38="Div by 0", "N/A", IF(J38="N/A","N/A", IF(J38&gt;30, "No", IF(J38&lt;-30, "No", "Yes"))))</f>
        <v>Yes</v>
      </c>
    </row>
    <row r="39" spans="1:11" x14ac:dyDescent="0.25">
      <c r="A39" s="90" t="s">
        <v>375</v>
      </c>
      <c r="B39" s="33" t="s">
        <v>237</v>
      </c>
      <c r="C39" s="8">
        <v>9.4625846223999996</v>
      </c>
      <c r="D39" s="9" t="str">
        <f>IF($B39="N/A","N/A",IF(C39&gt;2,"No",IF(C39&lt;=0,"No","Yes")))</f>
        <v>No</v>
      </c>
      <c r="E39" s="8">
        <v>10.052656934</v>
      </c>
      <c r="F39" s="9" t="str">
        <f>IF($B39="N/A","N/A",IF(E39&gt;2,"No",IF(E39&lt;=0,"No","Yes")))</f>
        <v>No</v>
      </c>
      <c r="G39" s="8">
        <v>9.2086849989000008</v>
      </c>
      <c r="H39" s="9" t="str">
        <f>IF($B39="N/A","N/A",IF(G39&gt;2,"No",IF(G39&lt;=0,"No","Yes")))</f>
        <v>No</v>
      </c>
      <c r="I39" s="10">
        <v>6.2359999999999998</v>
      </c>
      <c r="J39" s="10">
        <v>-8.4</v>
      </c>
      <c r="K39" s="9" t="str">
        <f>IF(J39="Div by 0", "N/A", IF(J39="N/A","N/A", IF(J39&gt;30, "No", IF(J39&lt;-30, "No", "Yes"))))</f>
        <v>Yes</v>
      </c>
    </row>
    <row r="40" spans="1:11" x14ac:dyDescent="0.25">
      <c r="A40" s="90" t="s">
        <v>376</v>
      </c>
      <c r="B40" s="33" t="s">
        <v>238</v>
      </c>
      <c r="C40" s="8">
        <v>1.7739615056</v>
      </c>
      <c r="D40" s="9" t="str">
        <f>IF($B40="N/A","N/A",IF(C40&gt;3,"No",IF(C40&lt;=0,"No","Yes")))</f>
        <v>Yes</v>
      </c>
      <c r="E40" s="8">
        <v>1.6740440088999999</v>
      </c>
      <c r="F40" s="9" t="str">
        <f>IF($B40="N/A","N/A",IF(E40&gt;3,"No",IF(E40&lt;=0,"No","Yes")))</f>
        <v>Yes</v>
      </c>
      <c r="G40" s="8">
        <v>1.577332146</v>
      </c>
      <c r="H40" s="9" t="str">
        <f>IF($B40="N/A","N/A",IF(G40&gt;3,"No",IF(G40&lt;=0,"No","Yes")))</f>
        <v>Yes</v>
      </c>
      <c r="I40" s="10">
        <v>-5.63</v>
      </c>
      <c r="J40" s="10">
        <v>-5.78</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102490</v>
      </c>
      <c r="D6" s="9" t="str">
        <f>IF($B6="N/A","N/A",IF(C6&gt;15,"No",IF(C6&lt;-15,"No","Yes")))</f>
        <v>N/A</v>
      </c>
      <c r="E6" s="34">
        <v>80554</v>
      </c>
      <c r="F6" s="9" t="str">
        <f>IF($B6="N/A","N/A",IF(E6&gt;15,"No",IF(E6&lt;-15,"No","Yes")))</f>
        <v>N/A</v>
      </c>
      <c r="G6" s="34">
        <v>77464</v>
      </c>
      <c r="H6" s="9" t="str">
        <f>IF($B6="N/A","N/A",IF(G6&gt;15,"No",IF(G6&lt;-15,"No","Yes")))</f>
        <v>N/A</v>
      </c>
      <c r="I6" s="10">
        <v>-21.4</v>
      </c>
      <c r="J6" s="10">
        <v>-3.84</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1058.0319933999999</v>
      </c>
      <c r="D9" s="9" t="str">
        <f>IF($B9="N/A","N/A",IF(C9&gt;15,"No",IF(C9&lt;-15,"No","Yes")))</f>
        <v>N/A</v>
      </c>
      <c r="E9" s="76">
        <v>1186.1550884999999</v>
      </c>
      <c r="F9" s="9" t="str">
        <f>IF($B9="N/A","N/A",IF(E9&gt;15,"No",IF(E9&lt;-15,"No","Yes")))</f>
        <v>N/A</v>
      </c>
      <c r="G9" s="76">
        <v>1247.9909505999999</v>
      </c>
      <c r="H9" s="9" t="str">
        <f>IF($B9="N/A","N/A",IF(G9&gt;15,"No",IF(G9&lt;-15,"No","Yes")))</f>
        <v>N/A</v>
      </c>
      <c r="I9" s="10">
        <v>12.11</v>
      </c>
      <c r="J9" s="10">
        <v>5.2130000000000001</v>
      </c>
      <c r="K9" s="9" t="str">
        <f t="shared" si="0"/>
        <v>Yes</v>
      </c>
    </row>
    <row r="10" spans="1:11" x14ac:dyDescent="0.25">
      <c r="A10" s="90" t="s">
        <v>313</v>
      </c>
      <c r="B10" s="33" t="s">
        <v>217</v>
      </c>
      <c r="C10" s="8">
        <v>0.1424529222</v>
      </c>
      <c r="D10" s="9" t="str">
        <f>IF($B10="N/A","N/A",IF(C10&gt;15,"No",IF(C10&lt;-15,"No","Yes")))</f>
        <v>N/A</v>
      </c>
      <c r="E10" s="8">
        <v>0.16758944310000001</v>
      </c>
      <c r="F10" s="9" t="str">
        <f>IF($B10="N/A","N/A",IF(E10&gt;15,"No",IF(E10&lt;-15,"No","Yes")))</f>
        <v>N/A</v>
      </c>
      <c r="G10" s="8">
        <v>0.18460187959999999</v>
      </c>
      <c r="H10" s="9" t="str">
        <f>IF($B10="N/A","N/A",IF(G10&gt;15,"No",IF(G10&lt;-15,"No","Yes")))</f>
        <v>N/A</v>
      </c>
      <c r="I10" s="10">
        <v>17.649999999999999</v>
      </c>
      <c r="J10" s="10">
        <v>10.15</v>
      </c>
      <c r="K10" s="9" t="str">
        <f t="shared" si="0"/>
        <v>Yes</v>
      </c>
    </row>
    <row r="11" spans="1:11" x14ac:dyDescent="0.25">
      <c r="A11" s="90" t="s">
        <v>820</v>
      </c>
      <c r="B11" s="33" t="s">
        <v>217</v>
      </c>
      <c r="C11" s="76">
        <v>2740.4657533999998</v>
      </c>
      <c r="D11" s="9" t="str">
        <f>IF($B11="N/A","N/A",IF(C11&gt;15,"No",IF(C11&lt;-15,"No","Yes")))</f>
        <v>N/A</v>
      </c>
      <c r="E11" s="76">
        <v>1943.4148147999999</v>
      </c>
      <c r="F11" s="9" t="str">
        <f>IF($B11="N/A","N/A",IF(E11&gt;15,"No",IF(E11&lt;-15,"No","Yes")))</f>
        <v>N/A</v>
      </c>
      <c r="G11" s="76">
        <v>1631.5034965</v>
      </c>
      <c r="H11" s="9" t="str">
        <f>IF($B11="N/A","N/A",IF(G11&gt;15,"No",IF(G11&lt;-15,"No","Yes")))</f>
        <v>N/A</v>
      </c>
      <c r="I11" s="10">
        <v>-29.1</v>
      </c>
      <c r="J11" s="10">
        <v>-16</v>
      </c>
      <c r="K11" s="9" t="str">
        <f t="shared" si="0"/>
        <v>Yes</v>
      </c>
    </row>
    <row r="12" spans="1:11" x14ac:dyDescent="0.25">
      <c r="A12" s="90" t="s">
        <v>314</v>
      </c>
      <c r="B12" s="33" t="s">
        <v>218</v>
      </c>
      <c r="C12" s="8">
        <v>0.25661040099999999</v>
      </c>
      <c r="D12" s="9" t="str">
        <f>IF($B12="N/A","N/A",IF(C12&gt;100,"No",IF(C12&lt;95,"No","Yes")))</f>
        <v>No</v>
      </c>
      <c r="E12" s="8">
        <v>0.26441889909999999</v>
      </c>
      <c r="F12" s="9" t="str">
        <f>IF($B12="N/A","N/A",IF(E12&gt;100,"No",IF(E12&lt;95,"No","Yes")))</f>
        <v>No</v>
      </c>
      <c r="G12" s="8">
        <v>0.28658473610000001</v>
      </c>
      <c r="H12" s="9" t="str">
        <f>IF($B12="N/A","N/A",IF(G12&gt;100,"No",IF(G12&lt;95,"No","Yes")))</f>
        <v>No</v>
      </c>
      <c r="I12" s="10">
        <v>3.0430000000000001</v>
      </c>
      <c r="J12" s="10">
        <v>8.3829999999999991</v>
      </c>
      <c r="K12" s="9" t="str">
        <f t="shared" si="0"/>
        <v>Yes</v>
      </c>
    </row>
    <row r="13" spans="1:11" x14ac:dyDescent="0.25">
      <c r="A13" s="90" t="s">
        <v>821</v>
      </c>
      <c r="B13" s="33" t="s">
        <v>224</v>
      </c>
      <c r="C13" s="8">
        <v>1.3650190114</v>
      </c>
      <c r="D13" s="9" t="str">
        <f>IF($B13="N/A","N/A",IF(C13&gt;1,"Yes","No"))</f>
        <v>Yes</v>
      </c>
      <c r="E13" s="8">
        <v>1.2910798122</v>
      </c>
      <c r="F13" s="9" t="str">
        <f>IF($B13="N/A","N/A",IF(E13&gt;1,"Yes","No"))</f>
        <v>Yes</v>
      </c>
      <c r="G13" s="8">
        <v>1.4054054054</v>
      </c>
      <c r="H13" s="9" t="str">
        <f>IF($B13="N/A","N/A",IF(G13&gt;1,"Yes","No"))</f>
        <v>Yes</v>
      </c>
      <c r="I13" s="10">
        <v>-5.42</v>
      </c>
      <c r="J13" s="10">
        <v>8.8550000000000004</v>
      </c>
      <c r="K13" s="9" t="str">
        <f t="shared" si="0"/>
        <v>Yes</v>
      </c>
    </row>
    <row r="14" spans="1:11" x14ac:dyDescent="0.25">
      <c r="A14" s="90" t="s">
        <v>315</v>
      </c>
      <c r="B14" s="33" t="s">
        <v>218</v>
      </c>
      <c r="C14" s="8">
        <v>0.22831495760000001</v>
      </c>
      <c r="D14" s="9" t="str">
        <f>IF($B14="N/A","N/A",IF(C14&gt;100,"No",IF(C14&lt;95,"No","Yes")))</f>
        <v>No</v>
      </c>
      <c r="E14" s="8">
        <v>0.25821188270000001</v>
      </c>
      <c r="F14" s="9" t="str">
        <f>IF($B14="N/A","N/A",IF(E14&gt;100,"No",IF(E14&lt;95,"No","Yes")))</f>
        <v>No</v>
      </c>
      <c r="G14" s="8">
        <v>0.28271196939999998</v>
      </c>
      <c r="H14" s="9" t="str">
        <f>IF($B14="N/A","N/A",IF(G14&gt;100,"No",IF(G14&lt;95,"No","Yes")))</f>
        <v>No</v>
      </c>
      <c r="I14" s="10">
        <v>13.09</v>
      </c>
      <c r="J14" s="10">
        <v>9.4879999999999995</v>
      </c>
      <c r="K14" s="9" t="str">
        <f t="shared" si="0"/>
        <v>Yes</v>
      </c>
    </row>
    <row r="15" spans="1:11" x14ac:dyDescent="0.25">
      <c r="A15" s="90" t="s">
        <v>822</v>
      </c>
      <c r="B15" s="33" t="s">
        <v>225</v>
      </c>
      <c r="C15" s="8">
        <v>11.773504274</v>
      </c>
      <c r="D15" s="9" t="str">
        <f>IF($B15="N/A","N/A",IF(C15&gt;3,"Yes","No"))</f>
        <v>Yes</v>
      </c>
      <c r="E15" s="8">
        <v>12.826923077</v>
      </c>
      <c r="F15" s="9" t="str">
        <f>IF($B15="N/A","N/A",IF(E15&gt;3,"Yes","No"))</f>
        <v>Yes</v>
      </c>
      <c r="G15" s="8">
        <v>11.949771689</v>
      </c>
      <c r="H15" s="9" t="str">
        <f>IF($B15="N/A","N/A",IF(G15&gt;3,"Yes","No"))</f>
        <v>Yes</v>
      </c>
      <c r="I15" s="10">
        <v>8.9469999999999992</v>
      </c>
      <c r="J15" s="10">
        <v>-6.84</v>
      </c>
      <c r="K15" s="9" t="str">
        <f t="shared" si="0"/>
        <v>Yes</v>
      </c>
    </row>
    <row r="16" spans="1:11" x14ac:dyDescent="0.25">
      <c r="A16" s="90" t="s">
        <v>823</v>
      </c>
      <c r="B16" s="33" t="s">
        <v>226</v>
      </c>
      <c r="C16" s="8">
        <v>6.5959176106999999</v>
      </c>
      <c r="D16" s="9" t="str">
        <f>IF($B16="N/A","N/A",IF(C16&gt;=8,"No",IF(C16&lt;2,"No","Yes")))</f>
        <v>Yes</v>
      </c>
      <c r="E16" s="8">
        <v>6.8932379923999996</v>
      </c>
      <c r="F16" s="9" t="str">
        <f>IF($B16="N/A","N/A",IF(E16&gt;=8,"No",IF(E16&lt;2,"No","Yes")))</f>
        <v>Yes</v>
      </c>
      <c r="G16" s="8">
        <v>7.2036300733000003</v>
      </c>
      <c r="H16" s="9" t="str">
        <f>IF($B16="N/A","N/A",IF(G16&gt;=8,"No",IF(G16&lt;2,"No","Yes")))</f>
        <v>Yes</v>
      </c>
      <c r="I16" s="10">
        <v>4.508</v>
      </c>
      <c r="J16" s="10">
        <v>4.5030000000000001</v>
      </c>
      <c r="K16" s="9" t="str">
        <f t="shared" si="0"/>
        <v>Yes</v>
      </c>
    </row>
    <row r="17" spans="1:11" x14ac:dyDescent="0.25">
      <c r="A17" s="90" t="s">
        <v>316</v>
      </c>
      <c r="B17" s="33" t="s">
        <v>227</v>
      </c>
      <c r="C17" s="8">
        <v>73.409113083999998</v>
      </c>
      <c r="D17" s="9" t="str">
        <f>IF(OR($B17="N/A",$C17="N/A"),"N/A",IF(C17&gt;100,"No",IF(C17&lt;98,"No","Yes")))</f>
        <v>No</v>
      </c>
      <c r="E17" s="8">
        <v>87.880179755</v>
      </c>
      <c r="F17" s="9" t="str">
        <f>IF(OR($B17="N/A",$E17="N/A"),"N/A",IF(E17&gt;100,"No",IF(E17&lt;98,"No","Yes")))</f>
        <v>No</v>
      </c>
      <c r="G17" s="8">
        <v>94.179231642999994</v>
      </c>
      <c r="H17" s="9" t="str">
        <f>IF($B17="N/A","N/A",IF(G17&gt;100,"No",IF(G17&lt;98,"No","Yes")))</f>
        <v>No</v>
      </c>
      <c r="I17" s="10">
        <v>19.71</v>
      </c>
      <c r="J17" s="10">
        <v>7.1680000000000001</v>
      </c>
      <c r="K17" s="9" t="str">
        <f t="shared" si="0"/>
        <v>Yes</v>
      </c>
    </row>
    <row r="18" spans="1:11" x14ac:dyDescent="0.25">
      <c r="A18" s="90" t="s">
        <v>31</v>
      </c>
      <c r="B18" s="33" t="s">
        <v>218</v>
      </c>
      <c r="C18" s="8">
        <v>72.210947410000003</v>
      </c>
      <c r="D18" s="9" t="str">
        <f>IF($B18="N/A","N/A",IF(C18&gt;100,"No",IF(C18&lt;95,"No","Yes")))</f>
        <v>No</v>
      </c>
      <c r="E18" s="8">
        <v>86.426496512</v>
      </c>
      <c r="F18" s="9" t="str">
        <f>IF($B18="N/A","N/A",IF(E18&gt;100,"No",IF(E18&lt;95,"No","Yes")))</f>
        <v>No</v>
      </c>
      <c r="G18" s="8">
        <v>94.121140143000005</v>
      </c>
      <c r="H18" s="9" t="str">
        <f>IF($B18="N/A","N/A",IF(G18&gt;100,"No",IF(G18&lt;95,"No","Yes")))</f>
        <v>No</v>
      </c>
      <c r="I18" s="10">
        <v>19.690000000000001</v>
      </c>
      <c r="J18" s="10">
        <v>8.9030000000000005</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99.973655965999995</v>
      </c>
      <c r="D20" s="9" t="str">
        <f>IF($B20="N/A","N/A",IF(C20&gt;100,"No",IF(C20&lt;98,"No","Yes")))</f>
        <v>Yes</v>
      </c>
      <c r="E20" s="8">
        <v>99.085085781000004</v>
      </c>
      <c r="F20" s="9" t="str">
        <f>IF($B20="N/A","N/A",IF(E20&gt;100,"No",IF(E20&lt;98,"No","Yes")))</f>
        <v>Yes</v>
      </c>
      <c r="G20" s="8">
        <v>99.753433853000004</v>
      </c>
      <c r="H20" s="9" t="str">
        <f>IF($B20="N/A","N/A",IF(G20&gt;100,"No",IF(G20&lt;98,"No","Yes")))</f>
        <v>Yes</v>
      </c>
      <c r="I20" s="10">
        <v>-0.88900000000000001</v>
      </c>
      <c r="J20" s="10">
        <v>0.67449999999999999</v>
      </c>
      <c r="K20" s="9" t="str">
        <f t="shared" si="0"/>
        <v>Yes</v>
      </c>
    </row>
    <row r="21" spans="1:11" x14ac:dyDescent="0.25">
      <c r="A21" s="90" t="s">
        <v>825</v>
      </c>
      <c r="B21" s="33" t="s">
        <v>229</v>
      </c>
      <c r="C21" s="8">
        <v>1.1398846412999999</v>
      </c>
      <c r="D21" s="9" t="str">
        <f>IF($B21="N/A","N/A",IF(C21&gt;=2,"Yes","No"))</f>
        <v>No</v>
      </c>
      <c r="E21" s="8">
        <v>1.1391558189</v>
      </c>
      <c r="F21" s="9" t="str">
        <f>IF($B21="N/A","N/A",IF(E21&gt;=2,"Yes","No"))</f>
        <v>No</v>
      </c>
      <c r="G21" s="8">
        <v>1.1802570108999999</v>
      </c>
      <c r="H21" s="9" t="str">
        <f>IF($B21="N/A","N/A",IF(G21&gt;=2,"Yes","No"))</f>
        <v>No</v>
      </c>
      <c r="I21" s="10">
        <v>-6.4000000000000001E-2</v>
      </c>
      <c r="J21" s="10">
        <v>3.6080000000000001</v>
      </c>
      <c r="K21" s="9" t="str">
        <f t="shared" si="0"/>
        <v>Yes</v>
      </c>
    </row>
    <row r="22" spans="1:11" x14ac:dyDescent="0.25">
      <c r="A22" s="90" t="s">
        <v>826</v>
      </c>
      <c r="B22" s="33" t="s">
        <v>230</v>
      </c>
      <c r="C22" s="8">
        <v>5.8967627339000002</v>
      </c>
      <c r="D22" s="9" t="str">
        <f>IF($B22="N/A","N/A",IF(C22&gt;30,"No",IF(C22&lt;5,"No","Yes")))</f>
        <v>Yes</v>
      </c>
      <c r="E22" s="8">
        <v>5.9636418307000003</v>
      </c>
      <c r="F22" s="9" t="str">
        <f>IF($B22="N/A","N/A",IF(E22&gt;30,"No",IF(E22&lt;5,"No","Yes")))</f>
        <v>Yes</v>
      </c>
      <c r="G22" s="8">
        <v>5.5349216415000004</v>
      </c>
      <c r="H22" s="9" t="str">
        <f>IF($B22="N/A","N/A",IF(G22&gt;30,"No",IF(G22&lt;5,"No","Yes")))</f>
        <v>Yes</v>
      </c>
      <c r="I22" s="10">
        <v>1.1339999999999999</v>
      </c>
      <c r="J22" s="10">
        <v>-7.19</v>
      </c>
      <c r="K22" s="9" t="str">
        <f t="shared" si="0"/>
        <v>Yes</v>
      </c>
    </row>
    <row r="23" spans="1:11" x14ac:dyDescent="0.25">
      <c r="A23" s="90" t="s">
        <v>827</v>
      </c>
      <c r="B23" s="33" t="s">
        <v>231</v>
      </c>
      <c r="C23" s="8">
        <v>36.161346047000002</v>
      </c>
      <c r="D23" s="9" t="str">
        <f>IF($B23="N/A","N/A",IF(C23&gt;75,"No",IF(C23&lt;15,"No","Yes")))</f>
        <v>Yes</v>
      </c>
      <c r="E23" s="8">
        <v>35.844494281000003</v>
      </c>
      <c r="F23" s="9" t="str">
        <f>IF($B23="N/A","N/A",IF(E23&gt;75,"No",IF(E23&lt;15,"No","Yes")))</f>
        <v>Yes</v>
      </c>
      <c r="G23" s="8">
        <v>35.661874134999998</v>
      </c>
      <c r="H23" s="9" t="str">
        <f>IF($B23="N/A","N/A",IF(G23&gt;75,"No",IF(G23&lt;15,"No","Yes")))</f>
        <v>Yes</v>
      </c>
      <c r="I23" s="10">
        <v>-0.876</v>
      </c>
      <c r="J23" s="10">
        <v>-0.50900000000000001</v>
      </c>
      <c r="K23" s="9" t="str">
        <f t="shared" si="0"/>
        <v>Yes</v>
      </c>
    </row>
    <row r="24" spans="1:11" x14ac:dyDescent="0.25">
      <c r="A24" s="90" t="s">
        <v>828</v>
      </c>
      <c r="B24" s="33" t="s">
        <v>232</v>
      </c>
      <c r="C24" s="8">
        <v>57.940915257</v>
      </c>
      <c r="D24" s="9" t="str">
        <f>IF($B24="N/A","N/A",IF(C24&gt;70,"No",IF(C24&lt;25,"No","Yes")))</f>
        <v>Yes</v>
      </c>
      <c r="E24" s="8">
        <v>58.191863888999997</v>
      </c>
      <c r="F24" s="9" t="str">
        <f>IF($B24="N/A","N/A",IF(E24&gt;70,"No",IF(E24&lt;25,"No","Yes")))</f>
        <v>Yes</v>
      </c>
      <c r="G24" s="8">
        <v>58.803204223999998</v>
      </c>
      <c r="H24" s="9" t="str">
        <f>IF($B24="N/A","N/A",IF(G24&gt;70,"No",IF(G24&lt;25,"No","Yes")))</f>
        <v>Yes</v>
      </c>
      <c r="I24" s="10">
        <v>0.43309999999999998</v>
      </c>
      <c r="J24" s="10">
        <v>1.0509999999999999</v>
      </c>
      <c r="K24" s="9" t="str">
        <f t="shared" si="0"/>
        <v>Yes</v>
      </c>
    </row>
    <row r="25" spans="1:11" x14ac:dyDescent="0.25">
      <c r="A25" s="90" t="s">
        <v>322</v>
      </c>
      <c r="B25" s="33" t="s">
        <v>233</v>
      </c>
      <c r="C25" s="8">
        <v>19.446775294999998</v>
      </c>
      <c r="D25" s="9" t="str">
        <f>IF($B25="N/A","N/A",IF(C25&gt;70,"No",IF(C25&lt;35,"No","Yes")))</f>
        <v>No</v>
      </c>
      <c r="E25" s="8">
        <v>4.5720882885999998</v>
      </c>
      <c r="F25" s="9" t="str">
        <f>IF($B25="N/A","N/A",IF(E25&gt;70,"No",IF(E25&lt;35,"No","Yes")))</f>
        <v>No</v>
      </c>
      <c r="G25" s="8">
        <v>5.3289269853999999</v>
      </c>
      <c r="H25" s="9" t="str">
        <f>IF($B25="N/A","N/A",IF(G25&gt;70,"No",IF(G25&lt;35,"No","Yes")))</f>
        <v>No</v>
      </c>
      <c r="I25" s="10">
        <v>-76.5</v>
      </c>
      <c r="J25" s="10">
        <v>16.55</v>
      </c>
      <c r="K25" s="9" t="str">
        <f t="shared" si="0"/>
        <v>Yes</v>
      </c>
    </row>
    <row r="26" spans="1:11" x14ac:dyDescent="0.25">
      <c r="A26" s="90" t="s">
        <v>829</v>
      </c>
      <c r="B26" s="33" t="s">
        <v>224</v>
      </c>
      <c r="C26" s="8">
        <v>1.1566905825</v>
      </c>
      <c r="D26" s="9" t="str">
        <f>IF($B26="N/A","N/A",IF(C26&gt;1,"Yes","No"))</f>
        <v>Yes</v>
      </c>
      <c r="E26" s="8">
        <v>1.6081998370999999</v>
      </c>
      <c r="F26" s="9" t="str">
        <f>IF($B26="N/A","N/A",IF(E26&gt;1,"Yes","No"))</f>
        <v>Yes</v>
      </c>
      <c r="G26" s="8">
        <v>1.5935077519</v>
      </c>
      <c r="H26" s="9" t="str">
        <f>IF($B26="N/A","N/A",IF(G26&gt;1,"Yes","No"))</f>
        <v>Yes</v>
      </c>
      <c r="I26" s="10">
        <v>39.03</v>
      </c>
      <c r="J26" s="10">
        <v>-0.91400000000000003</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0.48667904270000001</v>
      </c>
      <c r="D28" s="9" t="str">
        <f>IF($B28="N/A","N/A",IF(C28&gt;15,"No",IF(C28&lt;-15,"No","Yes")))</f>
        <v>N/A</v>
      </c>
      <c r="E28" s="8">
        <v>2.2807493890999999</v>
      </c>
      <c r="F28" s="9" t="str">
        <f>IF($B28="N/A","N/A",IF(E28&gt;15,"No",IF(E28&lt;-15,"No","Yes")))</f>
        <v>N/A</v>
      </c>
      <c r="G28" s="8">
        <v>2.2044573643000001</v>
      </c>
      <c r="H28" s="9" t="str">
        <f>IF($B28="N/A","N/A",IF(G28&gt;15,"No",IF(G28&lt;-15,"No","Yes")))</f>
        <v>N/A</v>
      </c>
      <c r="I28" s="10">
        <v>368.6</v>
      </c>
      <c r="J28" s="10">
        <v>-3.35</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194927</v>
      </c>
      <c r="F6" s="9" t="str">
        <f>IF($B6="N/A","N/A",IF(E6&lt;0,"No","Yes"))</f>
        <v>N/A</v>
      </c>
      <c r="G6" s="34">
        <v>222775</v>
      </c>
      <c r="H6" s="9" t="str">
        <f>IF($B6="N/A","N/A",IF(G6&lt;0,"No","Yes"))</f>
        <v>N/A</v>
      </c>
      <c r="I6" s="10" t="s">
        <v>217</v>
      </c>
      <c r="J6" s="10">
        <v>14.29</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5.9458156129999997</v>
      </c>
      <c r="F7" s="9" t="str">
        <f t="shared" ref="F7:F17" si="2">IF($B7="N/A","N/A",IF(E7&lt;0,"No","Yes"))</f>
        <v>N/A</v>
      </c>
      <c r="G7" s="9">
        <v>6.3220738412999999</v>
      </c>
      <c r="H7" s="9" t="str">
        <f t="shared" ref="H7:H17" si="3">IF($B7="N/A","N/A",IF(G7&lt;0,"No","Yes"))</f>
        <v>N/A</v>
      </c>
      <c r="I7" s="10" t="s">
        <v>217</v>
      </c>
      <c r="J7" s="10">
        <v>6.3280000000000003</v>
      </c>
      <c r="K7" s="9" t="str">
        <f t="shared" si="0"/>
        <v>Yes</v>
      </c>
    </row>
    <row r="8" spans="1:11" x14ac:dyDescent="0.25">
      <c r="A8" s="90" t="s">
        <v>439</v>
      </c>
      <c r="B8" s="85" t="s">
        <v>217</v>
      </c>
      <c r="C8" s="9" t="s">
        <v>217</v>
      </c>
      <c r="D8" s="9" t="str">
        <f t="shared" si="1"/>
        <v>N/A</v>
      </c>
      <c r="E8" s="9">
        <v>21.232563984999999</v>
      </c>
      <c r="F8" s="9" t="str">
        <f t="shared" si="2"/>
        <v>N/A</v>
      </c>
      <c r="G8" s="9">
        <v>20.489282909</v>
      </c>
      <c r="H8" s="9" t="str">
        <f t="shared" si="3"/>
        <v>N/A</v>
      </c>
      <c r="I8" s="10" t="s">
        <v>217</v>
      </c>
      <c r="J8" s="10">
        <v>-3.5</v>
      </c>
      <c r="K8" s="9" t="str">
        <f t="shared" si="0"/>
        <v>Yes</v>
      </c>
    </row>
    <row r="9" spans="1:11" x14ac:dyDescent="0.25">
      <c r="A9" s="90" t="s">
        <v>440</v>
      </c>
      <c r="B9" s="85" t="s">
        <v>217</v>
      </c>
      <c r="C9" s="9" t="s">
        <v>217</v>
      </c>
      <c r="D9" s="9" t="str">
        <f t="shared" si="1"/>
        <v>N/A</v>
      </c>
      <c r="E9" s="9">
        <v>19.885906005999999</v>
      </c>
      <c r="F9" s="9" t="str">
        <f t="shared" si="2"/>
        <v>N/A</v>
      </c>
      <c r="G9" s="9">
        <v>19.580742902000001</v>
      </c>
      <c r="H9" s="9" t="str">
        <f t="shared" si="3"/>
        <v>N/A</v>
      </c>
      <c r="I9" s="10" t="s">
        <v>217</v>
      </c>
      <c r="J9" s="10">
        <v>-1.53</v>
      </c>
      <c r="K9" s="9" t="str">
        <f t="shared" si="0"/>
        <v>Yes</v>
      </c>
    </row>
    <row r="10" spans="1:11" x14ac:dyDescent="0.25">
      <c r="A10" s="90" t="s">
        <v>441</v>
      </c>
      <c r="B10" s="85" t="s">
        <v>217</v>
      </c>
      <c r="C10" s="9" t="s">
        <v>217</v>
      </c>
      <c r="D10" s="9" t="str">
        <f t="shared" si="1"/>
        <v>N/A</v>
      </c>
      <c r="E10" s="9">
        <v>52.661252674000004</v>
      </c>
      <c r="F10" s="9" t="str">
        <f t="shared" si="2"/>
        <v>N/A</v>
      </c>
      <c r="G10" s="9">
        <v>53.148692627000003</v>
      </c>
      <c r="H10" s="9" t="str">
        <f t="shared" si="3"/>
        <v>N/A</v>
      </c>
      <c r="I10" s="10" t="s">
        <v>217</v>
      </c>
      <c r="J10" s="10">
        <v>0.92559999999999998</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85.854191568999994</v>
      </c>
      <c r="F12" s="9" t="str">
        <f t="shared" si="2"/>
        <v>N/A</v>
      </c>
      <c r="G12" s="9">
        <v>85.746605318999997</v>
      </c>
      <c r="H12" s="9" t="str">
        <f t="shared" si="3"/>
        <v>N/A</v>
      </c>
      <c r="I12" s="10" t="s">
        <v>217</v>
      </c>
      <c r="J12" s="10">
        <v>-0.125</v>
      </c>
      <c r="K12" s="9" t="str">
        <f t="shared" si="0"/>
        <v>Yes</v>
      </c>
    </row>
    <row r="13" spans="1:11" x14ac:dyDescent="0.25">
      <c r="A13" s="24" t="s">
        <v>821</v>
      </c>
      <c r="B13" s="85" t="s">
        <v>217</v>
      </c>
      <c r="C13" s="9" t="s">
        <v>217</v>
      </c>
      <c r="D13" s="9" t="str">
        <f t="shared" si="1"/>
        <v>N/A</v>
      </c>
      <c r="E13" s="9">
        <v>1.3241650882</v>
      </c>
      <c r="F13" s="9" t="str">
        <f t="shared" si="2"/>
        <v>N/A</v>
      </c>
      <c r="G13" s="9">
        <v>1.3185182859</v>
      </c>
      <c r="H13" s="9" t="str">
        <f t="shared" si="3"/>
        <v>N/A</v>
      </c>
      <c r="I13" s="10" t="s">
        <v>217</v>
      </c>
      <c r="J13" s="10">
        <v>-0.42599999999999999</v>
      </c>
      <c r="K13" s="9" t="str">
        <f t="shared" si="0"/>
        <v>Yes</v>
      </c>
    </row>
    <row r="14" spans="1:11" x14ac:dyDescent="0.25">
      <c r="A14" s="24" t="s">
        <v>315</v>
      </c>
      <c r="B14" s="85" t="s">
        <v>217</v>
      </c>
      <c r="C14" s="9" t="s">
        <v>217</v>
      </c>
      <c r="D14" s="9" t="str">
        <f t="shared" si="1"/>
        <v>N/A</v>
      </c>
      <c r="E14" s="9">
        <v>79.552858248999996</v>
      </c>
      <c r="F14" s="9" t="str">
        <f t="shared" si="2"/>
        <v>N/A</v>
      </c>
      <c r="G14" s="9">
        <v>77.194029850999996</v>
      </c>
      <c r="H14" s="9" t="str">
        <f t="shared" si="3"/>
        <v>N/A</v>
      </c>
      <c r="I14" s="10" t="s">
        <v>217</v>
      </c>
      <c r="J14" s="10">
        <v>-2.97</v>
      </c>
      <c r="K14" s="9" t="str">
        <f t="shared" si="0"/>
        <v>Yes</v>
      </c>
    </row>
    <row r="15" spans="1:11" x14ac:dyDescent="0.25">
      <c r="A15" s="24" t="s">
        <v>822</v>
      </c>
      <c r="B15" s="85" t="s">
        <v>217</v>
      </c>
      <c r="C15" s="9" t="s">
        <v>217</v>
      </c>
      <c r="D15" s="9" t="str">
        <f t="shared" si="1"/>
        <v>N/A</v>
      </c>
      <c r="E15" s="9">
        <v>10.07608177</v>
      </c>
      <c r="F15" s="9" t="str">
        <f t="shared" si="2"/>
        <v>N/A</v>
      </c>
      <c r="G15" s="9">
        <v>10.512592386</v>
      </c>
      <c r="H15" s="9" t="str">
        <f t="shared" si="3"/>
        <v>N/A</v>
      </c>
      <c r="I15" s="10" t="s">
        <v>217</v>
      </c>
      <c r="J15" s="10">
        <v>4.3319999999999999</v>
      </c>
      <c r="K15" s="9" t="str">
        <f t="shared" si="0"/>
        <v>Yes</v>
      </c>
    </row>
    <row r="16" spans="1:11" x14ac:dyDescent="0.25">
      <c r="A16" s="24" t="s">
        <v>831</v>
      </c>
      <c r="B16" s="85" t="s">
        <v>217</v>
      </c>
      <c r="C16" s="9" t="s">
        <v>217</v>
      </c>
      <c r="D16" s="9" t="str">
        <f t="shared" si="1"/>
        <v>N/A</v>
      </c>
      <c r="E16" s="9">
        <v>3.5161005643999999</v>
      </c>
      <c r="F16" s="9" t="str">
        <f t="shared" si="2"/>
        <v>N/A</v>
      </c>
      <c r="G16" s="9">
        <v>3.5191494139000001</v>
      </c>
      <c r="H16" s="9" t="str">
        <f t="shared" si="3"/>
        <v>N/A</v>
      </c>
      <c r="I16" s="10" t="s">
        <v>217</v>
      </c>
      <c r="J16" s="10">
        <v>8.6699999999999999E-2</v>
      </c>
      <c r="K16" s="9" t="str">
        <f t="shared" si="0"/>
        <v>Yes</v>
      </c>
    </row>
    <row r="17" spans="1:11" x14ac:dyDescent="0.25">
      <c r="A17" s="24" t="s">
        <v>824</v>
      </c>
      <c r="B17" s="85" t="s">
        <v>217</v>
      </c>
      <c r="C17" s="9" t="s">
        <v>217</v>
      </c>
      <c r="D17" s="9" t="str">
        <f t="shared" si="1"/>
        <v>N/A</v>
      </c>
      <c r="E17" s="9">
        <v>4.6327208272</v>
      </c>
      <c r="F17" s="9" t="str">
        <f t="shared" si="2"/>
        <v>N/A</v>
      </c>
      <c r="G17" s="9">
        <v>5.1852642027</v>
      </c>
      <c r="H17" s="9" t="str">
        <f t="shared" si="3"/>
        <v>N/A</v>
      </c>
      <c r="I17" s="10" t="s">
        <v>217</v>
      </c>
      <c r="J17" s="10">
        <v>11.93</v>
      </c>
      <c r="K17" s="9" t="str">
        <f t="shared" si="0"/>
        <v>Yes</v>
      </c>
    </row>
    <row r="18" spans="1:11" x14ac:dyDescent="0.25">
      <c r="A18" s="90" t="s">
        <v>316</v>
      </c>
      <c r="B18" s="33" t="s">
        <v>227</v>
      </c>
      <c r="C18" s="9" t="s">
        <v>217</v>
      </c>
      <c r="D18" s="9" t="str">
        <f>IF(OR($B18="N/A",$C18="N/A"),"N/A",IF(C18&gt;100,"No",IF(C18&lt;98,"No","Yes")))</f>
        <v>N/A</v>
      </c>
      <c r="E18" s="9">
        <v>99.929717279000002</v>
      </c>
      <c r="F18" s="9" t="str">
        <f>IF(OR($B18="N/A",$E18="N/A"),"N/A",IF(E18&gt;100,"No",IF(E18&lt;98,"No","Yes")))</f>
        <v>Yes</v>
      </c>
      <c r="G18" s="9">
        <v>99.922792055000002</v>
      </c>
      <c r="H18" s="9" t="str">
        <f>IF($B18="N/A","N/A",IF(G18&gt;100,"No",IF(G18&lt;98,"No","Yes")))</f>
        <v>Yes</v>
      </c>
      <c r="I18" s="10" t="s">
        <v>217</v>
      </c>
      <c r="J18" s="10">
        <v>-7.0000000000000001E-3</v>
      </c>
      <c r="K18" s="9" t="str">
        <f t="shared" si="0"/>
        <v>Yes</v>
      </c>
    </row>
    <row r="19" spans="1:11" x14ac:dyDescent="0.25">
      <c r="A19" s="90" t="s">
        <v>31</v>
      </c>
      <c r="B19" s="33" t="s">
        <v>218</v>
      </c>
      <c r="C19" s="9" t="s">
        <v>217</v>
      </c>
      <c r="D19" s="9" t="str">
        <f>IF(OR($B19="N/A",$C19="N/A"),"N/A",IF(C19&gt;100,"No",IF(C19&lt;95,"No","Yes")))</f>
        <v>N/A</v>
      </c>
      <c r="E19" s="9">
        <v>97.346186008000004</v>
      </c>
      <c r="F19" s="9" t="str">
        <f>IF(OR($B19="N/A",$E19="N/A"),"N/A",IF(E19&gt;100,"No",IF(E19&lt;98,"No","Yes")))</f>
        <v>No</v>
      </c>
      <c r="G19" s="9">
        <v>96.057905958999996</v>
      </c>
      <c r="H19" s="9" t="str">
        <f>IF($B19="N/A","N/A",IF(G19&gt;100,"No",IF(G19&lt;95,"No","Yes")))</f>
        <v>Yes</v>
      </c>
      <c r="I19" s="10" t="s">
        <v>217</v>
      </c>
      <c r="J19" s="10">
        <v>-1.32</v>
      </c>
      <c r="K19" s="9" t="str">
        <f t="shared" si="0"/>
        <v>Yes</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6.5152595600000002E-2</v>
      </c>
      <c r="F21" s="9" t="str">
        <f t="shared" si="5"/>
        <v>N/A</v>
      </c>
      <c r="G21" s="9">
        <v>5.8803725699999997E-2</v>
      </c>
      <c r="H21" s="9" t="str">
        <f t="shared" si="6"/>
        <v>N/A</v>
      </c>
      <c r="I21" s="10" t="s">
        <v>217</v>
      </c>
      <c r="J21" s="10">
        <v>-9.74</v>
      </c>
      <c r="K21" s="9" t="str">
        <f t="shared" si="0"/>
        <v>Yes</v>
      </c>
    </row>
    <row r="22" spans="1:11" x14ac:dyDescent="0.25">
      <c r="A22" s="24" t="s">
        <v>318</v>
      </c>
      <c r="B22" s="85" t="s">
        <v>217</v>
      </c>
      <c r="C22" s="9" t="s">
        <v>217</v>
      </c>
      <c r="D22" s="9" t="str">
        <f t="shared" si="4"/>
        <v>N/A</v>
      </c>
      <c r="E22" s="9">
        <v>100</v>
      </c>
      <c r="F22" s="9" t="str">
        <f t="shared" si="5"/>
        <v>N/A</v>
      </c>
      <c r="G22" s="9">
        <v>99.999102233000002</v>
      </c>
      <c r="H22" s="9" t="str">
        <f t="shared" si="6"/>
        <v>N/A</v>
      </c>
      <c r="I22" s="10" t="s">
        <v>217</v>
      </c>
      <c r="J22" s="10">
        <v>-1E-3</v>
      </c>
      <c r="K22" s="9" t="str">
        <f t="shared" si="0"/>
        <v>Yes</v>
      </c>
    </row>
    <row r="23" spans="1:11" x14ac:dyDescent="0.25">
      <c r="A23" s="24" t="s">
        <v>825</v>
      </c>
      <c r="B23" s="85" t="s">
        <v>217</v>
      </c>
      <c r="C23" s="9" t="s">
        <v>217</v>
      </c>
      <c r="D23" s="9" t="str">
        <f t="shared" si="4"/>
        <v>N/A</v>
      </c>
      <c r="E23" s="9">
        <v>1.8709157786999999</v>
      </c>
      <c r="F23" s="9" t="str">
        <f t="shared" si="5"/>
        <v>N/A</v>
      </c>
      <c r="G23" s="9">
        <v>1.8613970275</v>
      </c>
      <c r="H23" s="9" t="str">
        <f t="shared" si="6"/>
        <v>N/A</v>
      </c>
      <c r="I23" s="10" t="s">
        <v>217</v>
      </c>
      <c r="J23" s="10">
        <v>-0.50900000000000001</v>
      </c>
      <c r="K23" s="9" t="str">
        <f t="shared" si="0"/>
        <v>Yes</v>
      </c>
    </row>
    <row r="24" spans="1:11" x14ac:dyDescent="0.25">
      <c r="A24" s="24" t="s">
        <v>319</v>
      </c>
      <c r="B24" s="85" t="s">
        <v>217</v>
      </c>
      <c r="C24" s="9" t="s">
        <v>217</v>
      </c>
      <c r="D24" s="9" t="str">
        <f t="shared" si="4"/>
        <v>N/A</v>
      </c>
      <c r="E24" s="9">
        <v>7.0021084815999997</v>
      </c>
      <c r="F24" s="9" t="str">
        <f t="shared" si="5"/>
        <v>N/A</v>
      </c>
      <c r="G24" s="9">
        <v>6.9734662638999998</v>
      </c>
      <c r="H24" s="9" t="str">
        <f t="shared" si="6"/>
        <v>N/A</v>
      </c>
      <c r="I24" s="10" t="s">
        <v>217</v>
      </c>
      <c r="J24" s="10">
        <v>-0.40899999999999997</v>
      </c>
      <c r="K24" s="9" t="str">
        <f t="shared" si="0"/>
        <v>Yes</v>
      </c>
    </row>
    <row r="25" spans="1:11" x14ac:dyDescent="0.25">
      <c r="A25" s="24" t="s">
        <v>320</v>
      </c>
      <c r="B25" s="85" t="s">
        <v>217</v>
      </c>
      <c r="C25" s="9" t="s">
        <v>217</v>
      </c>
      <c r="D25" s="9" t="str">
        <f t="shared" si="4"/>
        <v>N/A</v>
      </c>
      <c r="E25" s="9">
        <v>25.508523704000002</v>
      </c>
      <c r="F25" s="9" t="str">
        <f t="shared" si="5"/>
        <v>N/A</v>
      </c>
      <c r="G25" s="9">
        <v>25.315904531000001</v>
      </c>
      <c r="H25" s="9" t="str">
        <f t="shared" si="6"/>
        <v>N/A</v>
      </c>
      <c r="I25" s="10" t="s">
        <v>217</v>
      </c>
      <c r="J25" s="10">
        <v>-0.755</v>
      </c>
      <c r="K25" s="9" t="str">
        <f t="shared" si="0"/>
        <v>Yes</v>
      </c>
    </row>
    <row r="26" spans="1:11" x14ac:dyDescent="0.25">
      <c r="A26" s="24" t="s">
        <v>321</v>
      </c>
      <c r="B26" s="85" t="s">
        <v>217</v>
      </c>
      <c r="C26" s="9" t="s">
        <v>217</v>
      </c>
      <c r="D26" s="9" t="str">
        <f t="shared" si="4"/>
        <v>N/A</v>
      </c>
      <c r="E26" s="9">
        <v>67.475003462999993</v>
      </c>
      <c r="F26" s="9" t="str">
        <f t="shared" si="5"/>
        <v>N/A</v>
      </c>
      <c r="G26" s="9">
        <v>67.710629205999993</v>
      </c>
      <c r="H26" s="9" t="str">
        <f t="shared" si="6"/>
        <v>N/A</v>
      </c>
      <c r="I26" s="10" t="s">
        <v>217</v>
      </c>
      <c r="J26" s="10">
        <v>0.34920000000000001</v>
      </c>
      <c r="K26" s="9" t="str">
        <f t="shared" si="0"/>
        <v>Yes</v>
      </c>
    </row>
    <row r="27" spans="1:11" x14ac:dyDescent="0.25">
      <c r="A27" s="24" t="s">
        <v>322</v>
      </c>
      <c r="B27" s="85" t="s">
        <v>217</v>
      </c>
      <c r="C27" s="9" t="s">
        <v>217</v>
      </c>
      <c r="D27" s="9" t="str">
        <f t="shared" si="4"/>
        <v>N/A</v>
      </c>
      <c r="E27" s="9">
        <v>51.469524489000001</v>
      </c>
      <c r="F27" s="9" t="str">
        <f t="shared" si="5"/>
        <v>N/A</v>
      </c>
      <c r="G27" s="9">
        <v>48.386937492999998</v>
      </c>
      <c r="H27" s="9" t="str">
        <f t="shared" si="6"/>
        <v>N/A</v>
      </c>
      <c r="I27" s="10" t="s">
        <v>217</v>
      </c>
      <c r="J27" s="10">
        <v>-5.99</v>
      </c>
      <c r="K27" s="9" t="str">
        <f t="shared" si="0"/>
        <v>Yes</v>
      </c>
    </row>
    <row r="28" spans="1:11" x14ac:dyDescent="0.25">
      <c r="A28" s="24" t="s">
        <v>829</v>
      </c>
      <c r="B28" s="85" t="s">
        <v>217</v>
      </c>
      <c r="C28" s="9" t="s">
        <v>217</v>
      </c>
      <c r="D28" s="9" t="str">
        <f t="shared" si="4"/>
        <v>N/A</v>
      </c>
      <c r="E28" s="9">
        <v>1.5111235149</v>
      </c>
      <c r="F28" s="9" t="str">
        <f t="shared" si="5"/>
        <v>N/A</v>
      </c>
      <c r="G28" s="9">
        <v>1.545355029</v>
      </c>
      <c r="H28" s="9" t="str">
        <f t="shared" si="6"/>
        <v>N/A</v>
      </c>
      <c r="I28" s="10" t="s">
        <v>217</v>
      </c>
      <c r="J28" s="10">
        <v>2.2650000000000001</v>
      </c>
      <c r="K28" s="9" t="str">
        <f t="shared" si="0"/>
        <v>Yes</v>
      </c>
    </row>
    <row r="29" spans="1:11" x14ac:dyDescent="0.25">
      <c r="A29" s="24" t="s">
        <v>323</v>
      </c>
      <c r="B29" s="85" t="s">
        <v>217</v>
      </c>
      <c r="C29" s="9" t="s">
        <v>217</v>
      </c>
      <c r="D29" s="9" t="str">
        <f t="shared" si="4"/>
        <v>N/A</v>
      </c>
      <c r="E29" s="9">
        <v>3.8244557850000001</v>
      </c>
      <c r="F29" s="9" t="str">
        <f t="shared" si="5"/>
        <v>N/A</v>
      </c>
      <c r="G29" s="9">
        <v>6.0430079595999997</v>
      </c>
      <c r="H29" s="9" t="str">
        <f t="shared" si="6"/>
        <v>N/A</v>
      </c>
      <c r="I29" s="10" t="s">
        <v>217</v>
      </c>
      <c r="J29" s="10">
        <v>58.01</v>
      </c>
      <c r="K29" s="9" t="str">
        <f t="shared" si="0"/>
        <v>No</v>
      </c>
    </row>
    <row r="30" spans="1:11" x14ac:dyDescent="0.25">
      <c r="A30" s="24" t="s">
        <v>830</v>
      </c>
      <c r="B30" s="85" t="s">
        <v>217</v>
      </c>
      <c r="C30" s="9" t="s">
        <v>217</v>
      </c>
      <c r="D30" s="9" t="str">
        <f t="shared" si="4"/>
        <v>N/A</v>
      </c>
      <c r="E30" s="9">
        <v>93.266087233999997</v>
      </c>
      <c r="F30" s="9" t="str">
        <f t="shared" si="5"/>
        <v>N/A</v>
      </c>
      <c r="G30" s="9">
        <v>91.004137521999994</v>
      </c>
      <c r="H30" s="9" t="str">
        <f t="shared" si="6"/>
        <v>N/A</v>
      </c>
      <c r="I30" s="10" t="s">
        <v>217</v>
      </c>
      <c r="J30" s="10">
        <v>-2.4300000000000002</v>
      </c>
      <c r="K30" s="9" t="str">
        <f t="shared" si="0"/>
        <v>Yes</v>
      </c>
    </row>
    <row r="31" spans="1:11" x14ac:dyDescent="0.25">
      <c r="A31" s="90" t="s">
        <v>324</v>
      </c>
      <c r="B31" s="33" t="s">
        <v>217</v>
      </c>
      <c r="C31" s="9" t="s">
        <v>217</v>
      </c>
      <c r="D31" s="9" t="str">
        <f t="shared" si="4"/>
        <v>N/A</v>
      </c>
      <c r="E31" s="9">
        <v>100</v>
      </c>
      <c r="F31" s="9" t="str">
        <f t="shared" si="5"/>
        <v>N/A</v>
      </c>
      <c r="G31" s="9">
        <v>100</v>
      </c>
      <c r="H31" s="9" t="str">
        <f t="shared" si="6"/>
        <v>N/A</v>
      </c>
      <c r="I31" s="10" t="s">
        <v>217</v>
      </c>
      <c r="J31" s="10">
        <v>0</v>
      </c>
      <c r="K31" s="9" t="str">
        <f t="shared" si="0"/>
        <v>Yes</v>
      </c>
    </row>
    <row r="32" spans="1:11" x14ac:dyDescent="0.25">
      <c r="A32" s="90" t="s">
        <v>325</v>
      </c>
      <c r="B32" s="33" t="s">
        <v>217</v>
      </c>
      <c r="C32" s="9" t="s">
        <v>217</v>
      </c>
      <c r="D32" s="9" t="str">
        <f t="shared" si="4"/>
        <v>N/A</v>
      </c>
      <c r="E32" s="9">
        <v>99.996793913000005</v>
      </c>
      <c r="F32" s="9" t="str">
        <f t="shared" si="5"/>
        <v>N/A</v>
      </c>
      <c r="G32" s="9">
        <v>99.997961201999999</v>
      </c>
      <c r="H32" s="9" t="str">
        <f t="shared" si="6"/>
        <v>N/A</v>
      </c>
      <c r="I32" s="10" t="s">
        <v>217</v>
      </c>
      <c r="J32" s="10">
        <v>1.1999999999999999E-3</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30.598634360999998</v>
      </c>
      <c r="F34" s="9" t="str">
        <f t="shared" si="5"/>
        <v>N/A</v>
      </c>
      <c r="G34" s="9">
        <v>29.588598361999999</v>
      </c>
      <c r="H34" s="9" t="str">
        <f t="shared" si="6"/>
        <v>N/A</v>
      </c>
      <c r="I34" s="10" t="s">
        <v>217</v>
      </c>
      <c r="J34" s="10">
        <v>-3.3</v>
      </c>
      <c r="K34" s="9" t="str">
        <f t="shared" si="0"/>
        <v>Yes</v>
      </c>
    </row>
    <row r="35" spans="1:11" ht="25" x14ac:dyDescent="0.25">
      <c r="A35" s="24" t="s">
        <v>369</v>
      </c>
      <c r="B35" s="85" t="s">
        <v>217</v>
      </c>
      <c r="C35" s="9" t="s">
        <v>217</v>
      </c>
      <c r="D35" s="9" t="str">
        <f t="shared" si="4"/>
        <v>N/A</v>
      </c>
      <c r="E35" s="9">
        <v>4.019966449</v>
      </c>
      <c r="F35" s="9" t="str">
        <f>IF($B35="N/A","N/A",IF(E35&lt;0,"No","Yes"))</f>
        <v>N/A</v>
      </c>
      <c r="G35" s="9">
        <v>4.0574570755000003</v>
      </c>
      <c r="H35" s="9" t="str">
        <f t="shared" si="6"/>
        <v>N/A</v>
      </c>
      <c r="I35" s="10" t="s">
        <v>217</v>
      </c>
      <c r="J35" s="10">
        <v>0.93259999999999998</v>
      </c>
      <c r="K35" s="9" t="str">
        <f t="shared" si="0"/>
        <v>Yes</v>
      </c>
    </row>
    <row r="36" spans="1:11" x14ac:dyDescent="0.25">
      <c r="A36" s="27" t="s">
        <v>373</v>
      </c>
      <c r="B36" s="1" t="s">
        <v>217</v>
      </c>
      <c r="C36" s="8" t="s">
        <v>217</v>
      </c>
      <c r="D36" s="9" t="str">
        <f t="shared" ref="D36:D39" si="7">IF($B36="N/A","N/A",IF(C36&lt;0,"No","Yes"))</f>
        <v>N/A</v>
      </c>
      <c r="E36" s="8">
        <v>91.276734367000003</v>
      </c>
      <c r="F36" s="9" t="str">
        <f t="shared" ref="F36:F39" si="8">IF($B36="N/A","N/A",IF(E36&lt;0,"No","Yes"))</f>
        <v>N/A</v>
      </c>
      <c r="G36" s="8">
        <v>90.111547525999995</v>
      </c>
      <c r="H36" s="9" t="str">
        <f t="shared" ref="H36:H39" si="9">IF($B36="N/A","N/A",IF(G36&lt;0,"No","Yes"))</f>
        <v>N/A</v>
      </c>
      <c r="I36" s="10" t="s">
        <v>217</v>
      </c>
      <c r="J36" s="10">
        <v>-1.28</v>
      </c>
      <c r="K36" s="9" t="str">
        <f>IF(J36="Div by 0", "N/A", IF(J36="N/A","N/A", IF(J36&gt;30, "No", IF(J36&lt;-30, "No", "Yes"))))</f>
        <v>Yes</v>
      </c>
    </row>
    <row r="37" spans="1:11" x14ac:dyDescent="0.25">
      <c r="A37" s="27" t="s">
        <v>374</v>
      </c>
      <c r="B37" s="1" t="s">
        <v>217</v>
      </c>
      <c r="C37" s="8" t="s">
        <v>217</v>
      </c>
      <c r="D37" s="9" t="str">
        <f t="shared" si="7"/>
        <v>N/A</v>
      </c>
      <c r="E37" s="8">
        <v>5.5933759818000004</v>
      </c>
      <c r="F37" s="9" t="str">
        <f t="shared" si="8"/>
        <v>N/A</v>
      </c>
      <c r="G37" s="8">
        <v>5.7071035798</v>
      </c>
      <c r="H37" s="9" t="str">
        <f t="shared" si="9"/>
        <v>N/A</v>
      </c>
      <c r="I37" s="10" t="s">
        <v>217</v>
      </c>
      <c r="J37" s="10">
        <v>2.0329999999999999</v>
      </c>
      <c r="K37" s="9" t="str">
        <f>IF(J37="Div by 0", "N/A", IF(J37="N/A","N/A", IF(J37&gt;30, "No", IF(J37&lt;-30, "No", "Yes"))))</f>
        <v>Yes</v>
      </c>
    </row>
    <row r="38" spans="1:11" x14ac:dyDescent="0.25">
      <c r="A38" s="27" t="s">
        <v>375</v>
      </c>
      <c r="B38" s="1" t="s">
        <v>217</v>
      </c>
      <c r="C38" s="8" t="s">
        <v>217</v>
      </c>
      <c r="D38" s="9" t="str">
        <f t="shared" si="7"/>
        <v>N/A</v>
      </c>
      <c r="E38" s="8">
        <v>1.9771504204000001</v>
      </c>
      <c r="F38" s="9" t="str">
        <f t="shared" si="8"/>
        <v>N/A</v>
      </c>
      <c r="G38" s="8">
        <v>2.8176411177</v>
      </c>
      <c r="H38" s="9" t="str">
        <f t="shared" si="9"/>
        <v>N/A</v>
      </c>
      <c r="I38" s="10" t="s">
        <v>217</v>
      </c>
      <c r="J38" s="10">
        <v>42.51</v>
      </c>
      <c r="K38" s="9" t="str">
        <f>IF(J38="Div by 0", "N/A", IF(J38="N/A","N/A", IF(J38&gt;30, "No", IF(J38&lt;-30, "No", "Yes"))))</f>
        <v>No</v>
      </c>
    </row>
    <row r="39" spans="1:11" x14ac:dyDescent="0.25">
      <c r="A39" s="27" t="s">
        <v>376</v>
      </c>
      <c r="B39" s="1" t="s">
        <v>217</v>
      </c>
      <c r="C39" s="8" t="s">
        <v>217</v>
      </c>
      <c r="D39" s="9" t="str">
        <f t="shared" si="7"/>
        <v>N/A</v>
      </c>
      <c r="E39" s="8">
        <v>0.86391315719999995</v>
      </c>
      <c r="F39" s="9" t="str">
        <f t="shared" si="8"/>
        <v>N/A</v>
      </c>
      <c r="G39" s="8">
        <v>0.89193132080000004</v>
      </c>
      <c r="H39" s="9" t="str">
        <f t="shared" si="9"/>
        <v>N/A</v>
      </c>
      <c r="I39" s="10" t="s">
        <v>217</v>
      </c>
      <c r="J39" s="10">
        <v>3.2429999999999999</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3136709</v>
      </c>
      <c r="D7" s="30" t="str">
        <f>IF($B7="N/A","N/A",IF(C7&gt;15,"No",IF(C7&lt;-15,"No","Yes")))</f>
        <v>N/A</v>
      </c>
      <c r="E7" s="29">
        <v>3145283</v>
      </c>
      <c r="F7" s="30" t="str">
        <f>IF($B7="N/A","N/A",IF(E7&gt;15,"No",IF(E7&lt;-15,"No","Yes")))</f>
        <v>N/A</v>
      </c>
      <c r="G7" s="29">
        <v>3286379</v>
      </c>
      <c r="H7" s="30" t="str">
        <f>IF($B7="N/A","N/A",IF(G7&gt;15,"No",IF(G7&lt;-15,"No","Yes")))</f>
        <v>N/A</v>
      </c>
      <c r="I7" s="31">
        <v>0.27329999999999999</v>
      </c>
      <c r="J7" s="31">
        <v>4.4859999999999998</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88.944245323000004</v>
      </c>
      <c r="H8" s="30" t="str">
        <f>IF($B8="N/A","N/A",IF(G8&gt;15,"No",IF(G8&lt;-15,"No","Yes")))</f>
        <v>N/A</v>
      </c>
      <c r="I8" s="31" t="s">
        <v>217</v>
      </c>
      <c r="J8" s="31" t="s">
        <v>217</v>
      </c>
      <c r="K8" s="30" t="str">
        <f t="shared" si="0"/>
        <v>N/A</v>
      </c>
    </row>
    <row r="9" spans="1:11" x14ac:dyDescent="0.25">
      <c r="A9" s="87" t="s">
        <v>119</v>
      </c>
      <c r="B9" s="33" t="s">
        <v>217</v>
      </c>
      <c r="C9" s="8">
        <v>8.8473938768</v>
      </c>
      <c r="D9" s="9" t="str">
        <f>IF($B9="N/A","N/A",IF(C9&gt;15,"No",IF(C9&lt;-15,"No","Yes")))</f>
        <v>N/A</v>
      </c>
      <c r="E9" s="8">
        <v>8.8931266279999992</v>
      </c>
      <c r="F9" s="9" t="str">
        <f>IF($B9="N/A","N/A",IF(E9&gt;15,"No",IF(E9&lt;-15,"No","Yes")))</f>
        <v>N/A</v>
      </c>
      <c r="G9" s="8">
        <v>11.055754676999999</v>
      </c>
      <c r="H9" s="9" t="str">
        <f>IF($B9="N/A","N/A",IF(G9&gt;15,"No",IF(G9&lt;-15,"No","Yes")))</f>
        <v>N/A</v>
      </c>
      <c r="I9" s="10">
        <v>0.51690000000000003</v>
      </c>
      <c r="J9" s="10">
        <v>24.32</v>
      </c>
      <c r="K9" s="9" t="str">
        <f t="shared" si="0"/>
        <v>Yes</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99.999969570999994</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5">
      <c r="A13" s="87" t="s">
        <v>834</v>
      </c>
      <c r="B13" s="33" t="s">
        <v>218</v>
      </c>
      <c r="C13" s="8" t="s">
        <v>217</v>
      </c>
      <c r="D13" s="9" t="str">
        <f t="shared" si="1"/>
        <v>N/A</v>
      </c>
      <c r="E13" s="8">
        <v>76.668999260000007</v>
      </c>
      <c r="F13" s="9" t="str">
        <f t="shared" si="2"/>
        <v>No</v>
      </c>
      <c r="G13" s="8">
        <v>75.739681880999996</v>
      </c>
      <c r="H13" s="9" t="str">
        <f t="shared" si="3"/>
        <v>No</v>
      </c>
      <c r="I13" s="10" t="s">
        <v>217</v>
      </c>
      <c r="J13" s="10">
        <v>-1.21</v>
      </c>
      <c r="K13" s="9" t="str">
        <f t="shared" si="0"/>
        <v>Yes</v>
      </c>
    </row>
    <row r="14" spans="1:11" x14ac:dyDescent="0.25">
      <c r="A14" s="87" t="s">
        <v>13</v>
      </c>
      <c r="B14" s="33" t="s">
        <v>217</v>
      </c>
      <c r="C14" s="34">
        <v>2859192</v>
      </c>
      <c r="D14" s="9" t="str">
        <f>IF($B14="N/A","N/A",IF(C14&gt;15,"No",IF(C14&lt;-15,"No","Yes")))</f>
        <v>N/A</v>
      </c>
      <c r="E14" s="34">
        <v>2865569</v>
      </c>
      <c r="F14" s="9" t="str">
        <f>IF($B14="N/A","N/A",IF(E14&gt;15,"No",IF(E14&lt;-15,"No","Yes")))</f>
        <v>N/A</v>
      </c>
      <c r="G14" s="34">
        <v>2923045</v>
      </c>
      <c r="H14" s="9" t="str">
        <f>IF($B14="N/A","N/A",IF(G14&gt;15,"No",IF(G14&lt;-15,"No","Yes")))</f>
        <v>N/A</v>
      </c>
      <c r="I14" s="10">
        <v>0.223</v>
      </c>
      <c r="J14" s="10">
        <v>2.0059999999999998</v>
      </c>
      <c r="K14" s="9" t="str">
        <f t="shared" si="0"/>
        <v>Yes</v>
      </c>
    </row>
    <row r="15" spans="1:11" x14ac:dyDescent="0.25">
      <c r="A15" s="87" t="s">
        <v>442</v>
      </c>
      <c r="B15" s="33" t="s">
        <v>219</v>
      </c>
      <c r="C15" s="8">
        <v>7.0411850621000003</v>
      </c>
      <c r="D15" s="9" t="str">
        <f>IF($B15="N/A","N/A",IF(C15&gt;20,"No",IF(C15&lt;5,"No","Yes")))</f>
        <v>Yes</v>
      </c>
      <c r="E15" s="8">
        <v>7.1625565464000003</v>
      </c>
      <c r="F15" s="9" t="str">
        <f>IF($B15="N/A","N/A",IF(E15&gt;20,"No",IF(E15&lt;5,"No","Yes")))</f>
        <v>Yes</v>
      </c>
      <c r="G15" s="8">
        <v>7.0928774616999997</v>
      </c>
      <c r="H15" s="9" t="str">
        <f>IF($B15="N/A","N/A",IF(G15&gt;20,"No",IF(G15&lt;5,"No","Yes")))</f>
        <v>Yes</v>
      </c>
      <c r="I15" s="10">
        <v>1.724</v>
      </c>
      <c r="J15" s="10">
        <v>-0.97299999999999998</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92.907122537999996</v>
      </c>
      <c r="H16" s="9" t="str">
        <f>IF($B16="N/A","N/A",IF(G16&gt;15,"No",IF(G16&lt;-15,"No","Yes")))</f>
        <v>N/A</v>
      </c>
      <c r="I16" s="10" t="s">
        <v>217</v>
      </c>
      <c r="J16" s="10" t="s">
        <v>217</v>
      </c>
      <c r="K16" s="9" t="str">
        <f t="shared" si="0"/>
        <v>N/A</v>
      </c>
    </row>
    <row r="17" spans="1:11" x14ac:dyDescent="0.25">
      <c r="A17" s="87" t="s">
        <v>444</v>
      </c>
      <c r="B17" s="33" t="s">
        <v>239</v>
      </c>
      <c r="C17" s="8">
        <v>41.890611053999997</v>
      </c>
      <c r="D17" s="9" t="str">
        <f>IF($B17="N/A","N/A",IF(C17&gt;1,"Yes","No"))</f>
        <v>Yes</v>
      </c>
      <c r="E17" s="8">
        <v>42.030081983999999</v>
      </c>
      <c r="F17" s="9" t="str">
        <f>IF($B17="N/A","N/A",IF(E17&gt;1,"Yes","No"))</f>
        <v>Yes</v>
      </c>
      <c r="G17" s="8">
        <v>68.536132696999999</v>
      </c>
      <c r="H17" s="9" t="str">
        <f>IF($B17="N/A","N/A",IF(G17&gt;1,"Yes","No"))</f>
        <v>Yes</v>
      </c>
      <c r="I17" s="10">
        <v>0.33289999999999997</v>
      </c>
      <c r="J17" s="10">
        <v>63.06</v>
      </c>
      <c r="K17" s="9" t="str">
        <f t="shared" si="0"/>
        <v>No</v>
      </c>
    </row>
    <row r="18" spans="1:11" x14ac:dyDescent="0.25">
      <c r="A18" s="87" t="s">
        <v>856</v>
      </c>
      <c r="B18" s="33" t="s">
        <v>217</v>
      </c>
      <c r="C18" s="88">
        <v>1519.0336227</v>
      </c>
      <c r="D18" s="9" t="str">
        <f>IF($B18="N/A","N/A",IF(C18&gt;15,"No",IF(C18&lt;-15,"No","Yes")))</f>
        <v>N/A</v>
      </c>
      <c r="E18" s="88">
        <v>1435.9073206999999</v>
      </c>
      <c r="F18" s="9" t="str">
        <f>IF($B18="N/A","N/A",IF(E18&gt;15,"No",IF(E18&lt;-15,"No","Yes")))</f>
        <v>N/A</v>
      </c>
      <c r="G18" s="88">
        <v>1503.4790943999999</v>
      </c>
      <c r="H18" s="9" t="str">
        <f>IF($B18="N/A","N/A",IF(G18&gt;15,"No",IF(G18&lt;-15,"No","Yes")))</f>
        <v>N/A</v>
      </c>
      <c r="I18" s="10">
        <v>-5.47</v>
      </c>
      <c r="J18" s="10">
        <v>4.7060000000000004</v>
      </c>
      <c r="K18" s="9" t="str">
        <f t="shared" si="0"/>
        <v>Yes</v>
      </c>
    </row>
    <row r="19" spans="1:11" x14ac:dyDescent="0.25">
      <c r="A19" s="3" t="s">
        <v>131</v>
      </c>
      <c r="B19" s="33" t="s">
        <v>217</v>
      </c>
      <c r="C19" s="34">
        <v>1366</v>
      </c>
      <c r="D19" s="33" t="s">
        <v>217</v>
      </c>
      <c r="E19" s="34">
        <v>749</v>
      </c>
      <c r="F19" s="33" t="s">
        <v>217</v>
      </c>
      <c r="G19" s="34">
        <v>3976</v>
      </c>
      <c r="H19" s="9" t="str">
        <f>IF($B19="N/A","N/A",IF(G19&gt;15,"No",IF(G19&lt;-15,"No","Yes")))</f>
        <v>N/A</v>
      </c>
      <c r="I19" s="10">
        <v>-45.2</v>
      </c>
      <c r="J19" s="10">
        <v>430.8</v>
      </c>
      <c r="K19" s="9" t="str">
        <f t="shared" si="0"/>
        <v>No</v>
      </c>
    </row>
    <row r="20" spans="1:11" x14ac:dyDescent="0.25">
      <c r="A20" s="3" t="s">
        <v>350</v>
      </c>
      <c r="B20" s="28" t="s">
        <v>217</v>
      </c>
      <c r="C20" s="8" t="s">
        <v>217</v>
      </c>
      <c r="D20" s="33" t="s">
        <v>217</v>
      </c>
      <c r="E20" s="8" t="s">
        <v>217</v>
      </c>
      <c r="F20" s="33" t="s">
        <v>217</v>
      </c>
      <c r="G20" s="8">
        <v>0.12098422</v>
      </c>
      <c r="H20" s="9" t="str">
        <f>IF($B20="N/A","N/A",IF(G20&gt;15,"No",IF(G20&lt;-15,"No","Yes")))</f>
        <v>N/A</v>
      </c>
      <c r="I20" s="10" t="s">
        <v>217</v>
      </c>
      <c r="J20" s="10" t="s">
        <v>217</v>
      </c>
      <c r="K20" s="9" t="str">
        <f t="shared" si="0"/>
        <v>N/A</v>
      </c>
    </row>
    <row r="21" spans="1:11" ht="25" x14ac:dyDescent="0.25">
      <c r="A21" s="3" t="s">
        <v>835</v>
      </c>
      <c r="B21" s="33" t="s">
        <v>217</v>
      </c>
      <c r="C21" s="88">
        <v>2650.2020498000002</v>
      </c>
      <c r="D21" s="9" t="str">
        <f>IF($B21="N/A","N/A",IF(C21&gt;60,"No",IF(C21&lt;15,"No","Yes")))</f>
        <v>N/A</v>
      </c>
      <c r="E21" s="88">
        <v>3187.5140187000002</v>
      </c>
      <c r="F21" s="9" t="str">
        <f>IF($B21="N/A","N/A",IF(E21&gt;60,"No",IF(E21&lt;15,"No","Yes")))</f>
        <v>N/A</v>
      </c>
      <c r="G21" s="88">
        <v>3027.2271126999999</v>
      </c>
      <c r="H21" s="9" t="str">
        <f>IF($B21="N/A","N/A",IF(G21&gt;60,"No",IF(G21&lt;15,"No","Yes")))</f>
        <v>N/A</v>
      </c>
      <c r="I21" s="10">
        <v>20.27</v>
      </c>
      <c r="J21" s="10">
        <v>-5.03</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2657871</v>
      </c>
      <c r="D6" s="9" t="str">
        <f>IF($B6="N/A","N/A",IF(C6&gt;15,"No",IF(C6&lt;-15,"No","Yes")))</f>
        <v>N/A</v>
      </c>
      <c r="E6" s="34">
        <v>2660321</v>
      </c>
      <c r="F6" s="9" t="str">
        <f>IF($B6="N/A","N/A",IF(E6&gt;15,"No",IF(E6&lt;-15,"No","Yes")))</f>
        <v>N/A</v>
      </c>
      <c r="G6" s="34">
        <v>2715717</v>
      </c>
      <c r="H6" s="9" t="str">
        <f>IF($B6="N/A","N/A",IF(G6&gt;15,"No",IF(G6&lt;-15,"No","Yes")))</f>
        <v>N/A</v>
      </c>
      <c r="I6" s="10">
        <v>9.2200000000000004E-2</v>
      </c>
      <c r="J6" s="10">
        <v>2.0819999999999999</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166.90317540000001</v>
      </c>
      <c r="D9" s="9" t="str">
        <f>IF($B9="N/A","N/A",IF(C9&gt;100,"No",IF(C9&lt;50,"No","Yes")))</f>
        <v>No</v>
      </c>
      <c r="E9" s="35">
        <v>172.68311790999999</v>
      </c>
      <c r="F9" s="9" t="str">
        <f>IF($B9="N/A","N/A",IF(E9&gt;100,"No",IF(E9&lt;50,"No","Yes")))</f>
        <v>No</v>
      </c>
      <c r="G9" s="35">
        <v>179.54327659</v>
      </c>
      <c r="H9" s="9" t="str">
        <f>IF($B9="N/A","N/A",IF(G9&gt;100,"No",IF(G9&lt;50,"No","Yes")))</f>
        <v>No</v>
      </c>
      <c r="I9" s="10">
        <v>3.4630000000000001</v>
      </c>
      <c r="J9" s="10">
        <v>3.9729999999999999</v>
      </c>
      <c r="K9" s="9" t="str">
        <f t="shared" si="0"/>
        <v>Yes</v>
      </c>
    </row>
    <row r="10" spans="1:11" ht="25" x14ac:dyDescent="0.25">
      <c r="A10" s="69" t="s">
        <v>838</v>
      </c>
      <c r="B10" s="33" t="s">
        <v>217</v>
      </c>
      <c r="C10" s="35">
        <v>265.45761820000001</v>
      </c>
      <c r="D10" s="9" t="str">
        <f>IF($B10="N/A","N/A",IF(C10&gt;15,"No",IF(C10&lt;-15,"No","Yes")))</f>
        <v>N/A</v>
      </c>
      <c r="E10" s="35">
        <v>258.98851796999998</v>
      </c>
      <c r="F10" s="9" t="str">
        <f>IF($B10="N/A","N/A",IF(E10&gt;15,"No",IF(E10&lt;-15,"No","Yes")))</f>
        <v>N/A</v>
      </c>
      <c r="G10" s="35">
        <v>256.06528706</v>
      </c>
      <c r="H10" s="9" t="str">
        <f>IF($B10="N/A","N/A",IF(G10&gt;15,"No",IF(G10&lt;-15,"No","Yes")))</f>
        <v>N/A</v>
      </c>
      <c r="I10" s="10">
        <v>-2.44</v>
      </c>
      <c r="J10" s="10">
        <v>-1.1299999999999999</v>
      </c>
      <c r="K10" s="9" t="str">
        <f t="shared" si="0"/>
        <v>Yes</v>
      </c>
    </row>
    <row r="11" spans="1:11" ht="25" x14ac:dyDescent="0.25">
      <c r="A11" s="69" t="s">
        <v>839</v>
      </c>
      <c r="B11" s="33" t="s">
        <v>217</v>
      </c>
      <c r="C11" s="35">
        <v>1110.3714373</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ht="25" x14ac:dyDescent="0.25">
      <c r="A12" s="69" t="s">
        <v>840</v>
      </c>
      <c r="B12" s="33" t="s">
        <v>217</v>
      </c>
      <c r="C12" s="35">
        <v>624.57223349000003</v>
      </c>
      <c r="D12" s="9" t="str">
        <f>IF($B12="N/A","N/A",IF(C12&gt;15,"No",IF(C12&lt;-15,"No","Yes")))</f>
        <v>N/A</v>
      </c>
      <c r="E12" s="35">
        <v>603.45961585999999</v>
      </c>
      <c r="F12" s="9" t="str">
        <f>IF($B12="N/A","N/A",IF(E12&gt;15,"No",IF(E12&lt;-15,"No","Yes")))</f>
        <v>N/A</v>
      </c>
      <c r="G12" s="35">
        <v>586.73512475999996</v>
      </c>
      <c r="H12" s="9" t="str">
        <f>IF($B12="N/A","N/A",IF(G12&gt;15,"No",IF(G12&lt;-15,"No","Yes")))</f>
        <v>N/A</v>
      </c>
      <c r="I12" s="10">
        <v>-3.38</v>
      </c>
      <c r="J12" s="10">
        <v>-2.77</v>
      </c>
      <c r="K12" s="9" t="str">
        <f t="shared" si="0"/>
        <v>Yes</v>
      </c>
    </row>
    <row r="13" spans="1:11" x14ac:dyDescent="0.25">
      <c r="A13" s="69" t="s">
        <v>655</v>
      </c>
      <c r="B13" s="33" t="s">
        <v>241</v>
      </c>
      <c r="C13" s="8">
        <v>87.743573710000007</v>
      </c>
      <c r="D13" s="9" t="str">
        <f>IF($B13="N/A","N/A",IF(C13&gt;99,"No",IF(C13&lt;75,"No","Yes")))</f>
        <v>Yes</v>
      </c>
      <c r="E13" s="8">
        <v>88.400647891999995</v>
      </c>
      <c r="F13" s="9" t="str">
        <f>IF($B13="N/A","N/A",IF(E13&gt;99,"No",IF(E13&lt;75,"No","Yes")))</f>
        <v>Yes</v>
      </c>
      <c r="G13" s="8">
        <v>88.908159428999994</v>
      </c>
      <c r="H13" s="9" t="str">
        <f>IF($B13="N/A","N/A",IF(G13&gt;99,"No",IF(G13&lt;75,"No","Yes")))</f>
        <v>Yes</v>
      </c>
      <c r="I13" s="10">
        <v>0.74890000000000001</v>
      </c>
      <c r="J13" s="10">
        <v>0.57410000000000005</v>
      </c>
      <c r="K13" s="9" t="str">
        <f t="shared" ref="K13:K24" si="1">IF(J13="Div by 0", "N/A", IF(J13="N/A","N/A", IF(J13&gt;30, "No", IF(J13&lt;-30, "No", "Yes"))))</f>
        <v>Yes</v>
      </c>
    </row>
    <row r="14" spans="1:11" x14ac:dyDescent="0.25">
      <c r="A14" s="69" t="s">
        <v>495</v>
      </c>
      <c r="B14" s="33" t="s">
        <v>217</v>
      </c>
      <c r="C14" s="9">
        <v>93.537228717000005</v>
      </c>
      <c r="D14" s="9" t="str">
        <f>IF($B14="N/A","N/A",IF(C14&gt;15,"No",IF(C14&lt;-15,"No","Yes")))</f>
        <v>N/A</v>
      </c>
      <c r="E14" s="9">
        <v>93.486612683999994</v>
      </c>
      <c r="F14" s="9" t="str">
        <f>IF($B14="N/A","N/A",IF(E14&gt;15,"No",IF(E14&lt;-15,"No","Yes")))</f>
        <v>N/A</v>
      </c>
      <c r="G14" s="9">
        <v>94.689363486000005</v>
      </c>
      <c r="H14" s="9" t="str">
        <f>IF($B14="N/A","N/A",IF(G14&gt;15,"No",IF(G14&lt;-15,"No","Yes")))</f>
        <v>N/A</v>
      </c>
      <c r="I14" s="10">
        <v>-5.3999999999999999E-2</v>
      </c>
      <c r="J14" s="10">
        <v>1.2869999999999999</v>
      </c>
      <c r="K14" s="9" t="str">
        <f t="shared" si="1"/>
        <v>Yes</v>
      </c>
    </row>
    <row r="15" spans="1:11" x14ac:dyDescent="0.25">
      <c r="A15" s="69" t="s">
        <v>841</v>
      </c>
      <c r="B15" s="33" t="s">
        <v>217</v>
      </c>
      <c r="C15" s="34">
        <v>9.6049472080000005</v>
      </c>
      <c r="D15" s="9" t="str">
        <f>IF($B15="N/A","N/A",IF(C15&gt;15,"No",IF(C15&lt;-15,"No","Yes")))</f>
        <v>N/A</v>
      </c>
      <c r="E15" s="10">
        <v>9.5209625560000006</v>
      </c>
      <c r="F15" s="9" t="str">
        <f>IF($B15="N/A","N/A",IF(E15&gt;15,"No",IF(E15&lt;-15,"No","Yes")))</f>
        <v>N/A</v>
      </c>
      <c r="G15" s="10">
        <v>9.2245667504999993</v>
      </c>
      <c r="H15" s="9" t="str">
        <f>IF($B15="N/A","N/A",IF(G15&gt;15,"No",IF(G15&lt;-15,"No","Yes")))</f>
        <v>N/A</v>
      </c>
      <c r="I15" s="10">
        <v>-0.874</v>
      </c>
      <c r="J15" s="10">
        <v>-3.11</v>
      </c>
      <c r="K15" s="9" t="str">
        <f t="shared" si="1"/>
        <v>Yes</v>
      </c>
    </row>
    <row r="16" spans="1:11" x14ac:dyDescent="0.25">
      <c r="A16" s="66" t="s">
        <v>656</v>
      </c>
      <c r="B16" s="49" t="s">
        <v>242</v>
      </c>
      <c r="C16" s="9">
        <v>12.180576108</v>
      </c>
      <c r="D16" s="9" t="str">
        <f>IF($B16="N/A","N/A",IF(C16&gt;20,"No",IF(C16&lt;=0,"No","Yes")))</f>
        <v>Yes</v>
      </c>
      <c r="E16" s="9">
        <v>11.555936295</v>
      </c>
      <c r="F16" s="9" t="str">
        <f>IF($B16="N/A","N/A",IF(E16&gt;20,"No",IF(E16&lt;=0,"No","Yes")))</f>
        <v>Yes</v>
      </c>
      <c r="G16" s="9">
        <v>11.087311379999999</v>
      </c>
      <c r="H16" s="9" t="str">
        <f>IF($B16="N/A","N/A",IF(G16&gt;20,"No",IF(G16&lt;=0,"No","Yes")))</f>
        <v>Yes</v>
      </c>
      <c r="I16" s="10">
        <v>-5.13</v>
      </c>
      <c r="J16" s="10">
        <v>-4.0599999999999996</v>
      </c>
      <c r="K16" s="9" t="str">
        <f t="shared" si="1"/>
        <v>Yes</v>
      </c>
    </row>
    <row r="17" spans="1:11" x14ac:dyDescent="0.25">
      <c r="A17" s="66" t="s">
        <v>370</v>
      </c>
      <c r="B17" s="33" t="s">
        <v>217</v>
      </c>
      <c r="C17" s="9">
        <v>88.526119402999996</v>
      </c>
      <c r="D17" s="9" t="str">
        <f>IF($B17="N/A","N/A",IF(C17&gt;15,"No",IF(C17&lt;-15,"No","Yes")))</f>
        <v>N/A</v>
      </c>
      <c r="E17" s="9">
        <v>88.950475725999993</v>
      </c>
      <c r="F17" s="9" t="str">
        <f>IF($B17="N/A","N/A",IF(E17&gt;15,"No",IF(E17&lt;-15,"No","Yes")))</f>
        <v>N/A</v>
      </c>
      <c r="G17" s="9">
        <v>88.967452674</v>
      </c>
      <c r="H17" s="9" t="str">
        <f>IF($B17="N/A","N/A",IF(G17&gt;15,"No",IF(G17&lt;-15,"No","Yes")))</f>
        <v>N/A</v>
      </c>
      <c r="I17" s="10">
        <v>0.47939999999999999</v>
      </c>
      <c r="J17" s="10">
        <v>1.9099999999999999E-2</v>
      </c>
      <c r="K17" s="9" t="str">
        <f t="shared" si="1"/>
        <v>Yes</v>
      </c>
    </row>
    <row r="18" spans="1:11" x14ac:dyDescent="0.25">
      <c r="A18" s="66" t="s">
        <v>842</v>
      </c>
      <c r="B18" s="33" t="s">
        <v>217</v>
      </c>
      <c r="C18" s="10">
        <v>8.5712077543999996</v>
      </c>
      <c r="D18" s="9" t="str">
        <f>IF($B18="N/A","N/A",IF(C18&gt;15,"No",IF(C18&lt;-15,"No","Yes")))</f>
        <v>N/A</v>
      </c>
      <c r="E18" s="10">
        <v>8.5762572407000004</v>
      </c>
      <c r="F18" s="9" t="str">
        <f>IF($B18="N/A","N/A",IF(E18&gt;15,"No",IF(E18&lt;-15,"No","Yes")))</f>
        <v>N/A</v>
      </c>
      <c r="G18" s="10">
        <v>8.2917638801999995</v>
      </c>
      <c r="H18" s="9" t="str">
        <f>IF($B18="N/A","N/A",IF(G18&gt;15,"No",IF(G18&lt;-15,"No","Yes")))</f>
        <v>N/A</v>
      </c>
      <c r="I18" s="10">
        <v>5.8900000000000001E-2</v>
      </c>
      <c r="J18" s="10">
        <v>-3.32</v>
      </c>
      <c r="K18" s="9" t="str">
        <f t="shared" si="1"/>
        <v>Yes</v>
      </c>
    </row>
    <row r="19" spans="1:11" x14ac:dyDescent="0.25">
      <c r="A19" s="69" t="s">
        <v>657</v>
      </c>
      <c r="B19" s="49" t="s">
        <v>243</v>
      </c>
      <c r="C19" s="9">
        <v>4.6277641E-3</v>
      </c>
      <c r="D19" s="9" t="str">
        <f>IF($B19="N/A","N/A",IF(C19&gt;10,"No",IF(C19&lt;=0,"No","Yes")))</f>
        <v>Yes</v>
      </c>
      <c r="E19" s="9">
        <v>0</v>
      </c>
      <c r="F19" s="9" t="str">
        <f>IF($B19="N/A","N/A",IF(E19&gt;10,"No",IF(E19&lt;=0,"No","Yes")))</f>
        <v>No</v>
      </c>
      <c r="G19" s="9">
        <v>0</v>
      </c>
      <c r="H19" s="9" t="str">
        <f>IF($B19="N/A","N/A",IF(G19&gt;10,"No",IF(G19&lt;=0,"No","Yes")))</f>
        <v>No</v>
      </c>
      <c r="I19" s="10">
        <v>-100</v>
      </c>
      <c r="J19" s="10" t="s">
        <v>1742</v>
      </c>
      <c r="K19" s="9" t="str">
        <f t="shared" si="1"/>
        <v>N/A</v>
      </c>
    </row>
    <row r="20" spans="1:11" x14ac:dyDescent="0.25">
      <c r="A20" s="69" t="s">
        <v>129</v>
      </c>
      <c r="B20" s="33" t="s">
        <v>217</v>
      </c>
      <c r="C20" s="9">
        <v>100</v>
      </c>
      <c r="D20" s="9" t="str">
        <f>IF($B20="N/A","N/A",IF(C20&gt;15,"No",IF(C20&lt;-15,"No","Yes")))</f>
        <v>N/A</v>
      </c>
      <c r="E20" s="9" t="s">
        <v>1742</v>
      </c>
      <c r="F20" s="9" t="str">
        <f>IF($B20="N/A","N/A",IF(E20&gt;15,"No",IF(E20&lt;-15,"No","Yes")))</f>
        <v>N/A</v>
      </c>
      <c r="G20" s="9" t="s">
        <v>1742</v>
      </c>
      <c r="H20" s="9" t="str">
        <f>IF($B20="N/A","N/A",IF(G20&gt;15,"No",IF(G20&lt;-15,"No","Yes")))</f>
        <v>N/A</v>
      </c>
      <c r="I20" s="10" t="s">
        <v>1742</v>
      </c>
      <c r="J20" s="10" t="s">
        <v>1742</v>
      </c>
      <c r="K20" s="9" t="str">
        <f t="shared" si="1"/>
        <v>N/A</v>
      </c>
    </row>
    <row r="21" spans="1:11" x14ac:dyDescent="0.25">
      <c r="A21" s="69" t="s">
        <v>843</v>
      </c>
      <c r="B21" s="33" t="s">
        <v>217</v>
      </c>
      <c r="C21" s="10">
        <v>26.528455285</v>
      </c>
      <c r="D21" s="9" t="str">
        <f>IF($B21="N/A","N/A",IF(C21&gt;15,"No",IF(C21&lt;-15,"No","Yes")))</f>
        <v>N/A</v>
      </c>
      <c r="E21" s="10" t="s">
        <v>1742</v>
      </c>
      <c r="F21" s="9" t="str">
        <f>IF($B21="N/A","N/A",IF(E21&gt;15,"No",IF(E21&lt;-15,"No","Yes")))</f>
        <v>N/A</v>
      </c>
      <c r="G21" s="10" t="s">
        <v>1742</v>
      </c>
      <c r="H21" s="9" t="str">
        <f>IF($B21="N/A","N/A",IF(G21&gt;15,"No",IF(G21&lt;-15,"No","Yes")))</f>
        <v>N/A</v>
      </c>
      <c r="I21" s="10" t="s">
        <v>1742</v>
      </c>
      <c r="J21" s="10" t="s">
        <v>1742</v>
      </c>
      <c r="K21" s="9" t="str">
        <f t="shared" si="1"/>
        <v>N/A</v>
      </c>
    </row>
    <row r="22" spans="1:11" x14ac:dyDescent="0.25">
      <c r="A22" s="69" t="s">
        <v>1719</v>
      </c>
      <c r="B22" s="49" t="s">
        <v>228</v>
      </c>
      <c r="C22" s="9">
        <v>7.1222418199999998E-2</v>
      </c>
      <c r="D22" s="9" t="str">
        <f>IF($B22="N/A","N/A",IF(C22&gt;5,"No",IF(C22&lt;=0,"No","Yes")))</f>
        <v>Yes</v>
      </c>
      <c r="E22" s="9">
        <v>4.3415813400000003E-2</v>
      </c>
      <c r="F22" s="9" t="str">
        <f>IF($B22="N/A","N/A",IF(E22&gt;5,"No",IF(E22&lt;=0,"No","Yes")))</f>
        <v>Yes</v>
      </c>
      <c r="G22" s="9">
        <v>4.5291906E-3</v>
      </c>
      <c r="H22" s="9" t="str">
        <f>IF($B22="N/A","N/A",IF(G22&gt;5,"No",IF(G22&lt;=0,"No","Yes")))</f>
        <v>Yes</v>
      </c>
      <c r="I22" s="10">
        <v>-39</v>
      </c>
      <c r="J22" s="10">
        <v>-89.6</v>
      </c>
      <c r="K22" s="9" t="str">
        <f t="shared" si="1"/>
        <v>No</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4.6877971474000004</v>
      </c>
      <c r="D24" s="9" t="str">
        <f>IF($B24="N/A","N/A",IF(C24&gt;15,"No",IF(C24&lt;-15,"No","Yes")))</f>
        <v>N/A</v>
      </c>
      <c r="E24" s="10">
        <v>7.0320346320000002</v>
      </c>
      <c r="F24" s="9" t="str">
        <f>IF($B24="N/A","N/A",IF(E24&gt;15,"No",IF(E24&lt;-15,"No","Yes")))</f>
        <v>N/A</v>
      </c>
      <c r="G24" s="10">
        <v>8.4715447154000003</v>
      </c>
      <c r="H24" s="9" t="str">
        <f>IF($B24="N/A","N/A",IF(G24&gt;15,"No",IF(G24&lt;-15,"No","Yes")))</f>
        <v>N/A</v>
      </c>
      <c r="I24" s="10">
        <v>50.01</v>
      </c>
      <c r="J24" s="10">
        <v>20.47</v>
      </c>
      <c r="K24" s="9" t="str">
        <f t="shared" si="1"/>
        <v>Yes</v>
      </c>
    </row>
    <row r="25" spans="1:11" x14ac:dyDescent="0.25">
      <c r="A25" s="69" t="s">
        <v>15</v>
      </c>
      <c r="B25" s="33" t="s">
        <v>244</v>
      </c>
      <c r="C25" s="9">
        <v>4.2050949802000002</v>
      </c>
      <c r="D25" s="9" t="str">
        <f>IF($B25="N/A","N/A",IF(C25&gt;20,"No",IF(C25&lt;1,"No","Yes")))</f>
        <v>Yes</v>
      </c>
      <c r="E25" s="9">
        <v>4.1829162720999999</v>
      </c>
      <c r="F25" s="9" t="str">
        <f>IF($B25="N/A","N/A",IF(E25&gt;20,"No",IF(E25&lt;1,"No","Yes")))</f>
        <v>Yes</v>
      </c>
      <c r="G25" s="9">
        <v>4.3250456508999999</v>
      </c>
      <c r="H25" s="9" t="str">
        <f>IF($B25="N/A","N/A",IF(G25&gt;20,"No",IF(G25&lt;1,"No","Yes")))</f>
        <v>Yes</v>
      </c>
      <c r="I25" s="10">
        <v>-0.52700000000000002</v>
      </c>
      <c r="J25" s="10">
        <v>3.3980000000000001</v>
      </c>
      <c r="K25" s="9" t="str">
        <f t="shared" ref="K25:K34" si="2">IF(J25="Div by 0", "N/A", IF(J25="N/A","N/A", IF(J25&gt;30, "No", IF(J25&lt;-30, "No", "Yes"))))</f>
        <v>Yes</v>
      </c>
    </row>
    <row r="26" spans="1:11" x14ac:dyDescent="0.25">
      <c r="A26" s="69" t="s">
        <v>163</v>
      </c>
      <c r="B26" s="33" t="s">
        <v>218</v>
      </c>
      <c r="C26" s="9">
        <v>99.477025032</v>
      </c>
      <c r="D26" s="9" t="str">
        <f>IF($B26="N/A","N/A",IF(C26&gt;100,"No",IF(C26&lt;95,"No","Yes")))</f>
        <v>Yes</v>
      </c>
      <c r="E26" s="9">
        <v>99.566518477000002</v>
      </c>
      <c r="F26" s="9" t="str">
        <f>IF($B26="N/A","N/A",IF(E26&gt;100,"No",IF(E26&lt;95,"No","Yes")))</f>
        <v>Yes</v>
      </c>
      <c r="G26" s="9">
        <v>99.936038991000004</v>
      </c>
      <c r="H26" s="9" t="str">
        <f>IF($B26="N/A","N/A",IF(G26&gt;100,"No",IF(G26&lt;95,"No","Yes")))</f>
        <v>Yes</v>
      </c>
      <c r="I26" s="10">
        <v>0.09</v>
      </c>
      <c r="J26" s="10">
        <v>0.37109999999999999</v>
      </c>
      <c r="K26" s="9" t="str">
        <f t="shared" si="2"/>
        <v>Yes</v>
      </c>
    </row>
    <row r="27" spans="1:11" x14ac:dyDescent="0.25">
      <c r="A27" s="69" t="s">
        <v>32</v>
      </c>
      <c r="B27" s="33" t="s">
        <v>218</v>
      </c>
      <c r="C27" s="9">
        <v>99.995898972999996</v>
      </c>
      <c r="D27" s="9" t="str">
        <f>IF($B27="N/A","N/A",IF(C27&gt;100,"No",IF(C27&lt;95,"No","Yes")))</f>
        <v>Yes</v>
      </c>
      <c r="E27" s="9">
        <v>99.996692128999996</v>
      </c>
      <c r="F27" s="9" t="str">
        <f>IF($B27="N/A","N/A",IF(E27&gt;100,"No",IF(E27&lt;95,"No","Yes")))</f>
        <v>Yes</v>
      </c>
      <c r="G27" s="9">
        <v>99.997901107000004</v>
      </c>
      <c r="H27" s="9" t="str">
        <f>IF($B27="N/A","N/A",IF(G27&gt;100,"No",IF(G27&lt;95,"No","Yes")))</f>
        <v>Yes</v>
      </c>
      <c r="I27" s="10">
        <v>8.0000000000000004E-4</v>
      </c>
      <c r="J27" s="10">
        <v>1.1999999999999999E-3</v>
      </c>
      <c r="K27" s="9" t="str">
        <f t="shared" si="2"/>
        <v>Yes</v>
      </c>
    </row>
    <row r="28" spans="1:11" x14ac:dyDescent="0.25">
      <c r="A28" s="69" t="s">
        <v>845</v>
      </c>
      <c r="B28" s="33" t="s">
        <v>230</v>
      </c>
      <c r="C28" s="9">
        <v>13.065052476</v>
      </c>
      <c r="D28" s="9" t="str">
        <f>IF($B28="N/A","N/A",IF(C28&gt;30,"No",IF(C28&lt;5,"No","Yes")))</f>
        <v>Yes</v>
      </c>
      <c r="E28" s="9">
        <v>11.863885607</v>
      </c>
      <c r="F28" s="9" t="str">
        <f>IF($B28="N/A","N/A",IF(E28&gt;30,"No",IF(E28&lt;5,"No","Yes")))</f>
        <v>Yes</v>
      </c>
      <c r="G28" s="9">
        <v>10.758342355</v>
      </c>
      <c r="H28" s="9" t="str">
        <f>IF($B28="N/A","N/A",IF(G28&gt;30,"No",IF(G28&lt;5,"No","Yes")))</f>
        <v>Yes</v>
      </c>
      <c r="I28" s="10">
        <v>-9.19</v>
      </c>
      <c r="J28" s="10">
        <v>-9.32</v>
      </c>
      <c r="K28" s="9" t="str">
        <f t="shared" si="2"/>
        <v>Yes</v>
      </c>
    </row>
    <row r="29" spans="1:11" x14ac:dyDescent="0.25">
      <c r="A29" s="69" t="s">
        <v>846</v>
      </c>
      <c r="B29" s="33" t="s">
        <v>231</v>
      </c>
      <c r="C29" s="9">
        <v>53.251833685999998</v>
      </c>
      <c r="D29" s="9" t="str">
        <f>IF($B29="N/A","N/A",IF(C29&gt;75,"No",IF(C29&lt;15,"No","Yes")))</f>
        <v>Yes</v>
      </c>
      <c r="E29" s="9">
        <v>51.680623464</v>
      </c>
      <c r="F29" s="9" t="str">
        <f>IF($B29="N/A","N/A",IF(E29&gt;75,"No",IF(E29&lt;15,"No","Yes")))</f>
        <v>Yes</v>
      </c>
      <c r="G29" s="9">
        <v>50.628650125999997</v>
      </c>
      <c r="H29" s="9" t="str">
        <f>IF($B29="N/A","N/A",IF(G29&gt;75,"No",IF(G29&lt;15,"No","Yes")))</f>
        <v>Yes</v>
      </c>
      <c r="I29" s="10">
        <v>-2.95</v>
      </c>
      <c r="J29" s="10">
        <v>-2.04</v>
      </c>
      <c r="K29" s="9" t="str">
        <f t="shared" si="2"/>
        <v>Yes</v>
      </c>
    </row>
    <row r="30" spans="1:11" x14ac:dyDescent="0.25">
      <c r="A30" s="69" t="s">
        <v>847</v>
      </c>
      <c r="B30" s="33" t="s">
        <v>232</v>
      </c>
      <c r="C30" s="9">
        <v>33.683113837999997</v>
      </c>
      <c r="D30" s="9" t="str">
        <f>IF($B30="N/A","N/A",IF(C30&gt;70,"No",IF(C30&lt;25,"No","Yes")))</f>
        <v>Yes</v>
      </c>
      <c r="E30" s="9">
        <v>36.455490929</v>
      </c>
      <c r="F30" s="9" t="str">
        <f>IF($B30="N/A","N/A",IF(E30&gt;70,"No",IF(E30&lt;25,"No","Yes")))</f>
        <v>Yes</v>
      </c>
      <c r="G30" s="9">
        <v>38.613007519</v>
      </c>
      <c r="H30" s="9" t="str">
        <f>IF($B30="N/A","N/A",IF(G30&gt;70,"No",IF(G30&lt;25,"No","Yes")))</f>
        <v>Yes</v>
      </c>
      <c r="I30" s="10">
        <v>8.2309999999999999</v>
      </c>
      <c r="J30" s="10">
        <v>5.9180000000000001</v>
      </c>
      <c r="K30" s="9" t="str">
        <f t="shared" si="2"/>
        <v>Yes</v>
      </c>
    </row>
    <row r="31" spans="1:11" x14ac:dyDescent="0.25">
      <c r="A31" s="69" t="s">
        <v>164</v>
      </c>
      <c r="B31" s="33" t="s">
        <v>218</v>
      </c>
      <c r="C31" s="9">
        <v>99.999586135000001</v>
      </c>
      <c r="D31" s="9" t="str">
        <f>IF($B31="N/A","N/A",IF(C31&gt;100,"No",IF(C31&lt;95,"No","Yes")))</f>
        <v>Yes</v>
      </c>
      <c r="E31" s="9">
        <v>99.998646780000001</v>
      </c>
      <c r="F31" s="9" t="str">
        <f>IF($B31="N/A","N/A",IF(E31&gt;100,"No",IF(E31&lt;95,"No","Yes")))</f>
        <v>Yes</v>
      </c>
      <c r="G31" s="9">
        <v>99.999815886999997</v>
      </c>
      <c r="H31" s="9" t="str">
        <f>IF($B31="N/A","N/A",IF(G31&gt;100,"No",IF(G31&lt;95,"No","Yes")))</f>
        <v>Yes</v>
      </c>
      <c r="I31" s="10">
        <v>-1E-3</v>
      </c>
      <c r="J31" s="10">
        <v>1.1999999999999999E-3</v>
      </c>
      <c r="K31" s="9" t="str">
        <f t="shared" si="2"/>
        <v>Yes</v>
      </c>
    </row>
    <row r="32" spans="1:11" x14ac:dyDescent="0.25">
      <c r="A32" s="27" t="s">
        <v>373</v>
      </c>
      <c r="B32" s="33" t="s">
        <v>245</v>
      </c>
      <c r="C32" s="9">
        <v>0.2258574626</v>
      </c>
      <c r="D32" s="9" t="str">
        <f>IF($B32="N/A","N/A",IF(C32&gt;5,"No",IF(C32&lt;1,"No","Yes")))</f>
        <v>No</v>
      </c>
      <c r="E32" s="9">
        <v>0.21425985810000001</v>
      </c>
      <c r="F32" s="9" t="str">
        <f>IF($B32="N/A","N/A",IF(E32&gt;5,"No",IF(E32&lt;1,"No","Yes")))</f>
        <v>No</v>
      </c>
      <c r="G32" s="9">
        <v>0.20208291219999999</v>
      </c>
      <c r="H32" s="9" t="str">
        <f>IF($B32="N/A","N/A",IF(G32&gt;5,"No",IF(G32&lt;1,"No","Yes")))</f>
        <v>No</v>
      </c>
      <c r="I32" s="10">
        <v>-5.13</v>
      </c>
      <c r="J32" s="10">
        <v>-5.68</v>
      </c>
      <c r="K32" s="9" t="str">
        <f t="shared" si="2"/>
        <v>Yes</v>
      </c>
    </row>
    <row r="33" spans="1:11" x14ac:dyDescent="0.25">
      <c r="A33" s="27" t="s">
        <v>375</v>
      </c>
      <c r="B33" s="33" t="s">
        <v>246</v>
      </c>
      <c r="C33" s="9">
        <v>99.236042682000004</v>
      </c>
      <c r="D33" s="9" t="str">
        <f>IF($B33="N/A","N/A",IF(C33&gt;98,"No",IF(C33&lt;8,"No","Yes")))</f>
        <v>No</v>
      </c>
      <c r="E33" s="9">
        <v>99.336508639000002</v>
      </c>
      <c r="F33" s="9" t="str">
        <f>IF($B33="N/A","N/A",IF(E33&gt;98,"No",IF(E33&lt;8,"No","Yes")))</f>
        <v>No</v>
      </c>
      <c r="G33" s="9">
        <v>99.361531411000001</v>
      </c>
      <c r="H33" s="9" t="str">
        <f>IF($B33="N/A","N/A",IF(G33&gt;98,"No",IF(G33&lt;8,"No","Yes")))</f>
        <v>No</v>
      </c>
      <c r="I33" s="10">
        <v>0.1012</v>
      </c>
      <c r="J33" s="10">
        <v>2.52E-2</v>
      </c>
      <c r="K33" s="9" t="str">
        <f t="shared" si="2"/>
        <v>Yes</v>
      </c>
    </row>
    <row r="34" spans="1:11" x14ac:dyDescent="0.25">
      <c r="A34" s="27" t="s">
        <v>376</v>
      </c>
      <c r="B34" s="49" t="s">
        <v>228</v>
      </c>
      <c r="C34" s="9">
        <v>0.1144148832</v>
      </c>
      <c r="D34" s="9" t="str">
        <f>IF($B34="N/A","N/A",IF(C34&gt;5,"No",IF(C34&lt;=0,"No","Yes")))</f>
        <v>Yes</v>
      </c>
      <c r="E34" s="9">
        <v>9.2432454600000005E-2</v>
      </c>
      <c r="F34" s="9" t="str">
        <f>IF($B34="N/A","N/A",IF(E34&gt;5,"No",IF(E34&lt;=0,"No","Yes")))</f>
        <v>Yes</v>
      </c>
      <c r="G34" s="9">
        <v>9.0620635399999996E-2</v>
      </c>
      <c r="H34" s="9" t="str">
        <f>IF($B34="N/A","N/A",IF(G34&gt;5,"No",IF(G34&lt;=0,"No","Yes")))</f>
        <v>Yes</v>
      </c>
      <c r="I34" s="10">
        <v>-19.2</v>
      </c>
      <c r="J34" s="10">
        <v>-1.96</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201321</v>
      </c>
      <c r="D6" s="9" t="str">
        <f>IF($B6="N/A","N/A",IF(C6&gt;15,"No",IF(C6&lt;-15,"No","Yes")))</f>
        <v>N/A</v>
      </c>
      <c r="E6" s="34">
        <v>205248</v>
      </c>
      <c r="F6" s="9" t="str">
        <f>IF($B6="N/A","N/A",IF(E6&gt;15,"No",IF(E6&lt;-15,"No","Yes")))</f>
        <v>N/A</v>
      </c>
      <c r="G6" s="34">
        <v>207328</v>
      </c>
      <c r="H6" s="9" t="str">
        <f>IF($B6="N/A","N/A",IF(G6&gt;15,"No",IF(G6&lt;-15,"No","Yes")))</f>
        <v>N/A</v>
      </c>
      <c r="I6" s="10">
        <v>1.9510000000000001</v>
      </c>
      <c r="J6" s="10">
        <v>1.0129999999999999</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960.67390882999996</v>
      </c>
      <c r="D9" s="9" t="str">
        <f>IF($B9="N/A","N/A",IF(C9&gt;15,"No",IF(C9&lt;-15,"No","Yes")))</f>
        <v>N/A</v>
      </c>
      <c r="E9" s="35">
        <v>999.71068658000002</v>
      </c>
      <c r="F9" s="9" t="str">
        <f>IF($B9="N/A","N/A",IF(E9&gt;15,"No",IF(E9&lt;-15,"No","Yes")))</f>
        <v>N/A</v>
      </c>
      <c r="G9" s="35">
        <v>1065.3083568</v>
      </c>
      <c r="H9" s="9" t="str">
        <f>IF($B9="N/A","N/A",IF(G9&gt;15,"No",IF(G9&lt;-15,"No","Yes")))</f>
        <v>N/A</v>
      </c>
      <c r="I9" s="10">
        <v>4.0629999999999997</v>
      </c>
      <c r="J9" s="10">
        <v>6.5620000000000003</v>
      </c>
      <c r="K9" s="9" t="str">
        <f t="shared" si="0"/>
        <v>Yes</v>
      </c>
    </row>
    <row r="10" spans="1:11" x14ac:dyDescent="0.25">
      <c r="A10" s="69" t="s">
        <v>655</v>
      </c>
      <c r="B10" s="33" t="s">
        <v>241</v>
      </c>
      <c r="C10" s="8">
        <v>99.859428475000001</v>
      </c>
      <c r="D10" s="9" t="str">
        <f>IF($B10="N/A","N/A",IF(C10&gt;99,"No",IF(C10&lt;75,"No","Yes")))</f>
        <v>No</v>
      </c>
      <c r="E10" s="8">
        <v>99.741288587</v>
      </c>
      <c r="F10" s="9" t="str">
        <f>IF($B10="N/A","N/A",IF(E10&gt;99,"No",IF(E10&lt;75,"No","Yes")))</f>
        <v>No</v>
      </c>
      <c r="G10" s="8">
        <v>99.872183207000006</v>
      </c>
      <c r="H10" s="9" t="str">
        <f>IF($B10="N/A","N/A",IF(G10&gt;99,"No",IF(G10&lt;75,"No","Yes")))</f>
        <v>No</v>
      </c>
      <c r="I10" s="10">
        <v>-0.11799999999999999</v>
      </c>
      <c r="J10" s="10">
        <v>0.13120000000000001</v>
      </c>
      <c r="K10" s="9" t="str">
        <f t="shared" si="0"/>
        <v>Yes</v>
      </c>
    </row>
    <row r="11" spans="1:11" x14ac:dyDescent="0.25">
      <c r="A11" s="66" t="s">
        <v>656</v>
      </c>
      <c r="B11" s="49" t="s">
        <v>242</v>
      </c>
      <c r="C11" s="9">
        <v>0.14057152510000001</v>
      </c>
      <c r="D11" s="9" t="str">
        <f>IF($B11="N/A","N/A",IF(C11&gt;20,"No",IF(C11&lt;=0,"No","Yes")))</f>
        <v>Yes</v>
      </c>
      <c r="E11" s="9">
        <v>0.25871141250000002</v>
      </c>
      <c r="F11" s="9" t="str">
        <f>IF($B11="N/A","N/A",IF(E11&gt;20,"No",IF(E11&lt;=0,"No","Yes")))</f>
        <v>Yes</v>
      </c>
      <c r="G11" s="9">
        <v>0.12781679269999999</v>
      </c>
      <c r="H11" s="9" t="str">
        <f>IF($B11="N/A","N/A",IF(G11&gt;20,"No",IF(G11&lt;=0,"No","Yes")))</f>
        <v>Yes</v>
      </c>
      <c r="I11" s="10">
        <v>84.04</v>
      </c>
      <c r="J11" s="10">
        <v>-50.6</v>
      </c>
      <c r="K11" s="9" t="str">
        <f t="shared" si="0"/>
        <v>No</v>
      </c>
    </row>
    <row r="12" spans="1:11" x14ac:dyDescent="0.25">
      <c r="A12" s="69" t="s">
        <v>657</v>
      </c>
      <c r="B12" s="49" t="s">
        <v>243</v>
      </c>
      <c r="C12" s="9">
        <v>0</v>
      </c>
      <c r="D12" s="9" t="str">
        <f>IF($B12="N/A","N/A",IF(C12&gt;10,"No",IF(C12&lt;=0,"No","Yes")))</f>
        <v>No</v>
      </c>
      <c r="E12" s="9">
        <v>0</v>
      </c>
      <c r="F12" s="9" t="str">
        <f>IF($B12="N/A","N/A",IF(E12&gt;10,"No",IF(E12&lt;=0,"No","Yes")))</f>
        <v>No</v>
      </c>
      <c r="G12" s="9">
        <v>0</v>
      </c>
      <c r="H12" s="9" t="str">
        <f>IF($B12="N/A","N/A",IF(G12&gt;10,"No",IF(G12&lt;=0,"No","Yes")))</f>
        <v>No</v>
      </c>
      <c r="I12" s="10" t="s">
        <v>1742</v>
      </c>
      <c r="J12" s="10" t="s">
        <v>1742</v>
      </c>
      <c r="K12" s="9" t="str">
        <f t="shared" si="0"/>
        <v>N/A</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0.1892500037</v>
      </c>
      <c r="D14" s="9" t="str">
        <f>IF($B14="N/A","N/A",IF(C14&gt;100,"No",IF(C14&lt;95,"No","Yes")))</f>
        <v>No</v>
      </c>
      <c r="E14" s="9">
        <v>0.21729809789999999</v>
      </c>
      <c r="F14" s="9" t="str">
        <f>IF($B14="N/A","N/A",IF(E14&gt;100,"No",IF(E14&lt;95,"No","Yes")))</f>
        <v>No</v>
      </c>
      <c r="G14" s="9">
        <v>0.1914840253</v>
      </c>
      <c r="H14" s="9" t="str">
        <f>IF($B14="N/A","N/A",IF(G14&gt;100,"No",IF(G14&lt;95,"No","Yes")))</f>
        <v>No</v>
      </c>
      <c r="I14" s="10">
        <v>14.82</v>
      </c>
      <c r="J14" s="10">
        <v>-11.9</v>
      </c>
      <c r="K14" s="9" t="str">
        <f t="shared" si="0"/>
        <v>Yes</v>
      </c>
    </row>
    <row r="15" spans="1:11" x14ac:dyDescent="0.25">
      <c r="A15" s="69" t="s">
        <v>32</v>
      </c>
      <c r="B15" s="33" t="s">
        <v>218</v>
      </c>
      <c r="C15" s="9">
        <v>56.496838382</v>
      </c>
      <c r="D15" s="9" t="str">
        <f>IF($B15="N/A","N/A",IF(C15&gt;100,"No",IF(C15&lt;95,"No","Yes")))</f>
        <v>No</v>
      </c>
      <c r="E15" s="9">
        <v>54.874103523999999</v>
      </c>
      <c r="F15" s="9" t="str">
        <f>IF($B15="N/A","N/A",IF(E15&gt;100,"No",IF(E15&lt;95,"No","Yes")))</f>
        <v>No</v>
      </c>
      <c r="G15" s="9">
        <v>53.420184442</v>
      </c>
      <c r="H15" s="9" t="str">
        <f>IF($B15="N/A","N/A",IF(G15&gt;100,"No",IF(G15&lt;95,"No","Yes")))</f>
        <v>No</v>
      </c>
      <c r="I15" s="10">
        <v>-2.87</v>
      </c>
      <c r="J15" s="10">
        <v>-2.65</v>
      </c>
      <c r="K15" s="9" t="str">
        <f t="shared" si="0"/>
        <v>Yes</v>
      </c>
    </row>
    <row r="16" spans="1:11" x14ac:dyDescent="0.25">
      <c r="A16" s="69" t="s">
        <v>845</v>
      </c>
      <c r="B16" s="33" t="s">
        <v>230</v>
      </c>
      <c r="C16" s="9">
        <v>11.248461403</v>
      </c>
      <c r="D16" s="9" t="str">
        <f>IF($B16="N/A","N/A",IF(C16&gt;30,"No",IF(C16&lt;5,"No","Yes")))</f>
        <v>Yes</v>
      </c>
      <c r="E16" s="9">
        <v>10.192847249</v>
      </c>
      <c r="F16" s="9" t="str">
        <f>IF($B16="N/A","N/A",IF(E16&gt;30,"No",IF(E16&lt;5,"No","Yes")))</f>
        <v>Yes</v>
      </c>
      <c r="G16" s="9">
        <v>9.7124283328000001</v>
      </c>
      <c r="H16" s="9" t="str">
        <f>IF($B16="N/A","N/A",IF(G16&gt;30,"No",IF(G16&lt;5,"No","Yes")))</f>
        <v>Yes</v>
      </c>
      <c r="I16" s="10">
        <v>-9.3800000000000008</v>
      </c>
      <c r="J16" s="10">
        <v>-4.71</v>
      </c>
      <c r="K16" s="9" t="str">
        <f t="shared" si="0"/>
        <v>Yes</v>
      </c>
    </row>
    <row r="17" spans="1:11" x14ac:dyDescent="0.25">
      <c r="A17" s="69" t="s">
        <v>846</v>
      </c>
      <c r="B17" s="33" t="s">
        <v>231</v>
      </c>
      <c r="C17" s="9">
        <v>43.342711446999999</v>
      </c>
      <c r="D17" s="9" t="str">
        <f>IF($B17="N/A","N/A",IF(C17&gt;75,"No",IF(C17&lt;15,"No","Yes")))</f>
        <v>Yes</v>
      </c>
      <c r="E17" s="9">
        <v>39.648222466999997</v>
      </c>
      <c r="F17" s="9" t="str">
        <f>IF($B17="N/A","N/A",IF(E17&gt;75,"No",IF(E17&lt;15,"No","Yes")))</f>
        <v>Yes</v>
      </c>
      <c r="G17" s="9">
        <v>35.815990249000002</v>
      </c>
      <c r="H17" s="9" t="str">
        <f>IF($B17="N/A","N/A",IF(G17&gt;75,"No",IF(G17&lt;15,"No","Yes")))</f>
        <v>Yes</v>
      </c>
      <c r="I17" s="10">
        <v>-8.52</v>
      </c>
      <c r="J17" s="10">
        <v>-9.67</v>
      </c>
      <c r="K17" s="9" t="str">
        <f t="shared" si="0"/>
        <v>Yes</v>
      </c>
    </row>
    <row r="18" spans="1:11" x14ac:dyDescent="0.25">
      <c r="A18" s="69" t="s">
        <v>847</v>
      </c>
      <c r="B18" s="33" t="s">
        <v>232</v>
      </c>
      <c r="C18" s="9">
        <v>45.393880781</v>
      </c>
      <c r="D18" s="9" t="str">
        <f>IF($B18="N/A","N/A",IF(C18&gt;70,"No",IF(C18&lt;25,"No","Yes")))</f>
        <v>Yes</v>
      </c>
      <c r="E18" s="9">
        <v>50.141172709999999</v>
      </c>
      <c r="F18" s="9" t="str">
        <f>IF($B18="N/A","N/A",IF(E18&gt;70,"No",IF(E18&lt;25,"No","Yes")))</f>
        <v>Yes</v>
      </c>
      <c r="G18" s="9">
        <v>54.456232223999997</v>
      </c>
      <c r="H18" s="9" t="str">
        <f>IF($B18="N/A","N/A",IF(G18&gt;70,"No",IF(G18&lt;25,"No","Yes")))</f>
        <v>Yes</v>
      </c>
      <c r="I18" s="10">
        <v>10.46</v>
      </c>
      <c r="J18" s="10">
        <v>8.6059999999999999</v>
      </c>
      <c r="K18" s="9" t="str">
        <f t="shared" si="0"/>
        <v>Yes</v>
      </c>
    </row>
    <row r="19" spans="1:11" x14ac:dyDescent="0.25">
      <c r="A19" s="69" t="s">
        <v>164</v>
      </c>
      <c r="B19" s="33" t="s">
        <v>218</v>
      </c>
      <c r="C19" s="9">
        <v>93.579408009999995</v>
      </c>
      <c r="D19" s="9" t="str">
        <f>IF($B19="N/A","N/A",IF(C19&gt;100,"No",IF(C19&lt;95,"No","Yes")))</f>
        <v>No</v>
      </c>
      <c r="E19" s="9">
        <v>95.850385875000001</v>
      </c>
      <c r="F19" s="9" t="str">
        <f>IF($B19="N/A","N/A",IF(E19&gt;100,"No",IF(E19&lt;95,"No","Yes")))</f>
        <v>Yes</v>
      </c>
      <c r="G19" s="9">
        <v>98.804310079000004</v>
      </c>
      <c r="H19" s="9" t="str">
        <f>IF($B19="N/A","N/A",IF(G19&gt;100,"No",IF(G19&lt;95,"No","Yes")))</f>
        <v>Yes</v>
      </c>
      <c r="I19" s="10">
        <v>2.427</v>
      </c>
      <c r="J19" s="10">
        <v>3.0819999999999999</v>
      </c>
      <c r="K19" s="9" t="str">
        <f t="shared" si="0"/>
        <v>Yes</v>
      </c>
    </row>
    <row r="20" spans="1:11" x14ac:dyDescent="0.25">
      <c r="A20" s="27" t="s">
        <v>373</v>
      </c>
      <c r="B20" s="33" t="s">
        <v>245</v>
      </c>
      <c r="C20" s="9">
        <v>3.9687861673999998</v>
      </c>
      <c r="D20" s="9" t="str">
        <f>IF($B20="N/A","N/A",IF(C20&gt;5,"No",IF(C20&lt;1,"No","Yes")))</f>
        <v>Yes</v>
      </c>
      <c r="E20" s="9">
        <v>4.1403570314999998</v>
      </c>
      <c r="F20" s="9" t="str">
        <f>IF($B20="N/A","N/A",IF(E20&gt;5,"No",IF(E20&lt;1,"No","Yes")))</f>
        <v>Yes</v>
      </c>
      <c r="G20" s="9">
        <v>4.1378877912999998</v>
      </c>
      <c r="H20" s="9" t="str">
        <f>IF($B20="N/A","N/A",IF(G20&gt;5,"No",IF(G20&lt;1,"No","Yes")))</f>
        <v>Yes</v>
      </c>
      <c r="I20" s="10">
        <v>4.3230000000000004</v>
      </c>
      <c r="J20" s="10">
        <v>-0.06</v>
      </c>
      <c r="K20" s="9" t="str">
        <f t="shared" si="0"/>
        <v>Yes</v>
      </c>
    </row>
    <row r="21" spans="1:11" x14ac:dyDescent="0.25">
      <c r="A21" s="27" t="s">
        <v>375</v>
      </c>
      <c r="B21" s="33" t="s">
        <v>246</v>
      </c>
      <c r="C21" s="9">
        <v>81.577679427000007</v>
      </c>
      <c r="D21" s="9" t="str">
        <f>IF($B21="N/A","N/A",IF(C21&gt;98,"No",IF(C21&lt;8,"No","Yes")))</f>
        <v>Yes</v>
      </c>
      <c r="E21" s="9">
        <v>83.800572965000001</v>
      </c>
      <c r="F21" s="9" t="str">
        <f>IF($B21="N/A","N/A",IF(E21&gt;98,"No",IF(E21&lt;8,"No","Yes")))</f>
        <v>Yes</v>
      </c>
      <c r="G21" s="9">
        <v>87.000791016999997</v>
      </c>
      <c r="H21" s="9" t="str">
        <f>IF($B21="N/A","N/A",IF(G21&gt;98,"No",IF(G21&lt;8,"No","Yes")))</f>
        <v>Yes</v>
      </c>
      <c r="I21" s="10">
        <v>2.7250000000000001</v>
      </c>
      <c r="J21" s="10">
        <v>3.819</v>
      </c>
      <c r="K21" s="9" t="str">
        <f t="shared" si="0"/>
        <v>Yes</v>
      </c>
    </row>
    <row r="22" spans="1:11" x14ac:dyDescent="0.25">
      <c r="A22" s="27" t="s">
        <v>376</v>
      </c>
      <c r="B22" s="49" t="s">
        <v>228</v>
      </c>
      <c r="C22" s="9">
        <v>0.4371128695</v>
      </c>
      <c r="D22" s="9" t="str">
        <f>IF($B22="N/A","N/A",IF(C22&gt;5,"No",IF(C22&lt;=0,"No","Yes")))</f>
        <v>Yes</v>
      </c>
      <c r="E22" s="9">
        <v>0.39172123479999998</v>
      </c>
      <c r="F22" s="9" t="str">
        <f>IF($B22="N/A","N/A",IF(E22&gt;5,"No",IF(E22&lt;=0,"No","Yes")))</f>
        <v>Yes</v>
      </c>
      <c r="G22" s="9">
        <v>0.3487227967</v>
      </c>
      <c r="H22" s="9" t="str">
        <f>IF($B22="N/A","N/A",IF(G22&gt;5,"No",IF(G22&lt;=0,"No","Yes")))</f>
        <v>Yes</v>
      </c>
      <c r="I22" s="10">
        <v>-10.4</v>
      </c>
      <c r="J22" s="10">
        <v>-11</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2025-04-02T13:10:58Z</dcterms:modified>
  <dc:language>English</dc:language>
</cp:coreProperties>
</file>