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<sst xmlns="http://schemas.openxmlformats.org/spreadsheetml/2006/main" count="7898" uniqueCount="1744">
  <si>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</si>
  <si>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</si>
  <si>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</si>
  <si>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</si>
  <si>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</si>
  <si>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</si>
  <si>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</si>
  <si>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</si>
  <si>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</si>
  <si>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</si>
  <si>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</si>
  <si>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</si>
  <si>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</si>
  <si>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</si>
  <si>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</si>
  <si>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</si>
  <si>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</si>
  <si>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</si>
  <si>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</si>
  <si>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</si>
  <si>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</si>
  <si>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</si>
  <si>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</si>
  <si>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</si>
  <si>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</si>
  <si>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</si>
  <si>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</si>
  <si>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</si>
  <si>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</si>
  <si>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</si>
  <si>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</si>
  <si>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</si>
  <si>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</si>
  <si>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</si>
  <si>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</si>
  <si>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</si>
  <si>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</si>
  <si>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</si>
  <si>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</si>
  <si>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</si>
  <si>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</si>
  <si>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</si>
  <si>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</si>
  <si>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</si>
  <si>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</si>
  <si>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</si>
  <si>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</si>
  <si>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</si>
  <si>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</si>
  <si>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</si>
  <si>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</si>
  <si>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</si>
  <si>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</si>
  <si>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</si>
  <si>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</si>
  <si>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</si>
  <si>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</si>
  <si>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</si>
  <si>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</si>
  <si>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</si>
  <si>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</si>
  <si>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</si>
  <si>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</si>
  <si>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</si>
  <si>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</si>
  <si>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</si>
  <si>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</si>
  <si>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</si>
  <si>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</si>
  <si>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</si>
  <si>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</si>
  <si>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</si>
  <si>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</si>
  <si>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</si>
  <si>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</si>
  <si>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</si>
  <si>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</si>
  <si>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</si>
  <si>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</si>
  <si>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</si>
  <si>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</si>
  <si>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</si>
  <si>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</si>
  <si>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</si>
  <si>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</si>
  <si>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</si>
  <si>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</si>
  <si>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</si>
  <si>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</si>
  <si>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</si>
  <si>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</si>
  <si>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</si>
  <si>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</si>
  <si>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</si>
  <si>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</si>
  <si>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</si>
  <si>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</si>
  <si>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</si>
  <si>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</si>
  <si>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</si>
  <si>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</si>
  <si>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</si>
  <si>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</si>
  <si>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</si>
  <si>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</si>
  <si>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</si>
  <si>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</si>
  <si>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</si>
  <si>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</si>
  <si>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</si>
  <si>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</si>
  <si>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</si>
  <si>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</si>
  <si>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</si>
  <si>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</si>
  <si>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</si>
  <si>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</si>
  <si>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</si>
  <si>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</si>
  <si>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</si>
  <si>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</si>
  <si>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</si>
  <si>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</si>
  <si>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</si>
  <si>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</si>
  <si>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</si>
  <si>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</si>
  <si>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</si>
  <si>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</si>
  <si>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</si>
  <si>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</si>
  <si>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</si>
  <si>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</si>
  <si>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</si>
  <si>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</si>
  <si>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</si>
  <si>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</si>
  <si>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</si>
  <si>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</si>
  <si>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</si>
  <si>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</si>
  <si>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</si>
  <si>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</si>
  <si>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</si>
  <si>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</si>
  <si>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</si>
  <si>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</si>
  <si>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</si>
  <si>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</si>
  <si>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</si>
  <si>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</si>
  <si>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</si>
  <si>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</si>
  <si>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</si>
  <si>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</si>
  <si>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</si>
  <si>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</si>
  <si>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</si>
  <si>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</si>
  <si>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</si>
  <si>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</si>
  <si>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</si>
  <si>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</si>
  <si>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</si>
  <si>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</si>
  <si>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</si>
  <si>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</si>
  <si>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</si>
  <si>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</si>
  <si>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</si>
  <si>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</si>
  <si>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</si>
  <si>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</si>
  <si>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</si>
  <si>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</si>
  <si>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</si>
  <si>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</si>
  <si>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</si>
  <si>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</si>
  <si>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</si>
  <si>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</si>
  <si>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</si>
  <si>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</si>
  <si>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</si>
  <si>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</si>
  <si>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</si>
  <si>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</si>
  <si>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</si>
  <si>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</si>
  <si>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</si>
  <si>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</si>
  <si>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</si>
  <si>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</si>
  <si>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</si>
  <si>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</si>
  <si>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</si>
  <si>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</si>
  <si>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</si>
  <si>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</si>
  <si>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</si>
  <si>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</si>
  <si>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</si>
  <si>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</si>
  <si>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</si>
  <si>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</si>
  <si>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</si>
  <si>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</si>
  <si>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</si>
  <si>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</si>
  <si>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</si>
  <si>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</si>
  <si>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</si>
  <si>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</si>
  <si>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</si>
  <si>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</si>
  <si>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</si>
  <si>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</si>
  <si>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</si>
  <si>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</si>
  <si>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</si>
  <si>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</si>
  <si>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</si>
  <si>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</si>
  <si>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</si>
  <si>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</si>
  <si>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</si>
  <si>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</si>
  <si>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</si>
  <si>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</si>
  <si>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</si>
  <si>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</si>
  <si>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</si>
  <si>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</si>
  <si>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</si>
  <si>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</si>
  <si>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</si>
  <si>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</si>
  <si>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</si>
  <si>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</si>
  <si>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</si>
  <si>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</si>
  <si>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</si>
  <si>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</si>
  <si>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</si>
  <si>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</si>
  <si>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</si>
  <si>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</si>
  <si>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</si>
  <si>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</si>
  <si>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</si>
  <si>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</si>
  <si>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</si>
  <si>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</si>
  <si>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</si>
  <si>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</si>
  <si>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</si>
  <si>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</si>
  <si>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</si>
  <si>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</si>
  <si>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</si>
  <si>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</si>
  <si>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</si>
  <si>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</si>
  <si>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</si>
  <si>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</si>
  <si>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</si>
  <si>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</si>
  <si>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</si>
  <si>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</si>
  <si>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</si>
  <si>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</si>
  <si>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</si>
  <si>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</si>
  <si>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</si>
  <si>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</si>
  <si>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</si>
  <si>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</si>
  <si>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</si>
  <si>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</si>
  <si>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</si>
  <si>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</si>
  <si>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</si>
  <si>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</si>
  <si>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</si>
  <si>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</si>
  <si>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</si>
  <si>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</si>
  <si>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</si>
  <si>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</si>
  <si>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</si>
  <si>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</si>
  <si>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</si>
  <si>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</si>
  <si>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</si>
  <si>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</si>
  <si>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</si>
  <si>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</si>
  <si>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</si>
  <si>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</si>
  <si>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</si>
  <si>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</si>
  <si>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</si>
  <si>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</si>
  <si>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</si>
  <si>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</si>
  <si>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</si>
  <si>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</si>
  <si>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</si>
  <si>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</si>
  <si>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</si>
  <si>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</si>
  <si>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</si>
  <si>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</si>
  <si>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</si>
  <si>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</si>
  <si>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</si>
  <si>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</si>
  <si>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</si>
  <si>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</si>
  <si>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</si>
  <si>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</si>
  <si>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</si>
  <si>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</si>
  <si>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</si>
  <si>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</si>
  <si>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</si>
  <si>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</si>
  <si>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</si>
  <si>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</si>
  <si>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</si>
  <si>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</si>
  <si>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</si>
  <si>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</si>
  <si>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</si>
  <si>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</si>
  <si>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</si>
  <si>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</si>
  <si>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</si>
  <si>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</si>
  <si>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</si>
  <si>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</si>
  <si>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</si>
  <si>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</si>
  <si>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</si>
  <si>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</si>
  <si>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</si>
  <si>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</si>
  <si>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</si>
  <si>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</si>
  <si>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</si>
  <si>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</si>
  <si>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</si>
  <si>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</si>
  <si>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</si>
  <si>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</si>
  <si>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</si>
  <si>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</si>
  <si>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</si>
  <si>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</si>
  <si>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</si>
  <si>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</si>
  <si>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</si>
  <si>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</si>
  <si>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</si>
  <si>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</si>
  <si>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</si>
  <si>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</si>
  <si>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</si>
  <si>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</si>
  <si>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</si>
  <si>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</si>
  <si>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</si>
  <si>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</si>
  <si>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</si>
  <si>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</si>
  <si>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</si>
  <si>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</si>
  <si>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</si>
  <si>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</si>
  <si>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</si>
  <si>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</si>
  <si>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</si>
  <si>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</si>
  <si>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</si>
  <si>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</si>
  <si>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</si>
  <si>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</si>
  <si>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</si>
  <si>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</si>
  <si>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</si>
  <si>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</si>
  <si>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</si>
  <si>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</si>
  <si>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</si>
  <si>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</si>
  <si>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</si>
  <si>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</si>
  <si>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</si>
  <si>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</si>
  <si>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</si>
  <si>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</si>
  <si>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</si>
  <si>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</si>
  <si>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</si>
  <si>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</si>
  <si>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</si>
  <si>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</si>
  <si>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</si>
  <si>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</si>
  <si>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</si>
  <si>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</si>
  <si>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</si>
  <si>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</si>
  <si>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</si>
  <si>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</si>
  <si>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</si>
  <si>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</si>
  <si>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</si>
  <si>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</si>
  <si>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</si>
  <si>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</si>
  <si>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</si>
  <si>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</si>
  <si>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</si>
  <si>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</si>
  <si>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</si>
  <si>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</si>
  <si>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</si>
  <si>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</si>
  <si>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</si>
  <si>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</si>
  <si>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</si>
  <si>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</si>
  <si>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</si>
  <si>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</si>
  <si>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</si>
  <si>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</si>
  <si>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</si>
  <si>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</si>
  <si>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</si>
  <si>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</si>
  <si>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</si>
  <si>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</si>
  <si>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</si>
  <si>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</si>
  <si>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</si>
  <si>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</si>
  <si>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</si>
  <si>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</si>
  <si>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</si>
  <si>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</si>
  <si>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</si>
  <si>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</si>
  <si>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</si>
  <si>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</si>
  <si>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</si>
  <si>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</si>
  <si>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</si>
  <si>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</si>
  <si>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</si>
  <si>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</si>
  <si>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</si>
  <si>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</si>
  <si>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</si>
  <si>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</si>
  <si>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</si>
  <si>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</si>
  <si>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</si>
  <si>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</si>
  <si>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</si>
  <si>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</si>
  <si>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</si>
  <si>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</si>
  <si>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</si>
  <si>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</si>
  <si>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</si>
  <si>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</si>
  <si>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</si>
  <si>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</si>
  <si>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</si>
  <si>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</si>
  <si>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</si>
  <si>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</si>
  <si>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</si>
  <si>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</si>
  <si>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</si>
  <si>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</si>
  <si>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</si>
  <si>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</si>
  <si>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</si>
  <si>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</si>
  <si>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</si>
  <si>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</si>
  <si>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</si>
  <si>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</si>
  <si>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</si>
  <si>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</si>
  <si>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</si>
  <si>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</si>
  <si>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</si>
  <si>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</si>
  <si>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</si>
  <si>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</si>
  <si>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</si>
  <si>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</si>
  <si>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</si>
  <si>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</si>
  <si>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</si>
  <si>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</si>
  <si>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</si>
  <si>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</si>
  <si>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</si>
  <si>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</si>
  <si>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</si>
  <si>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</si>
  <si>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</si>
  <si>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</si>
  <si>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</si>
  <si>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</si>
  <si>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</si>
  <si>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</si>
  <si>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</si>
  <si>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</si>
  <si>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</si>
  <si>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</si>
  <si>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</si>
  <si>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</si>
  <si>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</si>
  <si>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</si>
  <si>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</si>
  <si>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</si>
  <si>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</si>
  <si>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</si>
  <si>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</si>
  <si>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</si>
  <si>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</si>
  <si>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</si>
  <si>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</si>
  <si>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</si>
  <si>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</si>
  <si>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</si>
  <si>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</si>
  <si>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</si>
  <si>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</si>
  <si>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</si>
  <si>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</si>
  <si>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</si>
  <si>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</si>
  <si>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</si>
  <si>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</si>
  <si>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</si>
  <si>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</si>
  <si>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</si>
  <si>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</si>
  <si>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</si>
  <si>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</si>
  <si>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</si>
  <si>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</si>
  <si>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</si>
  <si>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</si>
  <si>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</si>
  <si>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</si>
  <si>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</si>
  <si>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</si>
  <si>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</si>
  <si>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</si>
  <si>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</si>
  <si>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</si>
  <si>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</si>
  <si>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</si>
  <si>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</si>
  <si>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</si>
  <si>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</si>
  <si>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</si>
  <si>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</si>
  <si>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</si>
  <si>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</si>
  <si>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</si>
  <si>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</si>
  <si>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</si>
  <si>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</si>
  <si>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</si>
  <si>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</si>
  <si>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</si>
  <si>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</si>
  <si>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</si>
  <si>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</si>
  <si>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</si>
  <si>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</si>
  <si>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</si>
  <si>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</si>
  <si>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</si>
  <si>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</si>
  <si>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</si>
  <si>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</si>
  <si>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</si>
  <si>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</si>
  <si>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</si>
  <si>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</si>
  <si>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</si>
  <si>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</si>
  <si>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</si>
  <si>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</si>
  <si>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</si>
  <si>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</si>
  <si>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</si>
  <si>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</si>
  <si>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</si>
  <si>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</si>
  <si>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</si>
  <si>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</si>
  <si>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</si>
  <si>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</si>
  <si>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</si>
  <si>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</si>
  <si>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</si>
  <si>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</si>
  <si>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</si>
  <si>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</si>
  <si>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</si>
  <si>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</si>
  <si>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</si>
  <si>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</si>
  <si>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</si>
  <si>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</si>
  <si>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</si>
  <si>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</si>
  <si>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</si>
  <si>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</si>
  <si>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</si>
  <si>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</si>
  <si>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</si>
  <si>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</si>
  <si>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</si>
  <si>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</si>
  <si>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</si>
  <si>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</si>
  <si>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</si>
  <si>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</si>
  <si>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</si>
  <si>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</si>
  <si>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</si>
  <si>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</si>
  <si>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</si>
  <si>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</si>
  <si>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</si>
  <si>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</si>
  <si>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</si>
  <si>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</si>
  <si>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</si>
  <si>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</si>
  <si>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</si>
  <si>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</si>
  <si>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</si>
  <si>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</si>
  <si>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</si>
  <si>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</si>
  <si>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</si>
  <si>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</si>
  <si>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</si>
  <si>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</si>
  <si>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</si>
  <si>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</si>
  <si>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</si>
  <si>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</si>
  <si>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</si>
  <si>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</si>
  <si>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</si>
  <si>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</si>
  <si>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</si>
  <si>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</si>
  <si>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</si>
  <si>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</si>
  <si>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</si>
  <si>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</si>
  <si>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</si>
  <si>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</si>
  <si>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</si>
  <si>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</si>
  <si>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</si>
  <si>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</si>
  <si>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</si>
  <si>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</si>
  <si>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</si>
  <si>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</si>
  <si>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</si>
  <si>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</si>
  <si>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</si>
  <si>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</si>
  <si>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</si>
  <si>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</si>
  <si>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</si>
  <si>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</si>
  <si>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</si>
  <si>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</si>
  <si>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</si>
  <si>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</si>
  <si>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</si>
  <si>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</si>
  <si>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</si>
  <si>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</si>
  <si>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</si>
  <si>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</si>
  <si>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</si>
  <si>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</si>
  <si>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</si>
  <si>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</si>
  <si>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</si>
  <si>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</si>
  <si>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</si>
  <si>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</si>
  <si>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</si>
  <si>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</si>
  <si>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</si>
  <si>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</si>
  <si>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</si>
  <si>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</si>
  <si>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</si>
  <si>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</si>
  <si>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</si>
  <si>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</si>
  <si>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</si>
  <si>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</si>
  <si>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</si>
  <si>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</si>
  <si>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</si>
  <si>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</si>
  <si>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</si>
  <si>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</si>
  <si>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</si>
  <si>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</si>
  <si>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</si>
  <si>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</si>
  <si>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</si>
  <si>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</si>
  <si>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</si>
  <si>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</si>
  <si>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</si>
  <si>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</si>
  <si>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</si>
  <si>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</si>
  <si>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</si>
  <si>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</si>
  <si>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</si>
  <si>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</si>
  <si>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</si>
  <si>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</si>
  <si>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</si>
  <si>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</si>
  <si>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</si>
  <si>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</si>
  <si>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</si>
  <si>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</si>
  <si>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</si>
  <si>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</si>
  <si>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</si>
  <si>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</si>
  <si>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</si>
  <si>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</si>
  <si>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</si>
  <si>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</si>
  <si>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</si>
  <si>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</si>
  <si>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</si>
  <si>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</si>
  <si>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</si>
  <si>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</si>
  <si>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</si>
  <si>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</si>
  <si>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</si>
  <si>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</si>
  <si>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</si>
  <si>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</si>
  <si>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</si>
  <si>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</si>
  <si>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</si>
  <si>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</si>
  <si>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</si>
  <si>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</si>
  <si>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</si>
  <si>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</si>
  <si>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</si>
  <si>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</si>
  <si>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</si>
  <si>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</si>
  <si>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</si>
  <si>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</si>
  <si>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</si>
  <si>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</si>
  <si>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</si>
  <si>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</si>
  <si>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</si>
  <si>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</si>
  <si>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</si>
  <si>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</si>
  <si>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</si>
  <si>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</si>
  <si>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</si>
  <si>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</si>
  <si>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</si>
  <si>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</si>
  <si>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</si>
  <si>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</si>
  <si>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</si>
  <si>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</si>
  <si>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</si>
  <si>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</si>
  <si>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</si>
  <si>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</si>
  <si>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</si>
  <si>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</si>
  <si>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</si>
  <si>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</si>
  <si>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</si>
  <si>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</si>
  <si>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</si>
  <si>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</si>
  <si>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</si>
  <si>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</si>
  <si>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</si>
  <si>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</si>
  <si>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</si>
  <si>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</si>
  <si>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</si>
  <si>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</si>
  <si>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</si>
  <si>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</si>
  <si>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</si>
  <si>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</si>
  <si>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</si>
  <si>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</si>
  <si>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</si>
  <si>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</si>
  <si>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</si>
  <si>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</si>
  <si>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</si>
  <si>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</si>
  <si>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</si>
  <si>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</si>
  <si>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</si>
  <si>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</si>
  <si>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</si>
  <si>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</si>
  <si>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</si>
  <si>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</si>
  <si>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</si>
  <si>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</si>
  <si>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</si>
  <si>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</si>
  <si>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</si>
  <si>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</si>
  <si>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</si>
  <si>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</si>
  <si>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</si>
  <si>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</si>
  <si>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</si>
  <si>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</si>
  <si>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</si>
  <si>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</si>
  <si>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</si>
  <si>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</si>
  <si>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</si>
  <si>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</si>
  <si>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</si>
  <si>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</si>
  <si>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</si>
  <si>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</si>
  <si>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</si>
  <si>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</si>
  <si>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</si>
  <si>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</si>
  <si>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</si>
  <si>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</si>
  <si>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</si>
  <si>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</si>
  <si>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</si>
  <si>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</si>
  <si>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</si>
  <si>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</si>
  <si>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</si>
  <si>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</si>
  <si>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</si>
  <si>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</si>
  <si>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</si>
  <si>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</si>
  <si>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</si>
  <si>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</si>
  <si>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</si>
  <si>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</si>
  <si>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</si>
  <si>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</si>
  <si>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</si>
  <si>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</si>
  <si>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</si>
  <si>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</si>
  <si>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</si>
  <si>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</si>
  <si>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</si>
  <si>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</si>
  <si>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</si>
  <si>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</si>
  <si>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</si>
  <si>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</si>
  <si>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</si>
  <si>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</si>
  <si>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</si>
  <si>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</si>
  <si>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</si>
  <si>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</si>
  <si>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</si>
  <si>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</si>
  <si>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</si>
  <si>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</si>
  <si>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</si>
  <si>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</si>
  <si>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</si>
  <si>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</si>
  <si>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</si>
  <si>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</si>
  <si>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</si>
  <si>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</si>
  <si>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</si>
  <si>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</si>
  <si>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</si>
  <si>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</si>
  <si>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</si>
  <si>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</si>
  <si>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</si>
  <si>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</si>
  <si>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</si>
  <si>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</si>
  <si>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</si>
  <si>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</si>
  <si>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</si>
  <si>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</si>
  <si>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</si>
  <si>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</si>
  <si>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</si>
  <si>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</si>
  <si>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</si>
  <si>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</si>
  <si>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</si>
  <si>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</si>
  <si>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</si>
  <si>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</si>
  <si>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</si>
  <si>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</si>
  <si>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</si>
  <si>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</si>
  <si>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</si>
  <si>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</si>
  <si>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</si>
  <si>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</si>
  <si>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</si>
  <si>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</si>
  <si>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</si>
  <si>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</si>
  <si>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</si>
  <si>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</si>
  <si>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</si>
  <si>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</si>
  <si>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</si>
  <si>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</si>
  <si>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</si>
  <si>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</si>
  <si>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</si>
  <si>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</si>
  <si>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</si>
  <si>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</si>
  <si>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</si>
  <si>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</si>
  <si>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</si>
  <si>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</si>
  <si>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</si>
  <si>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</si>
  <si>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</si>
  <si>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</si>
  <si>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</si>
  <si>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</si>
  <si>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</si>
  <si>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</si>
  <si>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</si>
  <si>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</si>
  <si>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</si>
  <si>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</si>
  <si>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</si>
  <si>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</si>
  <si>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</si>
  <si>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</si>
  <si>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</si>
  <si>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</si>
  <si>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</si>
  <si>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</si>
  <si>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</si>
  <si>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</si>
  <si>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</si>
  <si>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</si>
  <si>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</si>
  <si>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</si>
  <si>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</si>
  <si>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</si>
  <si>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</si>
  <si>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</si>
  <si>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</si>
  <si>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</si>
  <si>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</si>
  <si>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</si>
  <si>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</si>
  <si>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</si>
  <si>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</si>
  <si>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</si>
  <si>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</si>
  <si>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</si>
  <si>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</si>
  <si>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</si>
  <si>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</si>
  <si>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</si>
  <si>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</si>
  <si>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</si>
  <si>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</si>
  <si>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</si>
  <si>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</si>
  <si>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</si>
  <si>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</si>
  <si>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</si>
  <si>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</si>
  <si>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</si>
  <si>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</si>
  <si>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</si>
  <si>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</si>
  <si>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</si>
  <si>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</si>
  <si>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</si>
  <si>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</si>
  <si>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</si>
  <si>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</si>
  <si>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</si>
  <si>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</si>
  <si>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</si>
  <si>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</si>
  <si>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</si>
  <si>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</si>
  <si>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</si>
  <si>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</si>
  <si>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</si>
  <si>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</si>
  <si>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</si>
  <si>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</si>
  <si>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</si>
  <si>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</si>
  <si>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</si>
  <si>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</si>
  <si>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</si>
  <si>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</si>
  <si>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</si>
  <si>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</si>
  <si>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</si>
  <si>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</si>
  <si>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</si>
  <si>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</si>
  <si>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</si>
  <si>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</si>
  <si>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</si>
  <si>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</si>
  <si>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</si>
  <si>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</si>
  <si>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</si>
  <si>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</si>
  <si>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</si>
  <si>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</si>
  <si>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</si>
  <si>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</si>
  <si>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</si>
  <si>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</si>
  <si>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</si>
  <si>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</si>
  <si>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</si>
  <si>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</si>
  <si>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</si>
  <si>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</si>
  <si>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</si>
  <si>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</si>
  <si>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</si>
  <si>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</si>
  <si>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</si>
  <si>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</si>
  <si>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</si>
  <si>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</si>
  <si>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</si>
  <si>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</si>
  <si>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</si>
  <si>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</si>
  <si>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</si>
  <si>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</si>
  <si>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</si>
  <si>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</si>
  <si>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</si>
  <si>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</si>
  <si>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</si>
  <si>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</si>
  <si>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</si>
  <si>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</si>
  <si>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</si>
  <si>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</si>
  <si>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</si>
  <si>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</si>
  <si>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</si>
  <si>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</si>
  <si>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</si>
  <si>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</si>
  <si>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</si>
  <si>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</si>
  <si>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</si>
  <si>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</si>
  <si>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</si>
  <si>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</si>
  <si>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</si>
  <si>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</si>
  <si>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</si>
  <si>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</si>
  <si>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</si>
  <si>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</si>
  <si>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</si>
  <si>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</si>
  <si>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</si>
  <si>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</si>
  <si>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</si>
  <si>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</si>
  <si>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</si>
  <si>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</si>
  <si>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</si>
  <si>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</si>
  <si>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</si>
  <si>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</si>
  <si>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</si>
  <si>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</si>
  <si>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</si>
  <si>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</si>
  <si>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</si>
  <si>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</si>
  <si>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</si>
  <si>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</si>
  <si>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</si>
  <si>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</si>
  <si>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</si>
  <si>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</si>
  <si>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</si>
  <si>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</si>
  <si>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</si>
  <si>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</si>
  <si>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</si>
  <si>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</si>
  <si>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</si>
  <si>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</si>
  <si>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</si>
  <si>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</si>
  <si>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</si>
  <si>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</si>
  <si>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</si>
  <si>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</si>
  <si>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</si>
  <si>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</si>
  <si>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</si>
  <si>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</si>
  <si>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</si>
  <si>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</si>
  <si>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</si>
  <si>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</si>
  <si>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</si>
  <si>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</si>
  <si>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</si>
  <si>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</si>
  <si>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</si>
  <si>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</si>
  <si>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</si>
  <si>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</si>
  <si>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</si>
  <si>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</si>
  <si>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</si>
  <si>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</si>
  <si>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</si>
  <si>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</si>
  <si>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</si>
  <si>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</si>
  <si>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</si>
  <si>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</si>
  <si>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</si>
  <si>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</si>
  <si>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</si>
  <si>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</si>
  <si>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</si>
  <si>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</si>
  <si>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</si>
  <si>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</si>
  <si>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</si>
  <si>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</si>
  <si>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</si>
  <si>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</si>
  <si>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</si>
  <si>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</si>
  <si>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</si>
  <si>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</si>
  <si>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</si>
  <si>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</si>
  <si>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</si>
  <si>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</si>
  <si>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</si>
  <si>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</si>
  <si>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</si>
  <si>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</si>
  <si>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</si>
  <si>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</si>
  <si>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</si>
  <si>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</si>
  <si>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</si>
  <si>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</si>
  <si>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</si>
  <si>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</si>
  <si>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</si>
  <si>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</si>
  <si>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</si>
  <si>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</si>
  <si>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</si>
  <si>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</si>
  <si>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</si>
  <si>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</si>
  <si>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</si>
  <si>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</si>
  <si>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</si>
  <si>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</si>
  <si>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</si>
  <si>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</si>
  <si>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</si>
  <si>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</si>
  <si>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</si>
  <si>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</si>
  <si>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</si>
  <si>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</si>
  <si>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</si>
  <si>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</si>
  <si>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</si>
  <si>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</si>
  <si>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</si>
  <si>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</si>
  <si>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</si>
  <si>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</si>
  <si>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</si>
  <si>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</si>
  <si>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</si>
  <si>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</si>
  <si>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</si>
  <si>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</si>
  <si>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</si>
  <si>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</si>
  <si>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</si>
  <si>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</si>
  <si>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</si>
  <si>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</si>
  <si>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</si>
  <si>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</si>
  <si>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</si>
  <si>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</si>
  <si>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</si>
  <si>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</si>
  <si>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</si>
  <si>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</si>
  <si>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</si>
  <si>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</si>
  <si>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</si>
  <si>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</si>
  <si>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</si>
  <si>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</si>
  <si>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</si>
  <si>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</si>
  <si>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</si>
  <si>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</si>
  <si>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</si>
  <si>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</si>
  <si>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</si>
  <si>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</si>
  <si>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</si>
  <si>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</si>
  <si>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</si>
  <si>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</si>
  <si>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</si>
  <si>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</si>
  <si>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</si>
  <si>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</si>
  <si>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</si>
  <si>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</si>
  <si>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</si>
  <si>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</si>
  <si>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</si>
  <si>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</si>
  <si>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</si>
  <si>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</si>
  <si>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</si>
  <si>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</si>
  <si>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</si>
  <si>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</si>
  <si>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</si>
  <si>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</si>
  <si>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</si>
  <si>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</si>
  <si>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</si>
  <si>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</si>
  <si>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</si>
  <si>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</si>
  <si>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</si>
  <si>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</si>
  <si>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</si>
  <si>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</si>
  <si>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</si>
  <si>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</si>
  <si>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</si>
  <si>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</si>
  <si>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</si>
  <si>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</si>
  <si>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</si>
  <si>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</si>
  <si>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</si>
  <si>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</si>
  <si>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</si>
  <si>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</si>
  <si>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</si>
  <si>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</si>
  <si>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</si>
  <si>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</si>
  <si>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</si>
  <si>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</si>
  <si>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</si>
  <si>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</si>
  <si>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</si>
  <si>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</si>
  <si>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</si>
  <si>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</si>
  <si>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</si>
  <si>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</si>
  <si>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</si>
  <si>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</si>
  <si>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</si>
  <si>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</si>
  <si>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</si>
  <si>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</si>
  <si>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</si>
  <si>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</si>
  <si>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</si>
  <si>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</si>
  <si>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</si>
  <si>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</si>
  <si>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</si>
  <si>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</si>
  <si>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</si>
  <si>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</si>
  <si>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</si>
  <si>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</si>
  <si>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</si>
  <si>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</si>
  <si>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</si>
  <si>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</si>
  <si>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</si>
  <si>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</si>
  <si>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</si>
  <si>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</si>
  <si>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</si>
  <si>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</si>
  <si>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</si>
  <si>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</si>
  <si>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</si>
  <si>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</si>
  <si>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</si>
  <si>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</si>
  <si>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</si>
  <si>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</si>
  <si>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</si>
  <si>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</si>
  <si>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</si>
  <si>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</si>
  <si>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</si>
  <si>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</si>
  <si>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</si>
  <si>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</si>
  <si>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</si>
  <si>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</si>
  <si>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</si>
  <si>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</si>
  <si>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</si>
  <si>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</si>
  <si>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</si>
  <si>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</si>
  <si>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</si>
  <si>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</si>
  <si>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</si>
  <si>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</si>
  <si>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</si>
  <si>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</si>
  <si>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</si>
  <si>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</si>
  <si>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</si>
  <si>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</si>
  <si>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</si>
  <si>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</si>
  <si>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</si>
  <si>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</si>
  <si>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</si>
  <si>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</si>
  <si>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</si>
  <si>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</si>
  <si>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</si>
  <si>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</si>
  <si>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</si>
  <si>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</si>
  <si>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</si>
  <si>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</si>
  <si>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</si>
  <si>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</si>
  <si>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</si>
  <si>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</si>
  <si>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</si>
  <si>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</si>
  <si>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</si>
  <si>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</si>
  <si>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</si>
  <si>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</si>
  <si>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</si>
  <si>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</si>
  <si>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</si>
  <si>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</si>
  <si>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</si>
  <si>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</si>
  <si>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</si>
  <si>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</si>
  <si>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</si>
  <si>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</si>
  <si>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</si>
  <si>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</si>
  <si>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</si>
  <si>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</si>
  <si>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</si>
  <si>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</si>
  <si>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</si>
  <si>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</si>
  <si>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</si>
  <si>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</si>
  <si>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</si>
  <si>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</si>
  <si>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</si>
  <si>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</si>
  <si>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</si>
  <si>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</si>
  <si>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</si>
  <si>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</si>
  <si>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</si>
  <si>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</si>
  <si>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</si>
  <si>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</si>
  <si>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</si>
  <si>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</si>
  <si>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</si>
  <si>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</si>
  <si>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</si>
  <si>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</si>
  <si>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</si>
  <si>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</si>
  <si>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</si>
  <si>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</si>
  <si>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</si>
  <si>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</si>
  <si>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</si>
  <si>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</si>
  <si>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</si>
  <si>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</si>
  <si>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</si>
  <si>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</si>
  <si>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</si>
  <si>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</si>
  <si>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</si>
  <si>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</si>
  <si>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</si>
  <si>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</si>
  <si>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</si>
  <si>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</si>
  <si>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</si>
  <si>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</si>
  <si>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</si>
  <si>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</si>
  <si>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</si>
  <si>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</si>
  <si>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</si>
  <si>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</si>
  <si>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</si>
  <si>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</si>
  <si>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</si>
  <si>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</si>
  <si>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</si>
  <si>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</si>
  <si>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</si>
  <si>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</si>
  <si>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</si>
  <si>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</si>
  <si>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</si>
  <si>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</si>
  <si>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</si>
  <si>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</si>
  <si>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</si>
  <si>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</si>
  <si>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</si>
  <si>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</si>
  <si>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</si>
  <si>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</si>
  <si>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</si>
  <si>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</si>
  <si>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</si>
  <si>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</si>
  <si>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</si>
  <si>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</si>
  <si>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</si>
  <si>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</si>
  <si>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</si>
  <si>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</si>
  <si>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</si>
  <si>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</si>
  <si>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</si>
  <si>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</si>
  <si>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</si>
  <si>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</si>
  <si>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</si>
  <si>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</si>
  <si>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</si>
  <si>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</si>
  <si>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</si>
  <si>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</si>
  <si>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</si>
  <si>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</si>
  <si>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</si>
  <si>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</si>
  <si>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</si>
  <si>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</si>
  <si>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</si>
  <si>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</si>
  <si>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</si>
  <si>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</si>
  <si>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</si>
  <si>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</si>
  <si>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</si>
  <si>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</si>
  <si>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</si>
  <si>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</si>
  <si>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</si>
  <si>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</si>
  <si>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</si>
  <si>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</si>
  <si>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</si>
  <si>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</si>
  <si>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</si>
  <si>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</si>
  <si>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</si>
  <si>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</si>
  <si>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</si>
  <si>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</si>
  <si>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</si>
  <si>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</si>
  <si>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</si>
  <si>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</si>
  <si>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</si>
  <si>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</si>
  <si>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</si>
  <si>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</si>
  <si>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</si>
  <si>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</si>
  <si>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</si>
  <si>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</si>
  <si>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</si>
  <si>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</si>
  <si>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</si>
  <si>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</si>
  <si>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</si>
  <si>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</si>
  <si>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</si>
  <si>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</si>
  <si>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</si>
  <si>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</si>
  <si>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</si>
  <si>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</si>
  <si>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</si>
  <si>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</si>
  <si>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</si>
  <si>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</si>
  <si>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</si>
  <si>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</si>
  <si>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</si>
  <si>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</si>
  <si>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</si>
  <si>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</si>
  <si>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</si>
  <si>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</si>
  <si>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</si>
  <si>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</si>
  <si>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</si>
  <si>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</si>
  <si>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</si>
  <si>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</si>
  <si>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</si>
  <si>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</si>
  <si>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</si>
  <si>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</si>
  <si>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</si>
  <si>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</si>
  <si>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</si>
  <si>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</si>
  <si>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</si>
  <si>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</si>
  <si>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</si>
  <si>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</si>
  <si>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</si>
  <si>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</si>
  <si>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</si>
  <si>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</si>
  <si>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</si>
  <si>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</si>
  <si>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</si>
  <si>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</si>
  <si>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</si>
  <si>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</si>
  <si>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</si>
  <si>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</si>
  <si>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</si>
  <si>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</si>
  <si>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</si>
  <si>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</si>
  <si>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</si>
  <si>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</si>
  <si>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</si>
  <si>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</si>
  <si>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</si>
  <si>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</si>
  <si>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</si>
  <si>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</si>
  <si>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</si>
  <si>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</si>
  <si>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</si>
  <si>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</si>
  <si>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</si>
  <si>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</si>
  <si>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</si>
  <si>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</si>
  <si>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</si>
  <si>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</si>
  <si>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</si>
  <si>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</si>
  <si>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</si>
  <si>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</si>
  <si>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</si>
  <si>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</si>
  <si>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</si>
  <si>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</si>
  <si>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</si>
  <si>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</si>
  <si>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</si>
  <si>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</si>
  <si>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</si>
  <si>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</si>
  <si>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</si>
  <si>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</si>
  <si>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</si>
  <si>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</si>
  <si>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</si>
  <si>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</si>
  <si>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</si>
  <si>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</si>
  <si>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</si>
  <si>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</si>
  <si>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</si>
  <si>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</si>
  <si>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</si>
  <si>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</si>
  <si>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</si>
  <si>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</si>
  <si>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</si>
  <si>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</si>
  <si>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</si>
  <si>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</si>
  <si>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</si>
  <si>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</si>
  <si>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</si>
  <si>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</si>
  <si>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</si>
  <si>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</si>
  <si>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</si>
  <si>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</si>
  <si>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</si>
  <si>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</si>
  <si>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</si>
  <si>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</si>
  <si>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</si>
  <si>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</si>
  <si>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</si>
  <si>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</si>
  <si>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</si>
  <si>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</si>
  <si>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</si>
  <si>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</si>
  <si>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</si>
  <si>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</si>
  <si>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</si>
  <si>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</si>
  <si>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</si>
  <si>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</si>
  <si>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</si>
  <si>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</si>
  <si>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</si>
  <si>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</si>
  <si>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</si>
  <si>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</si>
  <si>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</si>
  <si>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</si>
  <si>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</si>
  <si>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</si>
  <si>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</si>
  <si>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</si>
  <si>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</si>
  <si>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</si>
  <si>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</si>
  <si>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</si>
  <si>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</si>
  <si>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</si>
  <si>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</si>
  <si>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</si>
  <si>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</si>
  <si>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</si>
  <si>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</si>
  <si>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</si>
  <si>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</si>
  <si>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</si>
  <si>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</si>
  <si>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</si>
  <si>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</si>
  <si>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</si>
  <si>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</si>
  <si>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</si>
  <si>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</si>
  <si>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</si>
  <si>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Colorado</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</si>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</sst>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3280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v>80.609756098000005</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v>19.054878048999999</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v>0.30487804880000002</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v>3.0487804899999998E-2</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v>0</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v>100</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v>5.3353658536999999</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v>1.1885714286</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v>0</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v>0</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v>0</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v>0</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v>100</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v>100</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v>100</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v>11.493902438999999</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v>84.725609755999997</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v>9.1463414600000001E-2</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19988411</v>
      </c>
      <c r="D7" s="31" t="str">
        <f>IF($B7="N/A","N/A",IF(C7&gt;15,"No",IF(C7&lt;-15,"No","Yes")))</f>
        <v>N/A</v>
      </c>
      <c r="E7" s="30">
        <v>23102437</v>
      </c>
      <c r="F7" s="31" t="str">
        <f>IF($B7="N/A","N/A",IF(E7&gt;15,"No",IF(E7&lt;-15,"No","Yes")))</f>
        <v>N/A</v>
      </c>
      <c r="G7" s="30">
        <v>26161090</v>
      </c>
      <c r="H7" s="31" t="str">
        <f>IF($B7="N/A","N/A",IF(G7&gt;15,"No",IF(G7&lt;-15,"No","Yes")))</f>
        <v>N/A</v>
      </c>
      <c r="I7" s="32">
        <v>15.58</v>
      </c>
      <c r="J7" s="32">
        <v>13.24</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69.981231668999996</v>
      </c>
      <c r="H8" s="31" t="str">
        <f>IF($B8="N/A","N/A",IF(G8&gt;15,"No",IF(G8&lt;-15,"No","Yes")))</f>
        <v>N/A</v>
      </c>
      <c r="I8" s="32" t="s">
        <v>217</v>
      </c>
      <c r="J8" s="32" t="s">
        <v>217</v>
      </c>
      <c r="K8" s="31" t="str">
        <f t="shared" si="0"/>
        <v>N/A</v>
      </c>
    </row>
    <row r="9" spans="1:11" x14ac:dyDescent="0.2">
      <c r="A9" s="81" t="s">
        <v>119</v>
      </c>
      <c r="B9" s="34" t="s">
        <v>217</v>
      </c>
      <c r="C9" s="90">
        <v>0.77238755999999997</v>
      </c>
      <c r="D9" s="9" t="str">
        <f>IF($B9="N/A","N/A",IF(C9&gt;15,"No",IF(C9&lt;-15,"No","Yes")))</f>
        <v>N/A</v>
      </c>
      <c r="E9" s="9">
        <v>1.5176840435000001</v>
      </c>
      <c r="F9" s="9" t="str">
        <f>IF($B9="N/A","N/A",IF(E9&gt;15,"No",IF(E9&lt;-15,"No","Yes")))</f>
        <v>N/A</v>
      </c>
      <c r="G9" s="9">
        <v>3.0808693369000002</v>
      </c>
      <c r="H9" s="9" t="str">
        <f>IF($B9="N/A","N/A",IF(G9&gt;15,"No",IF(G9&lt;-15,"No","Yes")))</f>
        <v>N/A</v>
      </c>
      <c r="I9" s="10">
        <v>96.49</v>
      </c>
      <c r="J9" s="10">
        <v>103</v>
      </c>
      <c r="K9" s="9" t="str">
        <f t="shared" si="0"/>
        <v>No</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29.606145281</v>
      </c>
      <c r="D11" s="9" t="str">
        <f>IF($B11="N/A","N/A",IF(C11&gt;15,"No",IF(C11&lt;-15,"No","Yes")))</f>
        <v>N/A</v>
      </c>
      <c r="E11" s="9">
        <v>27.022837461000002</v>
      </c>
      <c r="F11" s="9" t="str">
        <f>IF($B11="N/A","N/A",IF(E11&gt;15,"No",IF(E11&lt;-15,"No","Yes")))</f>
        <v>N/A</v>
      </c>
      <c r="G11" s="9">
        <v>26.923469167</v>
      </c>
      <c r="H11" s="9" t="str">
        <f>IF($B11="N/A","N/A",IF(G11&gt;15,"No",IF(G11&lt;-15,"No","Yes")))</f>
        <v>N/A</v>
      </c>
      <c r="I11" s="10">
        <v>-8.73</v>
      </c>
      <c r="J11" s="10">
        <v>-0.36799999999999999</v>
      </c>
      <c r="K11" s="9" t="str">
        <f t="shared" si="0"/>
        <v>Yes</v>
      </c>
    </row>
    <row r="12" spans="1:11" x14ac:dyDescent="0.2">
      <c r="A12" s="81" t="s">
        <v>854</v>
      </c>
      <c r="B12" s="92" t="s">
        <v>218</v>
      </c>
      <c r="C12" s="90" t="s">
        <v>217</v>
      </c>
      <c r="D12" s="9" t="str">
        <f>IF(OR($B12="N/A",$C12="N/A"),"N/A",IF(C12&gt;100,"No",IF(C12&lt;95,"No","Yes")))</f>
        <v>N/A</v>
      </c>
      <c r="E12" s="90">
        <v>83.270746153999994</v>
      </c>
      <c r="F12" s="9" t="str">
        <f>IF(OR($B12="N/A",$E12="N/A"),"N/A",IF(E12&gt;100,"No",IF(E12&lt;95,"No","Yes")))</f>
        <v>No</v>
      </c>
      <c r="G12" s="90">
        <v>83.776150289</v>
      </c>
      <c r="H12" s="9" t="str">
        <f>IF($B12="N/A","N/A",IF(G12&gt;100,"No",IF(G12&lt;95,"No","Yes")))</f>
        <v>No</v>
      </c>
      <c r="I12" s="93" t="s">
        <v>217</v>
      </c>
      <c r="J12" s="93">
        <v>0.6069</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4.3458739999999998E-4</v>
      </c>
      <c r="F14" s="9" t="str">
        <f t="shared" ref="F14" si="2">IF($B14="N/A","N/A",IF(E14&lt;0,"No","Yes"))</f>
        <v>N/A</v>
      </c>
      <c r="G14" s="90">
        <v>0</v>
      </c>
      <c r="H14" s="9" t="str">
        <f t="shared" ref="H14" si="3">IF($B14="N/A","N/A",IF(G14&lt;0,"No","Yes"))</f>
        <v>N/A</v>
      </c>
      <c r="I14" s="93" t="s">
        <v>217</v>
      </c>
      <c r="J14" s="93">
        <v>-100</v>
      </c>
      <c r="K14" s="9" t="str">
        <f t="shared" si="0"/>
        <v>No</v>
      </c>
    </row>
    <row r="15" spans="1:11" x14ac:dyDescent="0.2">
      <c r="A15" s="81" t="s">
        <v>855</v>
      </c>
      <c r="B15" s="92" t="s">
        <v>218</v>
      </c>
      <c r="C15" s="90" t="s">
        <v>217</v>
      </c>
      <c r="D15" s="9" t="str">
        <f>IF(OR($B15="N/A",$C15="N/A"),"N/A",IF(C15&gt;100,"No",IF(C15&lt;95,"No","Yes")))</f>
        <v>N/A</v>
      </c>
      <c r="E15" s="90">
        <v>100</v>
      </c>
      <c r="F15" s="9" t="str">
        <f>IF(OR($B15="N/A",$E15="N/A"),"N/A",IF(E15&gt;100,"No",IF(E15&lt;95,"No","Yes")))</f>
        <v>Yes</v>
      </c>
      <c r="G15" s="90">
        <v>100</v>
      </c>
      <c r="H15" s="9" t="str">
        <f>IF($B15="N/A","N/A",IF(G15&gt;100,"No",IF(G15&lt;95,"No","Yes")))</f>
        <v>Yes</v>
      </c>
      <c r="I15" s="93" t="s">
        <v>217</v>
      </c>
      <c r="J15" s="93">
        <v>0</v>
      </c>
      <c r="K15" s="9" t="str">
        <f t="shared" si="0"/>
        <v>Yes</v>
      </c>
    </row>
    <row r="16" spans="1:11" x14ac:dyDescent="0.2">
      <c r="A16" s="81" t="s">
        <v>335</v>
      </c>
      <c r="B16" s="34" t="s">
        <v>217</v>
      </c>
      <c r="C16" s="79">
        <v>13913043</v>
      </c>
      <c r="D16" s="9" t="str">
        <f>IF($B16="N/A","N/A",IF(C16&gt;15,"No",IF(C16&lt;-15,"No","Yes")))</f>
        <v>N/A</v>
      </c>
      <c r="E16" s="35">
        <v>16505599</v>
      </c>
      <c r="F16" s="9" t="str">
        <f>IF($B16="N/A","N/A",IF(E16&gt;15,"No",IF(E16&lt;-15,"No","Yes")))</f>
        <v>N/A</v>
      </c>
      <c r="G16" s="35">
        <v>18307853</v>
      </c>
      <c r="H16" s="9" t="str">
        <f>IF($B16="N/A","N/A",IF(G16&gt;15,"No",IF(G16&lt;-15,"No","Yes")))</f>
        <v>N/A</v>
      </c>
      <c r="I16" s="10">
        <v>18.63</v>
      </c>
      <c r="J16" s="10">
        <v>10.92</v>
      </c>
      <c r="K16" s="9" t="str">
        <f t="shared" si="0"/>
        <v>Yes</v>
      </c>
    </row>
    <row r="17" spans="1:11" x14ac:dyDescent="0.2">
      <c r="A17" s="81" t="s">
        <v>442</v>
      </c>
      <c r="B17" s="34" t="s">
        <v>219</v>
      </c>
      <c r="C17" s="90">
        <v>8.6316199842000003</v>
      </c>
      <c r="D17" s="9" t="str">
        <f>IF($B17="N/A","N/A",IF(C17&gt;20,"No",IF(C17&lt;5,"No","Yes")))</f>
        <v>Yes</v>
      </c>
      <c r="E17" s="9">
        <v>9.1137801178999993</v>
      </c>
      <c r="F17" s="9" t="str">
        <f>IF($B17="N/A","N/A",IF(E17&gt;20,"No",IF(E17&lt;5,"No","Yes")))</f>
        <v>Yes</v>
      </c>
      <c r="G17" s="9">
        <v>7.2044056723000001</v>
      </c>
      <c r="H17" s="9" t="str">
        <f>IF($B17="N/A","N/A",IF(G17&gt;20,"No",IF(G17&lt;5,"No","Yes")))</f>
        <v>Yes</v>
      </c>
      <c r="I17" s="10">
        <v>5.5860000000000003</v>
      </c>
      <c r="J17" s="10">
        <v>-21</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92.795594328000007</v>
      </c>
      <c r="H18" s="9" t="str">
        <f>IF($B18="N/A","N/A",IF(G18&gt;15,"No",IF(G18&lt;-15,"No","Yes")))</f>
        <v>N/A</v>
      </c>
      <c r="I18" s="10" t="s">
        <v>217</v>
      </c>
      <c r="J18" s="10" t="s">
        <v>217</v>
      </c>
      <c r="K18" s="9" t="str">
        <f t="shared" si="0"/>
        <v>N/A</v>
      </c>
    </row>
    <row r="19" spans="1:11" x14ac:dyDescent="0.2">
      <c r="A19" s="81" t="s">
        <v>444</v>
      </c>
      <c r="B19" s="34" t="s">
        <v>220</v>
      </c>
      <c r="C19" s="90">
        <v>3.0607035426999998</v>
      </c>
      <c r="D19" s="9" t="str">
        <f>IF($B19="N/A","N/A",IF(C19&gt;1,"Yes","No"))</f>
        <v>Yes</v>
      </c>
      <c r="E19" s="9">
        <v>4.6146401594000004</v>
      </c>
      <c r="F19" s="9" t="str">
        <f>IF($B19="N/A","N/A",IF(E19&gt;1,"Yes","No"))</f>
        <v>Yes</v>
      </c>
      <c r="G19" s="9">
        <v>4.3305460231000001</v>
      </c>
      <c r="H19" s="9" t="str">
        <f>IF($B19="N/A","N/A",IF(G19&gt;1,"Yes","No"))</f>
        <v>Yes</v>
      </c>
      <c r="I19" s="10">
        <v>50.77</v>
      </c>
      <c r="J19" s="10">
        <v>-6.16</v>
      </c>
      <c r="K19" s="9" t="str">
        <f t="shared" si="0"/>
        <v>Yes</v>
      </c>
    </row>
    <row r="20" spans="1:11" x14ac:dyDescent="0.2">
      <c r="A20" s="81" t="s">
        <v>856</v>
      </c>
      <c r="B20" s="34" t="s">
        <v>217</v>
      </c>
      <c r="C20" s="83">
        <v>190.13749392</v>
      </c>
      <c r="D20" s="9" t="str">
        <f>IF($B20="N/A","N/A",IF(C20&gt;15,"No",IF(C20&lt;-15,"No","Yes")))</f>
        <v>N/A</v>
      </c>
      <c r="E20" s="36">
        <v>177.85650290999999</v>
      </c>
      <c r="F20" s="9" t="str">
        <f>IF($B20="N/A","N/A",IF(E20&gt;15,"No",IF(E20&lt;-15,"No","Yes")))</f>
        <v>N/A</v>
      </c>
      <c r="G20" s="36">
        <v>156.84653835</v>
      </c>
      <c r="H20" s="9" t="str">
        <f>IF($B20="N/A","N/A",IF(G20&gt;15,"No",IF(G20&lt;-15,"No","Yes")))</f>
        <v>N/A</v>
      </c>
      <c r="I20" s="10">
        <v>-6.46</v>
      </c>
      <c r="J20" s="10">
        <v>-11.8</v>
      </c>
      <c r="K20" s="9" t="str">
        <f t="shared" si="0"/>
        <v>Yes</v>
      </c>
    </row>
    <row r="21" spans="1:11" x14ac:dyDescent="0.2">
      <c r="A21" s="81" t="s">
        <v>34</v>
      </c>
      <c r="B21" s="34" t="s">
        <v>217</v>
      </c>
      <c r="C21" s="94">
        <v>4.3695724261000004</v>
      </c>
      <c r="D21" s="9" t="str">
        <f>IF($B21="N/A","N/A",IF(C21&gt;15,"No",IF(C21&lt;-15,"No","Yes")))</f>
        <v>N/A</v>
      </c>
      <c r="E21" s="95">
        <v>2.3718415432</v>
      </c>
      <c r="F21" s="9" t="str">
        <f>IF($B21="N/A","N/A",IF(E21&gt;15,"No",IF(E21&lt;-15,"No","Yes")))</f>
        <v>N/A</v>
      </c>
      <c r="G21" s="95">
        <v>2.1965205344999998</v>
      </c>
      <c r="H21" s="9" t="str">
        <f>IF($B21="N/A","N/A",IF(G21&gt;15,"No",IF(G21&lt;-15,"No","Yes")))</f>
        <v>N/A</v>
      </c>
      <c r="I21" s="10">
        <v>-45.7</v>
      </c>
      <c r="J21" s="10">
        <v>-7.39</v>
      </c>
      <c r="K21" s="9" t="str">
        <f t="shared" si="0"/>
        <v>Yes</v>
      </c>
    </row>
    <row r="22" spans="1:11" x14ac:dyDescent="0.2">
      <c r="A22" s="81" t="s">
        <v>1722</v>
      </c>
      <c r="B22" s="34" t="s">
        <v>217</v>
      </c>
      <c r="C22" s="94">
        <v>25.467027037000001</v>
      </c>
      <c r="D22" s="9" t="str">
        <f>IF($B22="N/A","N/A",IF(C22&gt;15,"No",IF(C22&lt;-15,"No","Yes")))</f>
        <v>N/A</v>
      </c>
      <c r="E22" s="95">
        <v>25.067437476999999</v>
      </c>
      <c r="F22" s="9" t="str">
        <f>IF($B22="N/A","N/A",IF(E22&gt;15,"No",IF(E22&lt;-15,"No","Yes")))</f>
        <v>N/A</v>
      </c>
      <c r="G22" s="95">
        <v>25.582792985000001</v>
      </c>
      <c r="H22" s="9" t="str">
        <f>IF($B22="N/A","N/A",IF(G22&gt;15,"No",IF(G22&lt;-15,"No","Yes")))</f>
        <v>N/A</v>
      </c>
      <c r="I22" s="10">
        <v>-1.57</v>
      </c>
      <c r="J22" s="10">
        <v>2.056</v>
      </c>
      <c r="K22" s="9" t="str">
        <f t="shared" si="0"/>
        <v>Yes</v>
      </c>
    </row>
    <row r="23" spans="1:11" x14ac:dyDescent="0.2">
      <c r="A23" s="81" t="s">
        <v>35</v>
      </c>
      <c r="B23" s="34" t="s">
        <v>217</v>
      </c>
      <c r="C23" s="94">
        <v>0</v>
      </c>
      <c r="D23" s="9" t="str">
        <f>IF($B23="N/A","N/A",IF(C23&gt;15,"No",IF(C23&lt;-15,"No","Yes")))</f>
        <v>N/A</v>
      </c>
      <c r="E23" s="95">
        <v>0</v>
      </c>
      <c r="F23" s="9" t="str">
        <f>IF($B23="N/A","N/A",IF(E23&gt;15,"No",IF(E23&lt;-15,"No","Yes")))</f>
        <v>N/A</v>
      </c>
      <c r="G23" s="95">
        <v>0</v>
      </c>
      <c r="H23" s="9" t="str">
        <f>IF($B23="N/A","N/A",IF(G23&gt;15,"No",IF(G23&lt;-15,"No","Yes")))</f>
        <v>N/A</v>
      </c>
      <c r="I23" s="10" t="s">
        <v>1743</v>
      </c>
      <c r="J23" s="10" t="s">
        <v>1743</v>
      </c>
      <c r="K23" s="9" t="str">
        <f t="shared" si="0"/>
        <v>N/A</v>
      </c>
    </row>
    <row r="24" spans="1:11" x14ac:dyDescent="0.2">
      <c r="A24" s="81" t="s">
        <v>857</v>
      </c>
      <c r="B24" s="34" t="s">
        <v>247</v>
      </c>
      <c r="C24" s="83">
        <v>216.61781293999999</v>
      </c>
      <c r="D24" s="9" t="str">
        <f>IF($B24="N/A","N/A",IF(C24&gt;300,"No",IF(C24&lt;75,"No","Yes")))</f>
        <v>Yes</v>
      </c>
      <c r="E24" s="36">
        <v>329.74177085999997</v>
      </c>
      <c r="F24" s="9" t="str">
        <f>IF($B24="N/A","N/A",IF(E24&gt;300,"No",IF(E24&lt;75,"No","Yes")))</f>
        <v>No</v>
      </c>
      <c r="G24" s="36">
        <v>326.50999228000001</v>
      </c>
      <c r="H24" s="9" t="str">
        <f>IF($B24="N/A","N/A",IF(G24&gt;300,"No",IF(G24&lt;75,"No","Yes")))</f>
        <v>No</v>
      </c>
      <c r="I24" s="10">
        <v>52.22</v>
      </c>
      <c r="J24" s="10">
        <v>-0.98</v>
      </c>
      <c r="K24" s="9" t="str">
        <f t="shared" si="0"/>
        <v>Yes</v>
      </c>
    </row>
    <row r="25" spans="1:11" x14ac:dyDescent="0.2">
      <c r="A25" s="81" t="s">
        <v>858</v>
      </c>
      <c r="B25" s="34" t="s">
        <v>248</v>
      </c>
      <c r="C25" s="83">
        <v>40.100814945000003</v>
      </c>
      <c r="D25" s="9" t="str">
        <f>IF($B25="N/A","N/A",IF(C25&gt;250,"No",IF(C25&lt;20,"No","Yes")))</f>
        <v>Yes</v>
      </c>
      <c r="E25" s="36">
        <v>38.502086775000002</v>
      </c>
      <c r="F25" s="9" t="str">
        <f>IF($B25="N/A","N/A",IF(E25&gt;250,"No",IF(E25&lt;20,"No","Yes")))</f>
        <v>Yes</v>
      </c>
      <c r="G25" s="36">
        <v>36.723252277999997</v>
      </c>
      <c r="H25" s="9" t="str">
        <f>IF($B25="N/A","N/A",IF(G25&gt;250,"No",IF(G25&lt;20,"No","Yes")))</f>
        <v>Yes</v>
      </c>
      <c r="I25" s="10">
        <v>-3.99</v>
      </c>
      <c r="J25" s="10">
        <v>-4.62</v>
      </c>
      <c r="K25" s="9" t="str">
        <f t="shared" si="0"/>
        <v>Yes</v>
      </c>
    </row>
    <row r="26" spans="1:11" x14ac:dyDescent="0.2">
      <c r="A26" s="81" t="s">
        <v>859</v>
      </c>
      <c r="B26" s="34" t="s">
        <v>249</v>
      </c>
      <c r="C26" s="83" t="s">
        <v>1743</v>
      </c>
      <c r="D26" s="9" t="str">
        <f>IF($B26="N/A","N/A",IF(C26&gt;5,"No",IF(C26&lt;3,"No","Yes")))</f>
        <v>No</v>
      </c>
      <c r="E26" s="36" t="s">
        <v>1743</v>
      </c>
      <c r="F26" s="9" t="str">
        <f>IF($B26="N/A","N/A",IF(E26&gt;5,"No",IF(E26&lt;3,"No","Yes")))</f>
        <v>No</v>
      </c>
      <c r="G26" s="36" t="s">
        <v>1743</v>
      </c>
      <c r="H26" s="9" t="str">
        <f>IF($B26="N/A","N/A",IF(G26&gt;5,"No",IF(G26&lt;3,"No","Yes")))</f>
        <v>No</v>
      </c>
      <c r="I26" s="10" t="s">
        <v>1743</v>
      </c>
      <c r="J26" s="10" t="s">
        <v>1743</v>
      </c>
      <c r="K26" s="9" t="str">
        <f t="shared" si="0"/>
        <v>N/A</v>
      </c>
    </row>
    <row r="27" spans="1:11" x14ac:dyDescent="0.2">
      <c r="A27" s="81" t="s">
        <v>131</v>
      </c>
      <c r="B27" s="34" t="s">
        <v>217</v>
      </c>
      <c r="C27" s="79">
        <v>90217</v>
      </c>
      <c r="D27" s="34" t="s">
        <v>217</v>
      </c>
      <c r="E27" s="35">
        <v>64243</v>
      </c>
      <c r="F27" s="34" t="s">
        <v>217</v>
      </c>
      <c r="G27" s="35">
        <v>66955</v>
      </c>
      <c r="H27" s="9" t="str">
        <f>IF($B27="N/A","N/A",IF(G27&gt;15,"No",IF(G27&lt;-15,"No","Yes")))</f>
        <v>N/A</v>
      </c>
      <c r="I27" s="10">
        <v>-28.8</v>
      </c>
      <c r="J27" s="10">
        <v>4.2210000000000001</v>
      </c>
      <c r="K27" s="9" t="str">
        <f t="shared" si="0"/>
        <v>Yes</v>
      </c>
    </row>
    <row r="28" spans="1:11" x14ac:dyDescent="0.2">
      <c r="A28" s="81" t="s">
        <v>350</v>
      </c>
      <c r="B28" s="34" t="s">
        <v>217</v>
      </c>
      <c r="C28" s="79" t="s">
        <v>217</v>
      </c>
      <c r="D28" s="34" t="s">
        <v>217</v>
      </c>
      <c r="E28" s="35" t="s">
        <v>217</v>
      </c>
      <c r="F28" s="34" t="s">
        <v>217</v>
      </c>
      <c r="G28" s="8">
        <v>0.2559335257</v>
      </c>
      <c r="H28" s="9" t="str">
        <f>IF($B28="N/A","N/A",IF(G28&gt;15,"No",IF(G28&lt;-15,"No","Yes")))</f>
        <v>N/A</v>
      </c>
      <c r="I28" s="10" t="s">
        <v>217</v>
      </c>
      <c r="J28" s="10" t="s">
        <v>217</v>
      </c>
      <c r="K28" s="9" t="str">
        <f t="shared" si="0"/>
        <v>N/A</v>
      </c>
    </row>
    <row r="29" spans="1:11" ht="25.5" x14ac:dyDescent="0.2">
      <c r="A29" s="81" t="s">
        <v>835</v>
      </c>
      <c r="B29" s="34" t="s">
        <v>217</v>
      </c>
      <c r="C29" s="36">
        <v>81.617799305999995</v>
      </c>
      <c r="D29" s="34" t="s">
        <v>217</v>
      </c>
      <c r="E29" s="36">
        <v>79.521737776999998</v>
      </c>
      <c r="F29" s="34" t="s">
        <v>217</v>
      </c>
      <c r="G29" s="36">
        <v>80.884026585000001</v>
      </c>
      <c r="H29" s="34" t="s">
        <v>217</v>
      </c>
      <c r="I29" s="10">
        <v>-2.57</v>
      </c>
      <c r="J29" s="10">
        <v>1.7130000000000001</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539637</v>
      </c>
      <c r="F31" s="9" t="str">
        <f t="shared" si="4"/>
        <v>N/A</v>
      </c>
      <c r="G31" s="79">
        <v>556930</v>
      </c>
      <c r="H31" s="9" t="str">
        <f t="shared" ref="H31:H50" si="5">IF($B31="N/A","N/A",IF(G31&lt;0,"No","Yes"))</f>
        <v>N/A</v>
      </c>
      <c r="I31" s="10" t="s">
        <v>217</v>
      </c>
      <c r="J31" s="10">
        <v>3.2050000000000001</v>
      </c>
      <c r="K31" s="9" t="str">
        <f t="shared" si="0"/>
        <v>Yes</v>
      </c>
    </row>
    <row r="32" spans="1:11" ht="25.5" x14ac:dyDescent="0.2">
      <c r="A32" s="2" t="s">
        <v>659</v>
      </c>
      <c r="B32" s="96" t="s">
        <v>217</v>
      </c>
      <c r="C32" s="80" t="s">
        <v>217</v>
      </c>
      <c r="D32" s="9" t="str">
        <f t="shared" si="4"/>
        <v>N/A</v>
      </c>
      <c r="E32" s="80">
        <v>97.343955288000004</v>
      </c>
      <c r="F32" s="9" t="str">
        <f t="shared" si="4"/>
        <v>N/A</v>
      </c>
      <c r="G32" s="80">
        <v>99.626703535000004</v>
      </c>
      <c r="H32" s="9" t="str">
        <f t="shared" si="5"/>
        <v>N/A</v>
      </c>
      <c r="I32" s="10" t="s">
        <v>217</v>
      </c>
      <c r="J32" s="10">
        <v>2.3450000000000002</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2.6560447114999999</v>
      </c>
      <c r="F35" s="9" t="str">
        <f t="shared" si="4"/>
        <v>N/A</v>
      </c>
      <c r="G35" s="80">
        <v>0.37329646449999998</v>
      </c>
      <c r="H35" s="9" t="str">
        <f t="shared" si="5"/>
        <v>N/A</v>
      </c>
      <c r="I35" s="10" t="s">
        <v>217</v>
      </c>
      <c r="J35" s="10">
        <v>-85.9</v>
      </c>
      <c r="K35" s="9" t="str">
        <f t="shared" si="0"/>
        <v>No</v>
      </c>
    </row>
    <row r="36" spans="1:11" x14ac:dyDescent="0.2">
      <c r="A36" s="2" t="s">
        <v>353</v>
      </c>
      <c r="B36" s="96" t="s">
        <v>217</v>
      </c>
      <c r="C36" s="79" t="s">
        <v>217</v>
      </c>
      <c r="D36" s="9" t="str">
        <f t="shared" si="4"/>
        <v>N/A</v>
      </c>
      <c r="E36" s="79">
        <v>5703297</v>
      </c>
      <c r="F36" s="9" t="str">
        <f t="shared" si="4"/>
        <v>N/A</v>
      </c>
      <c r="G36" s="79">
        <v>6486543</v>
      </c>
      <c r="H36" s="9" t="str">
        <f t="shared" si="5"/>
        <v>N/A</v>
      </c>
      <c r="I36" s="10" t="s">
        <v>217</v>
      </c>
      <c r="J36" s="10">
        <v>13.73</v>
      </c>
      <c r="K36" s="9" t="str">
        <f t="shared" si="0"/>
        <v>Yes</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96.428890167000006</v>
      </c>
      <c r="F38" s="9" t="str">
        <f t="shared" si="4"/>
        <v>N/A</v>
      </c>
      <c r="G38" s="80">
        <v>99.427152491000001</v>
      </c>
      <c r="H38" s="9" t="str">
        <f t="shared" si="5"/>
        <v>N/A</v>
      </c>
      <c r="I38" s="10" t="s">
        <v>217</v>
      </c>
      <c r="J38" s="10">
        <v>3.109</v>
      </c>
      <c r="K38" s="9" t="str">
        <f t="shared" si="0"/>
        <v>Yes</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v>0</v>
      </c>
      <c r="H40" s="9" t="str">
        <f t="shared" si="5"/>
        <v>N/A</v>
      </c>
      <c r="I40" s="10" t="s">
        <v>217</v>
      </c>
      <c r="J40" s="10" t="s">
        <v>1743</v>
      </c>
      <c r="K40" s="9" t="str">
        <f t="shared" si="0"/>
        <v>N/A</v>
      </c>
    </row>
    <row r="41" spans="1:11" x14ac:dyDescent="0.2">
      <c r="A41" s="2" t="s">
        <v>667</v>
      </c>
      <c r="B41" s="96" t="s">
        <v>217</v>
      </c>
      <c r="C41" s="80" t="s">
        <v>217</v>
      </c>
      <c r="D41" s="9" t="str">
        <f t="shared" si="4"/>
        <v>N/A</v>
      </c>
      <c r="E41" s="80">
        <v>0</v>
      </c>
      <c r="F41" s="9" t="str">
        <f t="shared" si="4"/>
        <v>N/A</v>
      </c>
      <c r="G41" s="80">
        <v>0</v>
      </c>
      <c r="H41" s="9" t="str">
        <f t="shared" si="5"/>
        <v>N/A</v>
      </c>
      <c r="I41" s="10" t="s">
        <v>217</v>
      </c>
      <c r="J41" s="10" t="s">
        <v>1743</v>
      </c>
      <c r="K41" s="9" t="str">
        <f t="shared" si="0"/>
        <v>N/A</v>
      </c>
    </row>
    <row r="42" spans="1:11" x14ac:dyDescent="0.2">
      <c r="A42" s="2" t="s">
        <v>668</v>
      </c>
      <c r="B42" s="96" t="s">
        <v>217</v>
      </c>
      <c r="C42" s="80" t="s">
        <v>217</v>
      </c>
      <c r="D42" s="9" t="str">
        <f t="shared" si="4"/>
        <v>N/A</v>
      </c>
      <c r="E42" s="80">
        <v>96.428890167000006</v>
      </c>
      <c r="F42" s="9" t="str">
        <f t="shared" si="4"/>
        <v>N/A</v>
      </c>
      <c r="G42" s="80">
        <v>99.427152491000001</v>
      </c>
      <c r="H42" s="9" t="str">
        <f t="shared" si="5"/>
        <v>N/A</v>
      </c>
      <c r="I42" s="10" t="s">
        <v>217</v>
      </c>
      <c r="J42" s="10">
        <v>3.109</v>
      </c>
      <c r="K42" s="9" t="str">
        <f t="shared" si="0"/>
        <v>Yes</v>
      </c>
    </row>
    <row r="43" spans="1:11" x14ac:dyDescent="0.2">
      <c r="A43" s="2" t="s">
        <v>669</v>
      </c>
      <c r="B43" s="96" t="s">
        <v>217</v>
      </c>
      <c r="C43" s="80" t="s">
        <v>217</v>
      </c>
      <c r="D43" s="9" t="str">
        <f t="shared" si="4"/>
        <v>N/A</v>
      </c>
      <c r="E43" s="80">
        <v>0</v>
      </c>
      <c r="F43" s="9" t="str">
        <f t="shared" si="4"/>
        <v>N/A</v>
      </c>
      <c r="G43" s="80">
        <v>0</v>
      </c>
      <c r="H43" s="9" t="str">
        <f t="shared" si="5"/>
        <v>N/A</v>
      </c>
      <c r="I43" s="10" t="s">
        <v>217</v>
      </c>
      <c r="J43" s="10" t="s">
        <v>1743</v>
      </c>
      <c r="K43" s="9" t="str">
        <f t="shared" si="0"/>
        <v>N/A</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3.5711098335</v>
      </c>
      <c r="F45" s="9" t="str">
        <f t="shared" si="4"/>
        <v>N/A</v>
      </c>
      <c r="G45" s="80">
        <v>0.57284750910000004</v>
      </c>
      <c r="H45" s="9" t="str">
        <f t="shared" si="5"/>
        <v>N/A</v>
      </c>
      <c r="I45" s="10" t="s">
        <v>217</v>
      </c>
      <c r="J45" s="10">
        <v>-84</v>
      </c>
      <c r="K45" s="9" t="str">
        <f t="shared" si="0"/>
        <v>No</v>
      </c>
    </row>
    <row r="46" spans="1:11" x14ac:dyDescent="0.2">
      <c r="A46" s="2" t="s">
        <v>354</v>
      </c>
      <c r="B46" s="96" t="s">
        <v>217</v>
      </c>
      <c r="C46" s="79" t="s">
        <v>217</v>
      </c>
      <c r="D46" s="9" t="str">
        <f t="shared" si="4"/>
        <v>N/A</v>
      </c>
      <c r="E46" s="79">
        <v>0</v>
      </c>
      <c r="F46" s="9" t="str">
        <f t="shared" si="4"/>
        <v>N/A</v>
      </c>
      <c r="G46" s="79">
        <v>0</v>
      </c>
      <c r="H46" s="9" t="str">
        <f t="shared" si="5"/>
        <v>N/A</v>
      </c>
      <c r="I46" s="10" t="s">
        <v>217</v>
      </c>
      <c r="J46" s="10" t="s">
        <v>1743</v>
      </c>
      <c r="K46" s="9" t="str">
        <f t="shared" si="0"/>
        <v>N/A</v>
      </c>
    </row>
    <row r="47" spans="1:11" x14ac:dyDescent="0.2">
      <c r="A47" s="2" t="s">
        <v>672</v>
      </c>
      <c r="B47" s="96" t="s">
        <v>217</v>
      </c>
      <c r="C47" s="80" t="s">
        <v>217</v>
      </c>
      <c r="D47" s="9" t="str">
        <f t="shared" si="4"/>
        <v>N/A</v>
      </c>
      <c r="E47" s="80" t="s">
        <v>1743</v>
      </c>
      <c r="F47" s="9" t="str">
        <f t="shared" si="4"/>
        <v>N/A</v>
      </c>
      <c r="G47" s="80" t="s">
        <v>1743</v>
      </c>
      <c r="H47" s="9" t="str">
        <f t="shared" si="5"/>
        <v>N/A</v>
      </c>
      <c r="I47" s="10" t="s">
        <v>217</v>
      </c>
      <c r="J47" s="10" t="s">
        <v>1743</v>
      </c>
      <c r="K47" s="9" t="str">
        <f t="shared" si="0"/>
        <v>N/A</v>
      </c>
    </row>
    <row r="48" spans="1:11" x14ac:dyDescent="0.2">
      <c r="A48" s="2" t="s">
        <v>673</v>
      </c>
      <c r="B48" s="96" t="s">
        <v>217</v>
      </c>
      <c r="C48" s="80" t="s">
        <v>217</v>
      </c>
      <c r="D48" s="9" t="str">
        <f t="shared" si="4"/>
        <v>N/A</v>
      </c>
      <c r="E48" s="80" t="s">
        <v>1743</v>
      </c>
      <c r="F48" s="9" t="str">
        <f t="shared" si="4"/>
        <v>N/A</v>
      </c>
      <c r="G48" s="80" t="s">
        <v>1743</v>
      </c>
      <c r="H48" s="9" t="str">
        <f t="shared" si="5"/>
        <v>N/A</v>
      </c>
      <c r="I48" s="10" t="s">
        <v>217</v>
      </c>
      <c r="J48" s="10" t="s">
        <v>1743</v>
      </c>
      <c r="K48" s="9" t="str">
        <f t="shared" si="0"/>
        <v>N/A</v>
      </c>
    </row>
    <row r="49" spans="1:11" x14ac:dyDescent="0.2">
      <c r="A49" s="2" t="s">
        <v>674</v>
      </c>
      <c r="B49" s="96" t="s">
        <v>217</v>
      </c>
      <c r="C49" s="80" t="s">
        <v>217</v>
      </c>
      <c r="D49" s="9" t="str">
        <f t="shared" si="4"/>
        <v>N/A</v>
      </c>
      <c r="E49" s="80" t="s">
        <v>1743</v>
      </c>
      <c r="F49" s="9" t="str">
        <f t="shared" si="4"/>
        <v>N/A</v>
      </c>
      <c r="G49" s="80" t="s">
        <v>1743</v>
      </c>
      <c r="H49" s="9" t="str">
        <f t="shared" si="5"/>
        <v>N/A</v>
      </c>
      <c r="I49" s="10" t="s">
        <v>217</v>
      </c>
      <c r="J49" s="10" t="s">
        <v>1743</v>
      </c>
      <c r="K49" s="9" t="str">
        <f t="shared" si="0"/>
        <v>N/A</v>
      </c>
    </row>
    <row r="50" spans="1:11" x14ac:dyDescent="0.2">
      <c r="A50" s="2" t="s">
        <v>675</v>
      </c>
      <c r="B50" s="96" t="s">
        <v>217</v>
      </c>
      <c r="C50" s="80" t="s">
        <v>217</v>
      </c>
      <c r="D50" s="9" t="str">
        <f t="shared" si="4"/>
        <v>N/A</v>
      </c>
      <c r="E50" s="80" t="s">
        <v>1743</v>
      </c>
      <c r="F50" s="9" t="str">
        <f t="shared" si="4"/>
        <v>N/A</v>
      </c>
      <c r="G50" s="80" t="s">
        <v>1743</v>
      </c>
      <c r="H50" s="9" t="str">
        <f t="shared" si="5"/>
        <v>N/A</v>
      </c>
      <c r="I50" s="10" t="s">
        <v>217</v>
      </c>
      <c r="J50" s="10" t="s">
        <v>1743</v>
      </c>
      <c r="K50" s="9" t="str">
        <f t="shared" si="0"/>
        <v>N/A</v>
      </c>
    </row>
    <row r="51" spans="1:11" x14ac:dyDescent="0.2">
      <c r="A51" s="2" t="s">
        <v>355</v>
      </c>
      <c r="B51" s="34" t="s">
        <v>217</v>
      </c>
      <c r="C51" s="79">
        <v>154388</v>
      </c>
      <c r="D51" s="34" t="s">
        <v>217</v>
      </c>
      <c r="E51" s="35">
        <v>350622</v>
      </c>
      <c r="F51" s="34" t="s">
        <v>217</v>
      </c>
      <c r="G51" s="35">
        <v>805989</v>
      </c>
      <c r="H51" s="34" t="s">
        <v>217</v>
      </c>
      <c r="I51" s="10">
        <v>127.1</v>
      </c>
      <c r="J51" s="10">
        <v>129.9</v>
      </c>
      <c r="K51" s="9" t="str">
        <f t="shared" si="0"/>
        <v>No</v>
      </c>
    </row>
    <row r="52" spans="1:11" x14ac:dyDescent="0.2">
      <c r="A52" s="2" t="s">
        <v>356</v>
      </c>
      <c r="B52" s="34" t="s">
        <v>217</v>
      </c>
      <c r="C52" s="80">
        <v>19.104464077999999</v>
      </c>
      <c r="D52" s="9" t="str">
        <f t="shared" ref="D52:D54" si="6">IF($B52="N/A","N/A",IF(C52&gt;15,"No",IF(C52&lt;-15,"No","Yes")))</f>
        <v>N/A</v>
      </c>
      <c r="E52" s="8">
        <v>15.603128155</v>
      </c>
      <c r="F52" s="9" t="str">
        <f t="shared" ref="F52:F54" si="7">IF($B52="N/A","N/A",IF(E52&gt;15,"No",IF(E52&lt;-15,"No","Yes")))</f>
        <v>N/A</v>
      </c>
      <c r="G52" s="8">
        <v>1.0634140167999999</v>
      </c>
      <c r="H52" s="9" t="str">
        <f t="shared" ref="H52:H54" si="8">IF($B52="N/A","N/A",IF(G52&gt;15,"No",IF(G52&lt;-15,"No","Yes")))</f>
        <v>N/A</v>
      </c>
      <c r="I52" s="10">
        <v>-18.3</v>
      </c>
      <c r="J52" s="10">
        <v>-93.2</v>
      </c>
      <c r="K52" s="9" t="str">
        <f t="shared" si="0"/>
        <v>No</v>
      </c>
    </row>
    <row r="53" spans="1:11" x14ac:dyDescent="0.2">
      <c r="A53" s="2" t="s">
        <v>357</v>
      </c>
      <c r="B53" s="34" t="s">
        <v>217</v>
      </c>
      <c r="C53" s="80">
        <v>74.901546752000002</v>
      </c>
      <c r="D53" s="9" t="str">
        <f t="shared" si="6"/>
        <v>N/A</v>
      </c>
      <c r="E53" s="8">
        <v>35.971216865999999</v>
      </c>
      <c r="F53" s="9" t="str">
        <f t="shared" si="7"/>
        <v>N/A</v>
      </c>
      <c r="G53" s="8">
        <v>98.304319289999995</v>
      </c>
      <c r="H53" s="9" t="str">
        <f t="shared" si="8"/>
        <v>N/A</v>
      </c>
      <c r="I53" s="10">
        <v>-52</v>
      </c>
      <c r="J53" s="10">
        <v>173.3</v>
      </c>
      <c r="K53" s="9" t="str">
        <f t="shared" si="0"/>
        <v>No</v>
      </c>
    </row>
    <row r="54" spans="1:11" x14ac:dyDescent="0.2">
      <c r="A54" s="2" t="s">
        <v>358</v>
      </c>
      <c r="B54" s="34" t="s">
        <v>217</v>
      </c>
      <c r="C54" s="80" t="s">
        <v>217</v>
      </c>
      <c r="D54" s="9" t="str">
        <f t="shared" si="6"/>
        <v>N/A</v>
      </c>
      <c r="E54" s="8" t="s">
        <v>217</v>
      </c>
      <c r="F54" s="9" t="str">
        <f t="shared" si="7"/>
        <v>N/A</v>
      </c>
      <c r="G54" s="8">
        <v>0.63226669349999998</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12712122</v>
      </c>
      <c r="D6" s="9" t="str">
        <f>IF($B6="N/A","N/A",IF(C6&gt;15,"No",IF(C6&lt;-15,"No","Yes")))</f>
        <v>N/A</v>
      </c>
      <c r="E6" s="35">
        <v>15001315</v>
      </c>
      <c r="F6" s="9" t="str">
        <f>IF($B6="N/A","N/A",IF(E6&gt;15,"No",IF(E6&lt;-15,"No","Yes")))</f>
        <v>N/A</v>
      </c>
      <c r="G6" s="35">
        <v>16988881</v>
      </c>
      <c r="H6" s="9" t="str">
        <f>IF($B6="N/A","N/A",IF(G6&gt;15,"No",IF(G6&lt;-15,"No","Yes")))</f>
        <v>N/A</v>
      </c>
      <c r="I6" s="10">
        <v>18.010000000000002</v>
      </c>
      <c r="J6" s="10">
        <v>13.25</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7.9272602953</v>
      </c>
      <c r="D9" s="9" t="str">
        <f t="shared" ref="D9:D15" si="1">IF($B9="N/A","N/A",IF(C9&gt;15,"No",IF(C9&lt;-15,"No","Yes")))</f>
        <v>N/A</v>
      </c>
      <c r="E9" s="8">
        <v>7.0792127224000003</v>
      </c>
      <c r="F9" s="9" t="str">
        <f t="shared" ref="F9:F15" si="2">IF($B9="N/A","N/A",IF(E9&gt;15,"No",IF(E9&lt;-15,"No","Yes")))</f>
        <v>N/A</v>
      </c>
      <c r="G9" s="8">
        <v>6.4664294252000003</v>
      </c>
      <c r="H9" s="9" t="str">
        <f t="shared" ref="H9:H15" si="3">IF($B9="N/A","N/A",IF(G9&gt;15,"No",IF(G9&lt;-15,"No","Yes")))</f>
        <v>N/A</v>
      </c>
      <c r="I9" s="10">
        <v>-10.7</v>
      </c>
      <c r="J9" s="10">
        <v>-8.66</v>
      </c>
      <c r="K9" s="9" t="str">
        <f t="shared" si="0"/>
        <v>Yes</v>
      </c>
    </row>
    <row r="10" spans="1:11" x14ac:dyDescent="0.2">
      <c r="A10" s="81" t="s">
        <v>36</v>
      </c>
      <c r="B10" s="34" t="s">
        <v>217</v>
      </c>
      <c r="C10" s="80">
        <v>0.5720974486</v>
      </c>
      <c r="D10" s="9" t="str">
        <f t="shared" si="1"/>
        <v>N/A</v>
      </c>
      <c r="E10" s="8">
        <v>0.46097092690000002</v>
      </c>
      <c r="F10" s="9" t="str">
        <f t="shared" si="2"/>
        <v>N/A</v>
      </c>
      <c r="G10" s="8">
        <v>0.32411286589999999</v>
      </c>
      <c r="H10" s="9" t="str">
        <f t="shared" si="3"/>
        <v>N/A</v>
      </c>
      <c r="I10" s="10">
        <v>-19.399999999999999</v>
      </c>
      <c r="J10" s="10">
        <v>-29.7</v>
      </c>
      <c r="K10" s="9" t="str">
        <f t="shared" si="0"/>
        <v>Yes</v>
      </c>
    </row>
    <row r="11" spans="1:11" x14ac:dyDescent="0.2">
      <c r="A11" s="81" t="s">
        <v>37</v>
      </c>
      <c r="B11" s="34" t="s">
        <v>217</v>
      </c>
      <c r="C11" s="80">
        <v>1.4560512958</v>
      </c>
      <c r="D11" s="9" t="str">
        <f t="shared" si="1"/>
        <v>N/A</v>
      </c>
      <c r="E11" s="8">
        <v>1.4137174814</v>
      </c>
      <c r="F11" s="9" t="str">
        <f t="shared" si="2"/>
        <v>N/A</v>
      </c>
      <c r="G11" s="8">
        <v>1.4349274584</v>
      </c>
      <c r="H11" s="9" t="str">
        <f t="shared" si="3"/>
        <v>N/A</v>
      </c>
      <c r="I11" s="10">
        <v>-2.91</v>
      </c>
      <c r="J11" s="10">
        <v>1.5</v>
      </c>
      <c r="K11" s="9" t="str">
        <f t="shared" si="0"/>
        <v>Yes</v>
      </c>
    </row>
    <row r="12" spans="1:11" x14ac:dyDescent="0.2">
      <c r="A12" s="81" t="s">
        <v>38</v>
      </c>
      <c r="B12" s="34" t="s">
        <v>217</v>
      </c>
      <c r="C12" s="80">
        <v>9.6695220138</v>
      </c>
      <c r="D12" s="9" t="str">
        <f t="shared" si="1"/>
        <v>N/A</v>
      </c>
      <c r="E12" s="8">
        <v>8.5445924619000007</v>
      </c>
      <c r="F12" s="9" t="str">
        <f t="shared" si="2"/>
        <v>N/A</v>
      </c>
      <c r="G12" s="8">
        <v>7.7366741596999997</v>
      </c>
      <c r="H12" s="9" t="str">
        <f t="shared" si="3"/>
        <v>N/A</v>
      </c>
      <c r="I12" s="10">
        <v>-11.6</v>
      </c>
      <c r="J12" s="10">
        <v>-9.4600000000000009</v>
      </c>
      <c r="K12" s="9" t="str">
        <f t="shared" si="0"/>
        <v>Yes</v>
      </c>
    </row>
    <row r="13" spans="1:11" x14ac:dyDescent="0.2">
      <c r="A13" s="81" t="s">
        <v>860</v>
      </c>
      <c r="B13" s="34" t="s">
        <v>217</v>
      </c>
      <c r="C13" s="80">
        <v>64.589395209000003</v>
      </c>
      <c r="D13" s="9" t="str">
        <f t="shared" si="1"/>
        <v>N/A</v>
      </c>
      <c r="E13" s="8">
        <v>53.463882752000004</v>
      </c>
      <c r="F13" s="9" t="str">
        <f t="shared" si="2"/>
        <v>N/A</v>
      </c>
      <c r="G13" s="8">
        <v>51.406816591000002</v>
      </c>
      <c r="H13" s="9" t="str">
        <f t="shared" si="3"/>
        <v>N/A</v>
      </c>
      <c r="I13" s="10">
        <v>-17.2</v>
      </c>
      <c r="J13" s="10">
        <v>-3.85</v>
      </c>
      <c r="K13" s="9" t="str">
        <f t="shared" si="0"/>
        <v>Yes</v>
      </c>
    </row>
    <row r="14" spans="1:11" x14ac:dyDescent="0.2">
      <c r="A14" s="81" t="s">
        <v>861</v>
      </c>
      <c r="B14" s="34" t="s">
        <v>217</v>
      </c>
      <c r="C14" s="80">
        <v>28.597284813000002</v>
      </c>
      <c r="D14" s="9" t="str">
        <f t="shared" si="1"/>
        <v>N/A</v>
      </c>
      <c r="E14" s="8">
        <v>25.729976749999999</v>
      </c>
      <c r="F14" s="9" t="str">
        <f t="shared" si="2"/>
        <v>N/A</v>
      </c>
      <c r="G14" s="8">
        <v>24.895754913000001</v>
      </c>
      <c r="H14" s="9" t="str">
        <f t="shared" si="3"/>
        <v>N/A</v>
      </c>
      <c r="I14" s="10">
        <v>-10</v>
      </c>
      <c r="J14" s="10">
        <v>-3.24</v>
      </c>
      <c r="K14" s="9" t="str">
        <f t="shared" si="0"/>
        <v>Yes</v>
      </c>
    </row>
    <row r="15" spans="1:11" x14ac:dyDescent="0.2">
      <c r="A15" s="81" t="s">
        <v>165</v>
      </c>
      <c r="B15" s="34" t="s">
        <v>217</v>
      </c>
      <c r="C15" s="80">
        <v>35.832947480999998</v>
      </c>
      <c r="D15" s="9" t="str">
        <f t="shared" si="1"/>
        <v>N/A</v>
      </c>
      <c r="E15" s="8">
        <v>26.268597119999999</v>
      </c>
      <c r="F15" s="9" t="str">
        <f t="shared" si="2"/>
        <v>N/A</v>
      </c>
      <c r="G15" s="8">
        <v>26.881905877000001</v>
      </c>
      <c r="H15" s="9" t="str">
        <f t="shared" si="3"/>
        <v>N/A</v>
      </c>
      <c r="I15" s="10">
        <v>-26.7</v>
      </c>
      <c r="J15" s="10">
        <v>2.335</v>
      </c>
      <c r="K15" s="9" t="str">
        <f t="shared" si="0"/>
        <v>Yes</v>
      </c>
    </row>
    <row r="16" spans="1:11" x14ac:dyDescent="0.2">
      <c r="A16" s="81" t="s">
        <v>166</v>
      </c>
      <c r="B16" s="34" t="s">
        <v>250</v>
      </c>
      <c r="C16" s="80">
        <v>99.999764005000003</v>
      </c>
      <c r="D16" s="9" t="str">
        <f>IF($B16="N/A","N/A",IF(C16&gt;95,"Yes","No"))</f>
        <v>Yes</v>
      </c>
      <c r="E16" s="8">
        <v>99.999920007</v>
      </c>
      <c r="F16" s="9" t="str">
        <f>IF($B16="N/A","N/A",IF(E16&gt;95,"Yes","No"))</f>
        <v>Yes</v>
      </c>
      <c r="G16" s="8">
        <v>99.999894048000002</v>
      </c>
      <c r="H16" s="9" t="str">
        <f>IF($B16="N/A","N/A",IF(G16&gt;95,"Yes","No"))</f>
        <v>Yes</v>
      </c>
      <c r="I16" s="10">
        <v>2.0000000000000001E-4</v>
      </c>
      <c r="J16" s="10">
        <v>0</v>
      </c>
      <c r="K16" s="9" t="str">
        <f t="shared" ref="K16:K26" si="4">IF(J16="Div by 0", "N/A", IF(J16="N/A","N/A", IF(J16&gt;30, "No", IF(J16&lt;-30, "No", "Yes"))))</f>
        <v>Yes</v>
      </c>
    </row>
    <row r="17" spans="1:11" x14ac:dyDescent="0.2">
      <c r="A17" s="81" t="s">
        <v>862</v>
      </c>
      <c r="B17" s="59" t="s">
        <v>251</v>
      </c>
      <c r="C17" s="80">
        <v>26.820817170000002</v>
      </c>
      <c r="D17" s="9" t="str">
        <f>IF($B17="N/A","N/A",IF(C17&gt;90,"No",IF(C17&lt;50,"No","Yes")))</f>
        <v>No</v>
      </c>
      <c r="E17" s="8">
        <v>27.281941616000001</v>
      </c>
      <c r="F17" s="9" t="str">
        <f>IF($B17="N/A","N/A",IF(E17&gt;90,"No",IF(E17&lt;50,"No","Yes")))</f>
        <v>No</v>
      </c>
      <c r="G17" s="8">
        <v>28.408268914000001</v>
      </c>
      <c r="H17" s="9" t="str">
        <f>IF($B17="N/A","N/A",IF(G17&gt;90,"No",IF(G17&lt;50,"No","Yes")))</f>
        <v>No</v>
      </c>
      <c r="I17" s="10">
        <v>1.7190000000000001</v>
      </c>
      <c r="J17" s="10">
        <v>4.1280000000000001</v>
      </c>
      <c r="K17" s="9" t="str">
        <f t="shared" si="4"/>
        <v>Yes</v>
      </c>
    </row>
    <row r="18" spans="1:11" x14ac:dyDescent="0.2">
      <c r="A18" s="81" t="s">
        <v>863</v>
      </c>
      <c r="B18" s="59" t="s">
        <v>228</v>
      </c>
      <c r="C18" s="80">
        <v>30.144990742000001</v>
      </c>
      <c r="D18" s="9" t="str">
        <f t="shared" ref="D18:D23" si="5">IF($B18="N/A","N/A",IF(C18&gt;5,"No",IF(C18&lt;=0,"No","Yes")))</f>
        <v>No</v>
      </c>
      <c r="E18" s="8">
        <v>29.772303295</v>
      </c>
      <c r="F18" s="9" t="str">
        <f t="shared" ref="F18:F23" si="6">IF($B18="N/A","N/A",IF(E18&gt;5,"No",IF(E18&lt;=0,"No","Yes")))</f>
        <v>No</v>
      </c>
      <c r="G18" s="8">
        <v>29.404237984000002</v>
      </c>
      <c r="H18" s="9" t="str">
        <f t="shared" ref="H18:H23" si="7">IF($B18="N/A","N/A",IF(G18&gt;5,"No",IF(G18&lt;=0,"No","Yes")))</f>
        <v>No</v>
      </c>
      <c r="I18" s="10">
        <v>-1.24</v>
      </c>
      <c r="J18" s="10">
        <v>-1.24</v>
      </c>
      <c r="K18" s="9" t="str">
        <f t="shared" si="4"/>
        <v>Yes</v>
      </c>
    </row>
    <row r="19" spans="1:11" x14ac:dyDescent="0.2">
      <c r="A19" s="81" t="s">
        <v>864</v>
      </c>
      <c r="B19" s="59" t="s">
        <v>228</v>
      </c>
      <c r="C19" s="80">
        <v>3.6931756947999999</v>
      </c>
      <c r="D19" s="9" t="str">
        <f t="shared" si="5"/>
        <v>Yes</v>
      </c>
      <c r="E19" s="8">
        <v>3.3482664685999999</v>
      </c>
      <c r="F19" s="9" t="str">
        <f t="shared" si="6"/>
        <v>Yes</v>
      </c>
      <c r="G19" s="8">
        <v>3.1147960833999999</v>
      </c>
      <c r="H19" s="9" t="str">
        <f t="shared" si="7"/>
        <v>Yes</v>
      </c>
      <c r="I19" s="10">
        <v>-9.34</v>
      </c>
      <c r="J19" s="10">
        <v>-6.97</v>
      </c>
      <c r="K19" s="9" t="str">
        <f t="shared" si="4"/>
        <v>Yes</v>
      </c>
    </row>
    <row r="20" spans="1:11" x14ac:dyDescent="0.2">
      <c r="A20" s="81" t="s">
        <v>865</v>
      </c>
      <c r="B20" s="59" t="s">
        <v>228</v>
      </c>
      <c r="C20" s="80">
        <v>0.80803975920000004</v>
      </c>
      <c r="D20" s="9" t="str">
        <f t="shared" si="5"/>
        <v>Yes</v>
      </c>
      <c r="E20" s="8">
        <v>0.56495047269999998</v>
      </c>
      <c r="F20" s="9" t="str">
        <f t="shared" si="6"/>
        <v>Yes</v>
      </c>
      <c r="G20" s="8">
        <v>0.48816046210000003</v>
      </c>
      <c r="H20" s="9" t="str">
        <f t="shared" si="7"/>
        <v>Yes</v>
      </c>
      <c r="I20" s="10">
        <v>-30.1</v>
      </c>
      <c r="J20" s="10">
        <v>-13.6</v>
      </c>
      <c r="K20" s="9" t="str">
        <f t="shared" si="4"/>
        <v>Yes</v>
      </c>
    </row>
    <row r="21" spans="1:11" x14ac:dyDescent="0.2">
      <c r="A21" s="81" t="s">
        <v>866</v>
      </c>
      <c r="B21" s="34" t="s">
        <v>217</v>
      </c>
      <c r="C21" s="80">
        <v>2.6431464E-3</v>
      </c>
      <c r="D21" s="9" t="str">
        <f t="shared" si="5"/>
        <v>N/A</v>
      </c>
      <c r="E21" s="8">
        <v>3.8196650999999999E-3</v>
      </c>
      <c r="F21" s="9" t="str">
        <f t="shared" si="6"/>
        <v>N/A</v>
      </c>
      <c r="G21" s="8">
        <v>8.3642943000000001E-3</v>
      </c>
      <c r="H21" s="9" t="str">
        <f t="shared" si="7"/>
        <v>N/A</v>
      </c>
      <c r="I21" s="10">
        <v>44.51</v>
      </c>
      <c r="J21" s="10">
        <v>119</v>
      </c>
      <c r="K21" s="9" t="str">
        <f t="shared" si="4"/>
        <v>No</v>
      </c>
    </row>
    <row r="22" spans="1:11" x14ac:dyDescent="0.2">
      <c r="A22" s="78" t="s">
        <v>1729</v>
      </c>
      <c r="B22" s="34" t="s">
        <v>217</v>
      </c>
      <c r="C22" s="80">
        <v>3.9332500000000003E-5</v>
      </c>
      <c r="D22" s="9" t="str">
        <f t="shared" si="5"/>
        <v>N/A</v>
      </c>
      <c r="E22" s="8">
        <v>1.9998200000000001E-5</v>
      </c>
      <c r="F22" s="9" t="str">
        <f t="shared" si="6"/>
        <v>N/A</v>
      </c>
      <c r="G22" s="8">
        <v>5.8862028999999996E-6</v>
      </c>
      <c r="H22" s="9" t="str">
        <f t="shared" si="7"/>
        <v>N/A</v>
      </c>
      <c r="I22" s="10">
        <v>-49.2</v>
      </c>
      <c r="J22" s="10">
        <v>-70.599999999999994</v>
      </c>
      <c r="K22" s="9" t="str">
        <f t="shared" si="4"/>
        <v>No</v>
      </c>
    </row>
    <row r="23" spans="1:11" x14ac:dyDescent="0.2">
      <c r="A23" s="81" t="s">
        <v>867</v>
      </c>
      <c r="B23" s="34" t="s">
        <v>217</v>
      </c>
      <c r="C23" s="80">
        <v>5.1643620199999997E-2</v>
      </c>
      <c r="D23" s="9" t="str">
        <f t="shared" si="5"/>
        <v>N/A</v>
      </c>
      <c r="E23" s="8">
        <v>9.2005267500000001E-2</v>
      </c>
      <c r="F23" s="9" t="str">
        <f t="shared" si="6"/>
        <v>N/A</v>
      </c>
      <c r="G23" s="8">
        <v>6.6284530499999994E-2</v>
      </c>
      <c r="H23" s="9" t="str">
        <f t="shared" si="7"/>
        <v>N/A</v>
      </c>
      <c r="I23" s="10">
        <v>78.150000000000006</v>
      </c>
      <c r="J23" s="10">
        <v>-28</v>
      </c>
      <c r="K23" s="9" t="str">
        <f t="shared" si="4"/>
        <v>Yes</v>
      </c>
    </row>
    <row r="24" spans="1:11" x14ac:dyDescent="0.2">
      <c r="A24" s="81" t="s">
        <v>868</v>
      </c>
      <c r="B24" s="34" t="s">
        <v>236</v>
      </c>
      <c r="C24" s="80">
        <v>4.7574511949999998</v>
      </c>
      <c r="D24" s="9" t="str">
        <f>IF($B24="N/A","N/A",IF(C24&gt;10,"No",IF(C24&lt;1,"No","Yes")))</f>
        <v>Yes</v>
      </c>
      <c r="E24" s="8">
        <v>5.0792280542999997</v>
      </c>
      <c r="F24" s="9" t="str">
        <f>IF($B24="N/A","N/A",IF(E24&gt;10,"No",IF(E24&lt;1,"No","Yes")))</f>
        <v>Yes</v>
      </c>
      <c r="G24" s="8">
        <v>4.8820578588999997</v>
      </c>
      <c r="H24" s="9" t="str">
        <f>IF($B24="N/A","N/A",IF(G24&gt;10,"No",IF(G24&lt;1,"No","Yes")))</f>
        <v>Yes</v>
      </c>
      <c r="I24" s="10">
        <v>6.7640000000000002</v>
      </c>
      <c r="J24" s="10">
        <v>-3.88</v>
      </c>
      <c r="K24" s="9" t="str">
        <f t="shared" si="4"/>
        <v>Yes</v>
      </c>
    </row>
    <row r="25" spans="1:11" x14ac:dyDescent="0.2">
      <c r="A25" s="81" t="s">
        <v>869</v>
      </c>
      <c r="B25" s="84" t="s">
        <v>243</v>
      </c>
      <c r="C25" s="80">
        <v>21.173215613</v>
      </c>
      <c r="D25" s="9" t="str">
        <f>IF($B25="N/A","N/A",IF(C25&gt;10,"No",IF(C25&lt;=0,"No","Yes")))</f>
        <v>No</v>
      </c>
      <c r="E25" s="8">
        <v>21.350874907000001</v>
      </c>
      <c r="F25" s="9" t="str">
        <f>IF($B25="N/A","N/A",IF(E25&gt;10,"No",IF(E25&lt;=0,"No","Yes")))</f>
        <v>No</v>
      </c>
      <c r="G25" s="8">
        <v>21.654174868999998</v>
      </c>
      <c r="H25" s="9" t="str">
        <f>IF($B25="N/A","N/A",IF(G25&gt;10,"No",IF(G25&lt;=0,"No","Yes")))</f>
        <v>No</v>
      </c>
      <c r="I25" s="10">
        <v>0.83909999999999996</v>
      </c>
      <c r="J25" s="10">
        <v>1.421</v>
      </c>
      <c r="K25" s="9" t="str">
        <f t="shared" si="4"/>
        <v>Yes</v>
      </c>
    </row>
    <row r="26" spans="1:11" x14ac:dyDescent="0.2">
      <c r="A26" s="81" t="s">
        <v>870</v>
      </c>
      <c r="B26" s="59" t="s">
        <v>252</v>
      </c>
      <c r="C26" s="80">
        <v>2.3599520000000001E-4</v>
      </c>
      <c r="D26" s="9" t="str">
        <f>IF($B26="N/A","N/A",IF(C26&gt;=5,"No",IF(C26&lt;0,"No","Yes")))</f>
        <v>Yes</v>
      </c>
      <c r="E26" s="8">
        <v>7.9993000000000005E-5</v>
      </c>
      <c r="F26" s="9" t="str">
        <f>IF($B26="N/A","N/A",IF(E26&gt;=5,"No",IF(E26&lt;0,"No","Yes")))</f>
        <v>Yes</v>
      </c>
      <c r="G26" s="8">
        <v>1.059517E-4</v>
      </c>
      <c r="H26" s="9" t="str">
        <f>IF($B26="N/A","N/A",IF(G26&gt;=5,"No",IF(G26&lt;0,"No","Yes")))</f>
        <v>Yes</v>
      </c>
      <c r="I26" s="10">
        <v>-66.099999999999994</v>
      </c>
      <c r="J26" s="10">
        <v>32.450000000000003</v>
      </c>
      <c r="K26" s="9" t="str">
        <f t="shared" si="4"/>
        <v>No</v>
      </c>
    </row>
    <row r="27" spans="1:11" x14ac:dyDescent="0.2">
      <c r="A27" s="81" t="s">
        <v>14</v>
      </c>
      <c r="B27" s="59" t="s">
        <v>253</v>
      </c>
      <c r="C27" s="80">
        <v>0.2087613697</v>
      </c>
      <c r="D27" s="9" t="str">
        <f>IF($B27="N/A","N/A",IF(C27&gt;15,"No",IF(C27&lt;=0,"No","Yes")))</f>
        <v>Yes</v>
      </c>
      <c r="E27" s="8">
        <v>0.26571670549999998</v>
      </c>
      <c r="F27" s="9" t="str">
        <f>IF($B27="N/A","N/A",IF(E27&gt;15,"No",IF(E27&lt;=0,"No","Yes")))</f>
        <v>Yes</v>
      </c>
      <c r="G27" s="8">
        <v>0.23498310450000001</v>
      </c>
      <c r="H27" s="9" t="str">
        <f>IF($B27="N/A","N/A",IF(G27&gt;15,"No",IF(G27&lt;=0,"No","Yes")))</f>
        <v>Yes</v>
      </c>
      <c r="I27" s="10">
        <v>27.28</v>
      </c>
      <c r="J27" s="10">
        <v>-11.6</v>
      </c>
      <c r="K27" s="9" t="str">
        <f>IF(J27="Div by 0", "N/A", IF(J27="N/A","N/A", IF(J27&gt;30, "No", IF(J27&lt;-30, "No", "Yes"))))</f>
        <v>Yes</v>
      </c>
    </row>
    <row r="28" spans="1:11" x14ac:dyDescent="0.2">
      <c r="A28" s="81" t="s">
        <v>871</v>
      </c>
      <c r="B28" s="34" t="s">
        <v>217</v>
      </c>
      <c r="C28" s="83">
        <v>75.807747380999999</v>
      </c>
      <c r="D28" s="9" t="str">
        <f>IF($B28="N/A","N/A",IF(C28&gt;15,"No",IF(C28&lt;-15,"No","Yes")))</f>
        <v>N/A</v>
      </c>
      <c r="E28" s="36">
        <v>69.327262235999996</v>
      </c>
      <c r="F28" s="9" t="str">
        <f>IF($B28="N/A","N/A",IF(E28&gt;15,"No",IF(E28&lt;-15,"No","Yes")))</f>
        <v>N/A</v>
      </c>
      <c r="G28" s="36">
        <v>66.783497406999999</v>
      </c>
      <c r="H28" s="9" t="str">
        <f>IF($B28="N/A","N/A",IF(G28&gt;15,"No",IF(G28&lt;-15,"No","Yes")))</f>
        <v>N/A</v>
      </c>
      <c r="I28" s="10">
        <v>-8.5500000000000007</v>
      </c>
      <c r="J28" s="10">
        <v>-3.67</v>
      </c>
      <c r="K28" s="9" t="str">
        <f>IF(J28="Div by 0", "N/A", IF(J28="N/A","N/A", IF(J28&gt;30, "No", IF(J28&lt;-30, "No", "Yes"))))</f>
        <v>Yes</v>
      </c>
    </row>
    <row r="29" spans="1:11" x14ac:dyDescent="0.2">
      <c r="A29" s="81" t="s">
        <v>377</v>
      </c>
      <c r="B29" s="34" t="s">
        <v>254</v>
      </c>
      <c r="C29" s="80">
        <v>1.6080950136000001</v>
      </c>
      <c r="D29" s="9" t="str">
        <f>IF($B29="N/A","N/A",IF(C29&gt;35,"No",IF(C29&lt;10,"No","Yes")))</f>
        <v>No</v>
      </c>
      <c r="E29" s="8">
        <v>1.6271706847</v>
      </c>
      <c r="F29" s="9" t="str">
        <f>IF($B29="N/A","N/A",IF(E29&gt;35,"No",IF(E29&lt;10,"No","Yes")))</f>
        <v>No</v>
      </c>
      <c r="G29" s="8">
        <v>12.680246567999999</v>
      </c>
      <c r="H29" s="9" t="str">
        <f>IF($B29="N/A","N/A",IF(G29&gt;35,"No",IF(G29&lt;10,"No","Yes")))</f>
        <v>Yes</v>
      </c>
      <c r="I29" s="10">
        <v>1.1859999999999999</v>
      </c>
      <c r="J29" s="10">
        <v>679.3</v>
      </c>
      <c r="K29" s="9" t="str">
        <f t="shared" ref="K29:K54" si="8">IF(J29="Div by 0", "N/A", IF(J29="N/A","N/A", IF(J29&gt;30, "No", IF(J29&lt;-30, "No", "Yes"))))</f>
        <v>No</v>
      </c>
    </row>
    <row r="30" spans="1:11" x14ac:dyDescent="0.2">
      <c r="A30" s="81" t="s">
        <v>378</v>
      </c>
      <c r="B30" s="34" t="s">
        <v>255</v>
      </c>
      <c r="C30" s="80">
        <v>12.429183735000001</v>
      </c>
      <c r="D30" s="9" t="str">
        <f>IF($B30="N/A","N/A",IF(C30&gt;20,"No",IF(C30&lt;2,"No","Yes")))</f>
        <v>Yes</v>
      </c>
      <c r="E30" s="8">
        <v>12.797311435999999</v>
      </c>
      <c r="F30" s="9" t="str">
        <f>IF($B30="N/A","N/A",IF(E30&gt;20,"No",IF(E30&lt;2,"No","Yes")))</f>
        <v>Yes</v>
      </c>
      <c r="G30" s="8">
        <v>13.601413772000001</v>
      </c>
      <c r="H30" s="9" t="str">
        <f>IF($B30="N/A","N/A",IF(G30&gt;20,"No",IF(G30&lt;2,"No","Yes")))</f>
        <v>Yes</v>
      </c>
      <c r="I30" s="10">
        <v>2.9620000000000002</v>
      </c>
      <c r="J30" s="10">
        <v>6.2830000000000004</v>
      </c>
      <c r="K30" s="9" t="str">
        <f t="shared" si="8"/>
        <v>Yes</v>
      </c>
    </row>
    <row r="31" spans="1:11" x14ac:dyDescent="0.2">
      <c r="A31" s="81" t="s">
        <v>379</v>
      </c>
      <c r="B31" s="34" t="s">
        <v>256</v>
      </c>
      <c r="C31" s="80">
        <v>0.26137257019999999</v>
      </c>
      <c r="D31" s="9" t="str">
        <f>IF($B31="N/A","N/A",IF(C31&gt;8,"No",IF(C31&lt;0.5,"No","Yes")))</f>
        <v>No</v>
      </c>
      <c r="E31" s="8">
        <v>0.2386324132</v>
      </c>
      <c r="F31" s="9" t="str">
        <f>IF($B31="N/A","N/A",IF(E31&gt;8,"No",IF(E31&lt;0.5,"No","Yes")))</f>
        <v>No</v>
      </c>
      <c r="G31" s="8">
        <v>0.87394219780000004</v>
      </c>
      <c r="H31" s="9" t="str">
        <f>IF($B31="N/A","N/A",IF(G31&gt;8,"No",IF(G31&lt;0.5,"No","Yes")))</f>
        <v>Yes</v>
      </c>
      <c r="I31" s="10">
        <v>-8.6999999999999993</v>
      </c>
      <c r="J31" s="10">
        <v>266.2</v>
      </c>
      <c r="K31" s="9" t="str">
        <f t="shared" si="8"/>
        <v>No</v>
      </c>
    </row>
    <row r="32" spans="1:11" x14ac:dyDescent="0.2">
      <c r="A32" s="81" t="s">
        <v>380</v>
      </c>
      <c r="B32" s="34" t="s">
        <v>257</v>
      </c>
      <c r="C32" s="80">
        <v>6.3911359567000003</v>
      </c>
      <c r="D32" s="9" t="str">
        <f>IF($B32="N/A","N/A",IF(C32&gt;25,"No",IF(C32&lt;3,"No","Yes")))</f>
        <v>Yes</v>
      </c>
      <c r="E32" s="8">
        <v>6.6245659130999996</v>
      </c>
      <c r="F32" s="9" t="str">
        <f>IF($B32="N/A","N/A",IF(E32&gt;25,"No",IF(E32&lt;3,"No","Yes")))</f>
        <v>Yes</v>
      </c>
      <c r="G32" s="8">
        <v>6.6596263756000003</v>
      </c>
      <c r="H32" s="9" t="str">
        <f>IF($B32="N/A","N/A",IF(G32&gt;25,"No",IF(G32&lt;3,"No","Yes")))</f>
        <v>Yes</v>
      </c>
      <c r="I32" s="10">
        <v>3.6520000000000001</v>
      </c>
      <c r="J32" s="10">
        <v>0.5292</v>
      </c>
      <c r="K32" s="9" t="str">
        <f t="shared" si="8"/>
        <v>Yes</v>
      </c>
    </row>
    <row r="33" spans="1:11" x14ac:dyDescent="0.2">
      <c r="A33" s="81" t="s">
        <v>381</v>
      </c>
      <c r="B33" s="34" t="s">
        <v>258</v>
      </c>
      <c r="C33" s="80">
        <v>23.457224529000001</v>
      </c>
      <c r="D33" s="9" t="str">
        <f>IF($B33="N/A","N/A",IF(C33&gt;25,"No",IF(C33&lt;2,"No","Yes")))</f>
        <v>Yes</v>
      </c>
      <c r="E33" s="8">
        <v>24.312475273</v>
      </c>
      <c r="F33" s="9" t="str">
        <f>IF($B33="N/A","N/A",IF(E33&gt;25,"No",IF(E33&lt;2,"No","Yes")))</f>
        <v>Yes</v>
      </c>
      <c r="G33" s="8">
        <v>12.588362942</v>
      </c>
      <c r="H33" s="9" t="str">
        <f>IF($B33="N/A","N/A",IF(G33&gt;25,"No",IF(G33&lt;2,"No","Yes")))</f>
        <v>Yes</v>
      </c>
      <c r="I33" s="10">
        <v>3.6459999999999999</v>
      </c>
      <c r="J33" s="10">
        <v>-48.2</v>
      </c>
      <c r="K33" s="9" t="str">
        <f t="shared" si="8"/>
        <v>No</v>
      </c>
    </row>
    <row r="34" spans="1:11" x14ac:dyDescent="0.2">
      <c r="A34" s="81" t="s">
        <v>382</v>
      </c>
      <c r="B34" s="34" t="s">
        <v>259</v>
      </c>
      <c r="C34" s="80">
        <v>14.133281603</v>
      </c>
      <c r="D34" s="9" t="str">
        <f>IF($B34="N/A","N/A",IF(C34&gt;25,"No",IF(C34&lt;=0,"No","Yes")))</f>
        <v>Yes</v>
      </c>
      <c r="E34" s="8">
        <v>13.040123483</v>
      </c>
      <c r="F34" s="9" t="str">
        <f>IF($B34="N/A","N/A",IF(E34&gt;25,"No",IF(E34&lt;=0,"No","Yes")))</f>
        <v>Yes</v>
      </c>
      <c r="G34" s="8">
        <v>12.323501471</v>
      </c>
      <c r="H34" s="9" t="str">
        <f>IF($B34="N/A","N/A",IF(G34&gt;25,"No",IF(G34&lt;=0,"No","Yes")))</f>
        <v>Yes</v>
      </c>
      <c r="I34" s="10">
        <v>-7.73</v>
      </c>
      <c r="J34" s="10">
        <v>-5.5</v>
      </c>
      <c r="K34" s="9" t="str">
        <f t="shared" si="8"/>
        <v>Yes</v>
      </c>
    </row>
    <row r="35" spans="1:11" x14ac:dyDescent="0.2">
      <c r="A35" s="81" t="s">
        <v>383</v>
      </c>
      <c r="B35" s="34" t="s">
        <v>260</v>
      </c>
      <c r="C35" s="80">
        <v>18.148024381999999</v>
      </c>
      <c r="D35" s="9" t="str">
        <f>IF($B35="N/A","N/A",IF(C35&gt;20,"No",IF(C35&lt;4,"No","Yes")))</f>
        <v>Yes</v>
      </c>
      <c r="E35" s="8">
        <v>18.475160343999999</v>
      </c>
      <c r="F35" s="9" t="str">
        <f>IF($B35="N/A","N/A",IF(E35&gt;20,"No",IF(E35&lt;4,"No","Yes")))</f>
        <v>Yes</v>
      </c>
      <c r="G35" s="8">
        <v>18.725506406000001</v>
      </c>
      <c r="H35" s="9" t="str">
        <f>IF($B35="N/A","N/A",IF(G35&gt;20,"No",IF(G35&lt;4,"No","Yes")))</f>
        <v>Yes</v>
      </c>
      <c r="I35" s="10">
        <v>1.8029999999999999</v>
      </c>
      <c r="J35" s="10">
        <v>1.355</v>
      </c>
      <c r="K35" s="9" t="str">
        <f t="shared" si="8"/>
        <v>Yes</v>
      </c>
    </row>
    <row r="36" spans="1:11" x14ac:dyDescent="0.2">
      <c r="A36" s="81" t="s">
        <v>384</v>
      </c>
      <c r="B36" s="34" t="s">
        <v>261</v>
      </c>
      <c r="C36" s="80">
        <v>0.8332047159</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9.1215534275000003</v>
      </c>
      <c r="D37" s="9" t="str">
        <f>IF($B37="N/A","N/A",IF(C37&gt;=25,"No",IF(C37&lt;0,"No","Yes")))</f>
        <v>Yes</v>
      </c>
      <c r="E37" s="8">
        <v>9.8234721423</v>
      </c>
      <c r="F37" s="9" t="str">
        <f>IF($B37="N/A","N/A",IF(E37&gt;=25,"No",IF(E37&lt;0,"No","Yes")))</f>
        <v>Yes</v>
      </c>
      <c r="G37" s="8">
        <v>8.7583166896000009</v>
      </c>
      <c r="H37" s="9" t="str">
        <f>IF($B37="N/A","N/A",IF(G37&gt;=25,"No",IF(G37&lt;0,"No","Yes")))</f>
        <v>Yes</v>
      </c>
      <c r="I37" s="10">
        <v>7.6950000000000003</v>
      </c>
      <c r="J37" s="10">
        <v>-10.8</v>
      </c>
      <c r="K37" s="9" t="str">
        <f t="shared" si="8"/>
        <v>Yes</v>
      </c>
    </row>
    <row r="38" spans="1:11" x14ac:dyDescent="0.2">
      <c r="A38" s="81" t="s">
        <v>386</v>
      </c>
      <c r="B38" s="34" t="s">
        <v>225</v>
      </c>
      <c r="C38" s="80">
        <v>7.6741790237999998</v>
      </c>
      <c r="D38" s="9" t="str">
        <f>IF($B38="N/A","N/A",IF(C38&gt;3,"Yes","No"))</f>
        <v>Yes</v>
      </c>
      <c r="E38" s="8">
        <v>7.1941559789999996</v>
      </c>
      <c r="F38" s="9" t="str">
        <f>IF($B38="N/A","N/A",IF(E38&gt;3,"Yes","No"))</f>
        <v>Yes</v>
      </c>
      <c r="G38" s="8">
        <v>7.1623905070999996</v>
      </c>
      <c r="H38" s="9" t="str">
        <f>IF($B38="N/A","N/A",IF(G38&gt;3,"Yes","No"))</f>
        <v>Yes</v>
      </c>
      <c r="I38" s="10">
        <v>-6.26</v>
      </c>
      <c r="J38" s="10">
        <v>-0.442</v>
      </c>
      <c r="K38" s="9" t="str">
        <f t="shared" si="8"/>
        <v>Yes</v>
      </c>
    </row>
    <row r="39" spans="1:11" x14ac:dyDescent="0.2">
      <c r="A39" s="81" t="s">
        <v>387</v>
      </c>
      <c r="B39" s="34" t="s">
        <v>224</v>
      </c>
      <c r="C39" s="80">
        <v>0.85907765830000005</v>
      </c>
      <c r="D39" s="9" t="str">
        <f>IF($B39="N/A","N/A",IF(C39&gt;1,"Yes","No"))</f>
        <v>No</v>
      </c>
      <c r="E39" s="8">
        <v>0.82235457359999997</v>
      </c>
      <c r="F39" s="9" t="str">
        <f>IF($B39="N/A","N/A",IF(E39&gt;1,"Yes","No"))</f>
        <v>No</v>
      </c>
      <c r="G39" s="8">
        <v>0.81824694630000006</v>
      </c>
      <c r="H39" s="9" t="str">
        <f>IF($B39="N/A","N/A",IF(G39&gt;1,"Yes","No"))</f>
        <v>No</v>
      </c>
      <c r="I39" s="10">
        <v>-4.2699999999999996</v>
      </c>
      <c r="J39" s="10">
        <v>-0.499</v>
      </c>
      <c r="K39" s="9" t="str">
        <f t="shared" si="8"/>
        <v>Yes</v>
      </c>
    </row>
    <row r="40" spans="1:11" x14ac:dyDescent="0.2">
      <c r="A40" s="81" t="s">
        <v>388</v>
      </c>
      <c r="B40" s="34" t="s">
        <v>217</v>
      </c>
      <c r="C40" s="80">
        <v>3.1914419999999999E-2</v>
      </c>
      <c r="D40" s="9" t="str">
        <f>IF($B40="N/A","N/A",IF(C40&gt;15,"No",IF(C40&lt;-15,"No","Yes")))</f>
        <v>N/A</v>
      </c>
      <c r="E40" s="8">
        <v>3.18038785E-2</v>
      </c>
      <c r="F40" s="9" t="str">
        <f>IF($B40="N/A","N/A",IF(E40&gt;15,"No",IF(E40&lt;-15,"No","Yes")))</f>
        <v>N/A</v>
      </c>
      <c r="G40" s="8">
        <v>2.82832048E-2</v>
      </c>
      <c r="H40" s="9" t="str">
        <f>IF($B40="N/A","N/A",IF(G40&gt;15,"No",IF(G40&lt;-15,"No","Yes")))</f>
        <v>N/A</v>
      </c>
      <c r="I40" s="10">
        <v>-0.34599999999999997</v>
      </c>
      <c r="J40" s="10">
        <v>-11.1</v>
      </c>
      <c r="K40" s="9" t="str">
        <f t="shared" si="8"/>
        <v>Yes</v>
      </c>
    </row>
    <row r="41" spans="1:11" x14ac:dyDescent="0.2">
      <c r="A41" s="81" t="s">
        <v>389</v>
      </c>
      <c r="B41" s="34" t="s">
        <v>217</v>
      </c>
      <c r="C41" s="80">
        <v>2.3599520000000001E-4</v>
      </c>
      <c r="D41" s="9" t="str">
        <f>IF($B41="N/A","N/A",IF(C41&gt;15,"No",IF(C41&lt;-15,"No","Yes")))</f>
        <v>N/A</v>
      </c>
      <c r="E41" s="8">
        <v>1.733181E-4</v>
      </c>
      <c r="F41" s="9" t="str">
        <f>IF($B41="N/A","N/A",IF(E41&gt;15,"No",IF(E41&lt;-15,"No","Yes")))</f>
        <v>N/A</v>
      </c>
      <c r="G41" s="8">
        <v>2.413343E-4</v>
      </c>
      <c r="H41" s="9" t="str">
        <f>IF($B41="N/A","N/A",IF(G41&gt;15,"No",IF(G41&lt;-15,"No","Yes")))</f>
        <v>N/A</v>
      </c>
      <c r="I41" s="10">
        <v>-26.6</v>
      </c>
      <c r="J41" s="10">
        <v>39.24</v>
      </c>
      <c r="K41" s="9" t="str">
        <f t="shared" si="8"/>
        <v>No</v>
      </c>
    </row>
    <row r="42" spans="1:11" x14ac:dyDescent="0.2">
      <c r="A42" s="81" t="s">
        <v>390</v>
      </c>
      <c r="B42" s="34" t="s">
        <v>263</v>
      </c>
      <c r="C42" s="80">
        <v>0</v>
      </c>
      <c r="D42" s="9" t="str">
        <f>IF($B42="N/A","N/A",IF(C42&gt;0,"Yes","No"))</f>
        <v>No</v>
      </c>
      <c r="E42" s="8">
        <v>0</v>
      </c>
      <c r="F42" s="9" t="str">
        <f>IF($B42="N/A","N/A",IF(E42&gt;0,"Yes","No"))</f>
        <v>No</v>
      </c>
      <c r="G42" s="8">
        <v>0</v>
      </c>
      <c r="H42" s="9" t="str">
        <f>IF($B42="N/A","N/A",IF(G42&gt;0,"Yes","No"))</f>
        <v>No</v>
      </c>
      <c r="I42" s="10" t="s">
        <v>1743</v>
      </c>
      <c r="J42" s="10" t="s">
        <v>1743</v>
      </c>
      <c r="K42" s="9" t="str">
        <f t="shared" si="8"/>
        <v>N/A</v>
      </c>
    </row>
    <row r="43" spans="1:11" x14ac:dyDescent="0.2">
      <c r="A43" s="81" t="s">
        <v>391</v>
      </c>
      <c r="B43" s="34" t="s">
        <v>263</v>
      </c>
      <c r="C43" s="80">
        <v>0</v>
      </c>
      <c r="D43" s="9" t="str">
        <f>IF($B43="N/A","N/A",IF(C43&gt;0,"Yes","No"))</f>
        <v>No</v>
      </c>
      <c r="E43" s="8">
        <v>2.43312E-3</v>
      </c>
      <c r="F43" s="9" t="str">
        <f>IF($B43="N/A","N/A",IF(E43&gt;0,"Yes","No"))</f>
        <v>Yes</v>
      </c>
      <c r="G43" s="8">
        <v>0.58045023679999996</v>
      </c>
      <c r="H43" s="9" t="str">
        <f>IF($B43="N/A","N/A",IF(G43&gt;0,"Yes","No"))</f>
        <v>Yes</v>
      </c>
      <c r="I43" s="10" t="s">
        <v>1743</v>
      </c>
      <c r="J43" s="10">
        <v>23756</v>
      </c>
      <c r="K43" s="9" t="str">
        <f t="shared" si="8"/>
        <v>No</v>
      </c>
    </row>
    <row r="44" spans="1:11" x14ac:dyDescent="0.2">
      <c r="A44" s="81" t="s">
        <v>392</v>
      </c>
      <c r="B44" s="34" t="s">
        <v>263</v>
      </c>
      <c r="C44" s="80">
        <v>0</v>
      </c>
      <c r="D44" s="9" t="str">
        <f>IF($B44="N/A","N/A",IF(C44&gt;0,"Yes","No"))</f>
        <v>No</v>
      </c>
      <c r="E44" s="8">
        <v>5.0595563999999999E-3</v>
      </c>
      <c r="F44" s="9" t="str">
        <f>IF($B44="N/A","N/A",IF(E44&gt;0,"Yes","No"))</f>
        <v>Yes</v>
      </c>
      <c r="G44" s="8">
        <v>0.63447969289999995</v>
      </c>
      <c r="H44" s="9" t="str">
        <f>IF($B44="N/A","N/A",IF(G44&gt;0,"Yes","No"))</f>
        <v>Yes</v>
      </c>
      <c r="I44" s="10" t="s">
        <v>1743</v>
      </c>
      <c r="J44" s="10">
        <v>12440</v>
      </c>
      <c r="K44" s="9" t="str">
        <f t="shared" si="8"/>
        <v>No</v>
      </c>
    </row>
    <row r="45" spans="1:11" x14ac:dyDescent="0.2">
      <c r="A45" s="81" t="s">
        <v>393</v>
      </c>
      <c r="B45" s="34" t="s">
        <v>224</v>
      </c>
      <c r="C45" s="80">
        <v>0.81895847129999999</v>
      </c>
      <c r="D45" s="9" t="str">
        <f>IF($B45="N/A","N/A",IF(C45&gt;1,"Yes","No"))</f>
        <v>No</v>
      </c>
      <c r="E45" s="8">
        <v>0.68355340850000001</v>
      </c>
      <c r="F45" s="9" t="str">
        <f>IF($B45="N/A","N/A",IF(E45&gt;1,"Yes","No"))</f>
        <v>No</v>
      </c>
      <c r="G45" s="8">
        <v>0.66326911109999998</v>
      </c>
      <c r="H45" s="9" t="str">
        <f>IF($B45="N/A","N/A",IF(G45&gt;1,"Yes","No"))</f>
        <v>No</v>
      </c>
      <c r="I45" s="10">
        <v>-16.5</v>
      </c>
      <c r="J45" s="10">
        <v>-2.97</v>
      </c>
      <c r="K45" s="9" t="str">
        <f t="shared" si="8"/>
        <v>Yes</v>
      </c>
    </row>
    <row r="46" spans="1:11" x14ac:dyDescent="0.2">
      <c r="A46" s="81" t="s">
        <v>394</v>
      </c>
      <c r="B46" s="34" t="s">
        <v>263</v>
      </c>
      <c r="C46" s="80">
        <v>0.15561524660000001</v>
      </c>
      <c r="D46" s="9" t="str">
        <f>IF($B46="N/A","N/A",IF(C46&gt;0,"Yes","No"))</f>
        <v>Yes</v>
      </c>
      <c r="E46" s="8">
        <v>0.1585527669</v>
      </c>
      <c r="F46" s="9" t="str">
        <f>IF($B46="N/A","N/A",IF(E46&gt;0,"Yes","No"))</f>
        <v>Yes</v>
      </c>
      <c r="G46" s="8">
        <v>0.14734343010000001</v>
      </c>
      <c r="H46" s="9" t="str">
        <f>IF($B46="N/A","N/A",IF(G46&gt;0,"Yes","No"))</f>
        <v>Yes</v>
      </c>
      <c r="I46" s="10">
        <v>1.8879999999999999</v>
      </c>
      <c r="J46" s="10">
        <v>-7.07</v>
      </c>
      <c r="K46" s="9" t="str">
        <f t="shared" si="8"/>
        <v>Yes</v>
      </c>
    </row>
    <row r="47" spans="1:11" x14ac:dyDescent="0.2">
      <c r="A47" s="81" t="s">
        <v>395</v>
      </c>
      <c r="B47" s="34" t="s">
        <v>217</v>
      </c>
      <c r="C47" s="80">
        <v>3.2410009999999999E-3</v>
      </c>
      <c r="D47" s="9" t="str">
        <f>IF($B47="N/A","N/A",IF(C47&gt;15,"No",IF(C47&lt;-15,"No","Yes")))</f>
        <v>N/A</v>
      </c>
      <c r="E47" s="8">
        <v>3.9396546000000001E-3</v>
      </c>
      <c r="F47" s="9" t="str">
        <f>IF($B47="N/A","N/A",IF(E47&gt;15,"No",IF(E47&lt;-15,"No","Yes")))</f>
        <v>N/A</v>
      </c>
      <c r="G47" s="8">
        <v>2.8194912E-3</v>
      </c>
      <c r="H47" s="9" t="str">
        <f>IF($B47="N/A","N/A",IF(G47&gt;15,"No",IF(G47&lt;-15,"No","Yes")))</f>
        <v>N/A</v>
      </c>
      <c r="I47" s="10">
        <v>21.56</v>
      </c>
      <c r="J47" s="10">
        <v>-28.4</v>
      </c>
      <c r="K47" s="9" t="str">
        <f t="shared" si="8"/>
        <v>Yes</v>
      </c>
    </row>
    <row r="48" spans="1:11" x14ac:dyDescent="0.2">
      <c r="A48" s="81" t="s">
        <v>396</v>
      </c>
      <c r="B48" s="34" t="s">
        <v>217</v>
      </c>
      <c r="C48" s="80">
        <v>1.94460059E-2</v>
      </c>
      <c r="D48" s="9" t="str">
        <f>IF($B48="N/A","N/A",IF(C48&gt;15,"No",IF(C48&lt;-15,"No","Yes")))</f>
        <v>N/A</v>
      </c>
      <c r="E48" s="8">
        <v>2.1858083800000001E-2</v>
      </c>
      <c r="F48" s="9" t="str">
        <f>IF($B48="N/A","N/A",IF(E48&gt;15,"No",IF(E48&lt;-15,"No","Yes")))</f>
        <v>N/A</v>
      </c>
      <c r="G48" s="8">
        <v>9.5827382999999992E-3</v>
      </c>
      <c r="H48" s="9" t="str">
        <f>IF($B48="N/A","N/A",IF(G48&gt;15,"No",IF(G48&lt;-15,"No","Yes")))</f>
        <v>N/A</v>
      </c>
      <c r="I48" s="10">
        <v>12.4</v>
      </c>
      <c r="J48" s="10">
        <v>-56.2</v>
      </c>
      <c r="K48" s="9" t="str">
        <f t="shared" si="8"/>
        <v>No</v>
      </c>
    </row>
    <row r="49" spans="1:11" x14ac:dyDescent="0.2">
      <c r="A49" s="81" t="s">
        <v>397</v>
      </c>
      <c r="B49" s="34" t="s">
        <v>217</v>
      </c>
      <c r="C49" s="80">
        <v>0.20940642330000001</v>
      </c>
      <c r="D49" s="9" t="str">
        <f>IF($B49="N/A","N/A",IF(C49&gt;15,"No",IF(C49&lt;-15,"No","Yes")))</f>
        <v>N/A</v>
      </c>
      <c r="E49" s="8">
        <v>0.34506974889999997</v>
      </c>
      <c r="F49" s="9" t="str">
        <f>IF($B49="N/A","N/A",IF(E49&gt;15,"No",IF(E49&lt;-15,"No","Yes")))</f>
        <v>N/A</v>
      </c>
      <c r="G49" s="8">
        <v>0.33922187110000002</v>
      </c>
      <c r="H49" s="9" t="str">
        <f>IF($B49="N/A","N/A",IF(G49&gt;15,"No",IF(G49&lt;-15,"No","Yes")))</f>
        <v>N/A</v>
      </c>
      <c r="I49" s="10">
        <v>64.78</v>
      </c>
      <c r="J49" s="10">
        <v>-1.69</v>
      </c>
      <c r="K49" s="9" t="str">
        <f t="shared" si="8"/>
        <v>Yes</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0.50171010000000005</v>
      </c>
      <c r="D51" s="9" t="str">
        <f>IF($B51="N/A","N/A",IF(C51&gt;15,"No",IF(C51&lt;-15,"No","Yes")))</f>
        <v>N/A</v>
      </c>
      <c r="E51" s="8">
        <v>0.73856858550000004</v>
      </c>
      <c r="F51" s="9" t="str">
        <f>IF($B51="N/A","N/A",IF(E51&gt;15,"No",IF(E51&lt;-15,"No","Yes")))</f>
        <v>N/A</v>
      </c>
      <c r="G51" s="8">
        <v>0.77378256990000005</v>
      </c>
      <c r="H51" s="9" t="str">
        <f>IF($B51="N/A","N/A",IF(G51&gt;15,"No",IF(G51&lt;-15,"No","Yes")))</f>
        <v>N/A</v>
      </c>
      <c r="I51" s="10">
        <v>47.21</v>
      </c>
      <c r="J51" s="10">
        <v>4.7679999999999998</v>
      </c>
      <c r="K51" s="9" t="str">
        <f t="shared" si="8"/>
        <v>Yes</v>
      </c>
    </row>
    <row r="52" spans="1:11" x14ac:dyDescent="0.2">
      <c r="A52" s="81" t="s">
        <v>400</v>
      </c>
      <c r="B52" s="34" t="s">
        <v>224</v>
      </c>
      <c r="C52" s="80">
        <v>3.1460601149</v>
      </c>
      <c r="D52" s="9" t="str">
        <f>IF($B52="N/A","N/A",IF(C52&gt;1,"Yes","No"))</f>
        <v>Yes</v>
      </c>
      <c r="E52" s="8">
        <v>2.8666286921999999</v>
      </c>
      <c r="F52" s="9" t="str">
        <f>IF($B52="N/A","N/A",IF(E52&gt;1,"Yes","No"))</f>
        <v>Yes</v>
      </c>
      <c r="G52" s="8">
        <v>2.4493843944</v>
      </c>
      <c r="H52" s="9" t="str">
        <f>IF($B52="N/A","N/A",IF(G52&gt;1,"Yes","No"))</f>
        <v>Yes</v>
      </c>
      <c r="I52" s="10">
        <v>-8.8800000000000008</v>
      </c>
      <c r="J52" s="10">
        <v>-14.6</v>
      </c>
      <c r="K52" s="9" t="str">
        <f t="shared" si="8"/>
        <v>Yes</v>
      </c>
    </row>
    <row r="53" spans="1:11" x14ac:dyDescent="0.2">
      <c r="A53" s="81" t="s">
        <v>401</v>
      </c>
      <c r="B53" s="34" t="s">
        <v>263</v>
      </c>
      <c r="C53" s="80">
        <v>0.1970796064</v>
      </c>
      <c r="D53" s="9" t="str">
        <f>IF($B53="N/A","N/A",IF(C53&gt;0,"Yes","No"))</f>
        <v>Yes</v>
      </c>
      <c r="E53" s="8">
        <v>0.18693694520000001</v>
      </c>
      <c r="F53" s="9" t="str">
        <f>IF($B53="N/A","N/A",IF(E53&gt;0,"Yes","No"))</f>
        <v>Yes</v>
      </c>
      <c r="G53" s="8">
        <v>0.1795880494</v>
      </c>
      <c r="H53" s="9" t="str">
        <f>IF($B53="N/A","N/A",IF(G53&gt;0,"Yes","No"))</f>
        <v>Yes</v>
      </c>
      <c r="I53" s="10">
        <v>-5.15</v>
      </c>
      <c r="J53" s="10">
        <v>-3.93</v>
      </c>
      <c r="K53" s="9" t="str">
        <f t="shared" si="8"/>
        <v>Yes</v>
      </c>
    </row>
    <row r="54" spans="1:11" x14ac:dyDescent="0.2">
      <c r="A54" s="81" t="s">
        <v>402</v>
      </c>
      <c r="B54" s="34" t="s">
        <v>264</v>
      </c>
      <c r="C54" s="80">
        <v>0</v>
      </c>
      <c r="D54" s="9" t="str">
        <f>IF($B54="N/A","N/A",IF(C54&gt;=1,"No",IF(C54&lt;0,"No","Yes")))</f>
        <v>Yes</v>
      </c>
      <c r="E54" s="8">
        <v>0</v>
      </c>
      <c r="F54" s="9" t="str">
        <f>IF($B54="N/A","N/A",IF(E54&gt;=1,"No",IF(E54&lt;0,"No","Yes")))</f>
        <v>Yes</v>
      </c>
      <c r="G54" s="8">
        <v>0</v>
      </c>
      <c r="H54" s="9" t="str">
        <f>IF($B54="N/A","N/A",IF(G54&gt;=1,"No",IF(G54&lt;0,"No","Yes")))</f>
        <v>Yes</v>
      </c>
      <c r="I54" s="10" t="s">
        <v>1743</v>
      </c>
      <c r="J54" s="10" t="s">
        <v>1743</v>
      </c>
      <c r="K54" s="9" t="str">
        <f t="shared" si="8"/>
        <v>N/A</v>
      </c>
    </row>
    <row r="55" spans="1:11" x14ac:dyDescent="0.2">
      <c r="A55" s="81" t="s">
        <v>872</v>
      </c>
      <c r="B55" s="34" t="s">
        <v>217</v>
      </c>
      <c r="C55" s="83">
        <v>106.64987764999999</v>
      </c>
      <c r="D55" s="9" t="str">
        <f>IF($B55="N/A","N/A",IF(C55&gt;15,"No",IF(C55&lt;-15,"No","Yes")))</f>
        <v>N/A</v>
      </c>
      <c r="E55" s="36">
        <v>104.69607718</v>
      </c>
      <c r="F55" s="9" t="str">
        <f>IF($B55="N/A","N/A",IF(E55&gt;15,"No",IF(E55&lt;-15,"No","Yes")))</f>
        <v>N/A</v>
      </c>
      <c r="G55" s="36">
        <v>97.436122366999996</v>
      </c>
      <c r="H55" s="9" t="str">
        <f>IF($B55="N/A","N/A",IF(G55&gt;15,"No",IF(G55&lt;-15,"No","Yes")))</f>
        <v>N/A</v>
      </c>
      <c r="I55" s="10">
        <v>-1.83</v>
      </c>
      <c r="J55" s="10">
        <v>-6.93</v>
      </c>
      <c r="K55" s="9" t="str">
        <f t="shared" ref="K55:K74" si="9">IF(J55="Div by 0", "N/A", IF(J55="N/A","N/A", IF(J55&gt;30, "No", IF(J55&lt;-30, "No", "Yes"))))</f>
        <v>Yes</v>
      </c>
    </row>
    <row r="56" spans="1:11" x14ac:dyDescent="0.2">
      <c r="A56" s="81" t="s">
        <v>873</v>
      </c>
      <c r="B56" s="34" t="s">
        <v>265</v>
      </c>
      <c r="C56" s="83">
        <v>70.62643636</v>
      </c>
      <c r="D56" s="9" t="str">
        <f>IF($B56="N/A","N/A",IF(C56&gt;90,"No",IF(C56&lt;20,"No","Yes")))</f>
        <v>Yes</v>
      </c>
      <c r="E56" s="36">
        <v>62.051418083999998</v>
      </c>
      <c r="F56" s="9" t="str">
        <f>IF($B56="N/A","N/A",IF(E56&gt;90,"No",IF(E56&lt;20,"No","Yes")))</f>
        <v>Yes</v>
      </c>
      <c r="G56" s="36">
        <v>76.112437286000002</v>
      </c>
      <c r="H56" s="9" t="str">
        <f>IF($B56="N/A","N/A",IF(G56&gt;90,"No",IF(G56&lt;20,"No","Yes")))</f>
        <v>Yes</v>
      </c>
      <c r="I56" s="10">
        <v>-12.1</v>
      </c>
      <c r="J56" s="10">
        <v>22.66</v>
      </c>
      <c r="K56" s="9" t="str">
        <f t="shared" si="9"/>
        <v>Yes</v>
      </c>
    </row>
    <row r="57" spans="1:11" x14ac:dyDescent="0.2">
      <c r="A57" s="81" t="s">
        <v>874</v>
      </c>
      <c r="B57" s="34" t="s">
        <v>266</v>
      </c>
      <c r="C57" s="83">
        <v>39.818596429000003</v>
      </c>
      <c r="D57" s="9" t="str">
        <f>IF($B57="N/A","N/A",IF(C57&gt;60,"No",IF(C57&lt;10,"No","Yes")))</f>
        <v>Yes</v>
      </c>
      <c r="E57" s="36">
        <v>44.070412263999998</v>
      </c>
      <c r="F57" s="9" t="str">
        <f>IF($B57="N/A","N/A",IF(E57&gt;60,"No",IF(E57&lt;10,"No","Yes")))</f>
        <v>Yes</v>
      </c>
      <c r="G57" s="36">
        <v>43.280916662999999</v>
      </c>
      <c r="H57" s="9" t="str">
        <f>IF($B57="N/A","N/A",IF(G57&gt;60,"No",IF(G57&lt;10,"No","Yes")))</f>
        <v>Yes</v>
      </c>
      <c r="I57" s="10">
        <v>10.68</v>
      </c>
      <c r="J57" s="10">
        <v>-1.79</v>
      </c>
      <c r="K57" s="9" t="str">
        <f t="shared" si="9"/>
        <v>Yes</v>
      </c>
    </row>
    <row r="58" spans="1:11" ht="25.5" x14ac:dyDescent="0.2">
      <c r="A58" s="81" t="s">
        <v>875</v>
      </c>
      <c r="B58" s="34" t="s">
        <v>267</v>
      </c>
      <c r="C58" s="83">
        <v>40.722024920000003</v>
      </c>
      <c r="D58" s="9" t="str">
        <f>IF($B58="N/A","N/A",IF(C58&gt;100,"No",IF(C58&lt;10,"No","Yes")))</f>
        <v>Yes</v>
      </c>
      <c r="E58" s="36">
        <v>40.521369909000001</v>
      </c>
      <c r="F58" s="9" t="str">
        <f>IF($B58="N/A","N/A",IF(E58&gt;100,"No",IF(E58&lt;10,"No","Yes")))</f>
        <v>Yes</v>
      </c>
      <c r="G58" s="36">
        <v>41.064220431000003</v>
      </c>
      <c r="H58" s="9" t="str">
        <f>IF($B58="N/A","N/A",IF(G58&gt;100,"No",IF(G58&lt;10,"No","Yes")))</f>
        <v>Yes</v>
      </c>
      <c r="I58" s="10">
        <v>-0.49299999999999999</v>
      </c>
      <c r="J58" s="10">
        <v>1.34</v>
      </c>
      <c r="K58" s="9" t="str">
        <f t="shared" si="9"/>
        <v>Yes</v>
      </c>
    </row>
    <row r="59" spans="1:11" x14ac:dyDescent="0.2">
      <c r="A59" s="81" t="s">
        <v>876</v>
      </c>
      <c r="B59" s="34" t="s">
        <v>268</v>
      </c>
      <c r="C59" s="83">
        <v>118.1988494</v>
      </c>
      <c r="D59" s="9" t="str">
        <f>IF($B59="N/A","N/A",IF(C59&gt;100,"No",IF(C59&lt;20,"No","Yes")))</f>
        <v>No</v>
      </c>
      <c r="E59" s="36">
        <v>114.64836200000001</v>
      </c>
      <c r="F59" s="9" t="str">
        <f>IF($B59="N/A","N/A",IF(E59&gt;100,"No",IF(E59&lt;20,"No","Yes")))</f>
        <v>No</v>
      </c>
      <c r="G59" s="36">
        <v>119.57049698</v>
      </c>
      <c r="H59" s="9" t="str">
        <f>IF($B59="N/A","N/A",IF(G59&gt;100,"No",IF(G59&lt;20,"No","Yes")))</f>
        <v>No</v>
      </c>
      <c r="I59" s="10">
        <v>-3</v>
      </c>
      <c r="J59" s="10">
        <v>4.2930000000000001</v>
      </c>
      <c r="K59" s="9" t="str">
        <f t="shared" si="9"/>
        <v>Yes</v>
      </c>
    </row>
    <row r="60" spans="1:11" x14ac:dyDescent="0.2">
      <c r="A60" s="81" t="s">
        <v>877</v>
      </c>
      <c r="B60" s="34" t="s">
        <v>268</v>
      </c>
      <c r="C60" s="83">
        <v>83.577898200000007</v>
      </c>
      <c r="D60" s="9" t="str">
        <f>IF($B60="N/A","N/A",IF(C60&gt;100,"No",IF(C60&lt;20,"No","Yes")))</f>
        <v>Yes</v>
      </c>
      <c r="E60" s="36">
        <v>80.304184508000006</v>
      </c>
      <c r="F60" s="9" t="str">
        <f>IF($B60="N/A","N/A",IF(E60&gt;100,"No",IF(E60&lt;20,"No","Yes")))</f>
        <v>Yes</v>
      </c>
      <c r="G60" s="36">
        <v>73.127804726999997</v>
      </c>
      <c r="H60" s="9" t="str">
        <f>IF($B60="N/A","N/A",IF(G60&gt;100,"No",IF(G60&lt;20,"No","Yes")))</f>
        <v>Yes</v>
      </c>
      <c r="I60" s="10">
        <v>-3.92</v>
      </c>
      <c r="J60" s="10">
        <v>-8.94</v>
      </c>
      <c r="K60" s="9" t="str">
        <f t="shared" si="9"/>
        <v>Yes</v>
      </c>
    </row>
    <row r="61" spans="1:11" ht="25.5" x14ac:dyDescent="0.2">
      <c r="A61" s="81" t="s">
        <v>878</v>
      </c>
      <c r="B61" s="34" t="s">
        <v>217</v>
      </c>
      <c r="C61" s="83">
        <v>84.372858781000005</v>
      </c>
      <c r="D61" s="9" t="str">
        <f>IF($B61="N/A","N/A",IF(C61&gt;15,"No",IF(C61&lt;-15,"No","Yes")))</f>
        <v>N/A</v>
      </c>
      <c r="E61" s="36">
        <v>82.009401439000001</v>
      </c>
      <c r="F61" s="9" t="str">
        <f>IF($B61="N/A","N/A",IF(E61&gt;15,"No",IF(E61&lt;-15,"No","Yes")))</f>
        <v>N/A</v>
      </c>
      <c r="G61" s="36">
        <v>80.778918860999994</v>
      </c>
      <c r="H61" s="9" t="str">
        <f>IF($B61="N/A","N/A",IF(G61&gt;15,"No",IF(G61&lt;-15,"No","Yes")))</f>
        <v>N/A</v>
      </c>
      <c r="I61" s="10">
        <v>-2.8</v>
      </c>
      <c r="J61" s="10">
        <v>-1.5</v>
      </c>
      <c r="K61" s="9" t="str">
        <f t="shared" si="9"/>
        <v>Yes</v>
      </c>
    </row>
    <row r="62" spans="1:11" x14ac:dyDescent="0.2">
      <c r="A62" s="81" t="s">
        <v>879</v>
      </c>
      <c r="B62" s="34" t="s">
        <v>269</v>
      </c>
      <c r="C62" s="83">
        <v>36.586828603000001</v>
      </c>
      <c r="D62" s="9" t="str">
        <f>IF($B62="N/A","N/A",IF(C62&gt;60,"No",IF(C62&lt;10,"No","Yes")))</f>
        <v>Yes</v>
      </c>
      <c r="E62" s="36">
        <v>36.408620982999999</v>
      </c>
      <c r="F62" s="9" t="str">
        <f>IF($B62="N/A","N/A",IF(E62&gt;60,"No",IF(E62&lt;10,"No","Yes")))</f>
        <v>Yes</v>
      </c>
      <c r="G62" s="36">
        <v>37.197606667000002</v>
      </c>
      <c r="H62" s="9" t="str">
        <f>IF($B62="N/A","N/A",IF(G62&gt;60,"No",IF(G62&lt;10,"No","Yes")))</f>
        <v>Yes</v>
      </c>
      <c r="I62" s="10">
        <v>-0.48699999999999999</v>
      </c>
      <c r="J62" s="10">
        <v>2.1669999999999998</v>
      </c>
      <c r="K62" s="9" t="str">
        <f t="shared" si="9"/>
        <v>Yes</v>
      </c>
    </row>
    <row r="63" spans="1:11" x14ac:dyDescent="0.2">
      <c r="A63" s="81" t="s">
        <v>880</v>
      </c>
      <c r="B63" s="34" t="s">
        <v>269</v>
      </c>
      <c r="C63" s="83">
        <v>31.588577956999998</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257.9396357</v>
      </c>
      <c r="D64" s="9" t="str">
        <f t="shared" ref="D64:D74" si="10">IF($B64="N/A","N/A",IF(C64&gt;15,"No",IF(C64&lt;-15,"No","Yes")))</f>
        <v>N/A</v>
      </c>
      <c r="E64" s="36">
        <v>227.88184304000001</v>
      </c>
      <c r="F64" s="9" t="str">
        <f>IF($B64="N/A","N/A",IF(E64&gt;15,"No",IF(E64&lt;-15,"No","Yes")))</f>
        <v>N/A</v>
      </c>
      <c r="G64" s="36">
        <v>219.72330538</v>
      </c>
      <c r="H64" s="9" t="str">
        <f>IF($B64="N/A","N/A",IF(G64&gt;15,"No",IF(G64&lt;-15,"No","Yes")))</f>
        <v>N/A</v>
      </c>
      <c r="I64" s="10">
        <v>-11.7</v>
      </c>
      <c r="J64" s="10">
        <v>-3.58</v>
      </c>
      <c r="K64" s="9" t="str">
        <f t="shared" si="9"/>
        <v>Yes</v>
      </c>
    </row>
    <row r="65" spans="1:11" ht="15.75" customHeight="1" x14ac:dyDescent="0.2">
      <c r="A65" s="81" t="s">
        <v>882</v>
      </c>
      <c r="B65" s="34" t="s">
        <v>217</v>
      </c>
      <c r="C65" s="83">
        <v>99.533145884000007</v>
      </c>
      <c r="D65" s="9" t="str">
        <f t="shared" si="10"/>
        <v>N/A</v>
      </c>
      <c r="E65" s="36">
        <v>94.629799539999993</v>
      </c>
      <c r="F65" s="9" t="str">
        <f t="shared" ref="F65:F73" si="11">IF($B65="N/A","N/A",IF(E65&gt;15,"No",IF(E65&lt;-15,"No","Yes")))</f>
        <v>N/A</v>
      </c>
      <c r="G65" s="36">
        <v>90.845293842000004</v>
      </c>
      <c r="H65" s="9" t="str">
        <f t="shared" ref="H65:H86" si="12">IF($B65="N/A","N/A",IF(G65&gt;15,"No",IF(G65&lt;-15,"No","Yes")))</f>
        <v>N/A</v>
      </c>
      <c r="I65" s="10">
        <v>-4.93</v>
      </c>
      <c r="J65" s="10">
        <v>-4</v>
      </c>
      <c r="K65" s="9" t="str">
        <f t="shared" si="9"/>
        <v>Yes</v>
      </c>
    </row>
    <row r="66" spans="1:11" ht="25.5" x14ac:dyDescent="0.2">
      <c r="A66" s="81" t="s">
        <v>883</v>
      </c>
      <c r="B66" s="34" t="s">
        <v>217</v>
      </c>
      <c r="C66" s="83">
        <v>69.404314741999997</v>
      </c>
      <c r="D66" s="9" t="str">
        <f t="shared" si="10"/>
        <v>N/A</v>
      </c>
      <c r="E66" s="36">
        <v>70.351423429999997</v>
      </c>
      <c r="F66" s="9" t="str">
        <f t="shared" si="11"/>
        <v>N/A</v>
      </c>
      <c r="G66" s="36">
        <v>69.606088726999999</v>
      </c>
      <c r="H66" s="9" t="str">
        <f t="shared" si="12"/>
        <v>N/A</v>
      </c>
      <c r="I66" s="10">
        <v>1.365</v>
      </c>
      <c r="J66" s="10">
        <v>-1.06</v>
      </c>
      <c r="K66" s="9" t="str">
        <f t="shared" si="9"/>
        <v>Yes</v>
      </c>
    </row>
    <row r="67" spans="1:11" ht="25.5" x14ac:dyDescent="0.2">
      <c r="A67" s="81" t="s">
        <v>884</v>
      </c>
      <c r="B67" s="34" t="s">
        <v>217</v>
      </c>
      <c r="C67" s="83" t="s">
        <v>1743</v>
      </c>
      <c r="D67" s="9" t="str">
        <f t="shared" si="10"/>
        <v>N/A</v>
      </c>
      <c r="E67" s="36" t="s">
        <v>1743</v>
      </c>
      <c r="F67" s="9" t="str">
        <f t="shared" si="11"/>
        <v>N/A</v>
      </c>
      <c r="G67" s="36" t="s">
        <v>1743</v>
      </c>
      <c r="H67" s="9" t="str">
        <f t="shared" si="12"/>
        <v>N/A</v>
      </c>
      <c r="I67" s="10" t="s">
        <v>1743</v>
      </c>
      <c r="J67" s="10" t="s">
        <v>1743</v>
      </c>
      <c r="K67" s="9" t="str">
        <f t="shared" si="9"/>
        <v>N/A</v>
      </c>
    </row>
    <row r="68" spans="1:11" ht="25.5" x14ac:dyDescent="0.2">
      <c r="A68" s="81" t="s">
        <v>885</v>
      </c>
      <c r="B68" s="34" t="s">
        <v>217</v>
      </c>
      <c r="C68" s="83" t="s">
        <v>1743</v>
      </c>
      <c r="D68" s="9" t="str">
        <f t="shared" si="10"/>
        <v>N/A</v>
      </c>
      <c r="E68" s="36">
        <v>159.83561644</v>
      </c>
      <c r="F68" s="9" t="str">
        <f t="shared" si="11"/>
        <v>N/A</v>
      </c>
      <c r="G68" s="36">
        <v>184.24973634</v>
      </c>
      <c r="H68" s="9" t="str">
        <f t="shared" si="12"/>
        <v>N/A</v>
      </c>
      <c r="I68" s="10" t="s">
        <v>1743</v>
      </c>
      <c r="J68" s="10">
        <v>15.27</v>
      </c>
      <c r="K68" s="9" t="str">
        <f t="shared" si="9"/>
        <v>Yes</v>
      </c>
    </row>
    <row r="69" spans="1:11" ht="25.5" x14ac:dyDescent="0.2">
      <c r="A69" s="81" t="s">
        <v>886</v>
      </c>
      <c r="B69" s="34" t="s">
        <v>217</v>
      </c>
      <c r="C69" s="83" t="s">
        <v>1743</v>
      </c>
      <c r="D69" s="9" t="str">
        <f t="shared" si="10"/>
        <v>N/A</v>
      </c>
      <c r="E69" s="36">
        <v>31.337285903000001</v>
      </c>
      <c r="F69" s="9" t="str">
        <f t="shared" si="11"/>
        <v>N/A</v>
      </c>
      <c r="G69" s="36">
        <v>37.350864172000001</v>
      </c>
      <c r="H69" s="9" t="str">
        <f t="shared" si="12"/>
        <v>N/A</v>
      </c>
      <c r="I69" s="10" t="s">
        <v>1743</v>
      </c>
      <c r="J69" s="10">
        <v>19.190000000000001</v>
      </c>
      <c r="K69" s="9" t="str">
        <f t="shared" si="9"/>
        <v>Yes</v>
      </c>
    </row>
    <row r="70" spans="1:11" ht="25.5" x14ac:dyDescent="0.2">
      <c r="A70" s="81" t="s">
        <v>887</v>
      </c>
      <c r="B70" s="34" t="s">
        <v>217</v>
      </c>
      <c r="C70" s="83">
        <v>38.075758595000003</v>
      </c>
      <c r="D70" s="9" t="str">
        <f t="shared" si="10"/>
        <v>N/A</v>
      </c>
      <c r="E70" s="36">
        <v>37.795293635999997</v>
      </c>
      <c r="F70" s="9" t="str">
        <f t="shared" si="11"/>
        <v>N/A</v>
      </c>
      <c r="G70" s="36">
        <v>35.757050816000003</v>
      </c>
      <c r="H70" s="9" t="str">
        <f t="shared" si="12"/>
        <v>N/A</v>
      </c>
      <c r="I70" s="10">
        <v>-0.73699999999999999</v>
      </c>
      <c r="J70" s="10">
        <v>-5.39</v>
      </c>
      <c r="K70" s="9" t="str">
        <f t="shared" si="9"/>
        <v>Yes</v>
      </c>
    </row>
    <row r="71" spans="1:11" x14ac:dyDescent="0.2">
      <c r="A71" s="81" t="s">
        <v>888</v>
      </c>
      <c r="B71" s="34" t="s">
        <v>217</v>
      </c>
      <c r="C71" s="83">
        <v>1858.7723183000001</v>
      </c>
      <c r="D71" s="9" t="str">
        <f t="shared" si="10"/>
        <v>N/A</v>
      </c>
      <c r="E71" s="36">
        <v>2241.4928737</v>
      </c>
      <c r="F71" s="9" t="str">
        <f t="shared" si="11"/>
        <v>N/A</v>
      </c>
      <c r="G71" s="36">
        <v>1688.0661153999999</v>
      </c>
      <c r="H71" s="9" t="str">
        <f t="shared" si="12"/>
        <v>N/A</v>
      </c>
      <c r="I71" s="10">
        <v>20.59</v>
      </c>
      <c r="J71" s="10">
        <v>-24.7</v>
      </c>
      <c r="K71" s="9" t="str">
        <f t="shared" si="9"/>
        <v>Yes</v>
      </c>
    </row>
    <row r="72" spans="1:11" ht="25.5" x14ac:dyDescent="0.2">
      <c r="A72" s="81" t="s">
        <v>889</v>
      </c>
      <c r="B72" s="34" t="s">
        <v>217</v>
      </c>
      <c r="C72" s="83">
        <v>3161.6922135999998</v>
      </c>
      <c r="D72" s="9" t="str">
        <f t="shared" si="10"/>
        <v>N/A</v>
      </c>
      <c r="E72" s="36">
        <v>2113.8768807000001</v>
      </c>
      <c r="F72" s="9" t="str">
        <f t="shared" si="11"/>
        <v>N/A</v>
      </c>
      <c r="G72" s="36">
        <v>1718.2909391999999</v>
      </c>
      <c r="H72" s="9" t="str">
        <f t="shared" si="12"/>
        <v>N/A</v>
      </c>
      <c r="I72" s="10">
        <v>-33.1</v>
      </c>
      <c r="J72" s="10">
        <v>-18.7</v>
      </c>
      <c r="K72" s="9" t="str">
        <f t="shared" si="9"/>
        <v>Yes</v>
      </c>
    </row>
    <row r="73" spans="1:11" x14ac:dyDescent="0.2">
      <c r="A73" s="81" t="s">
        <v>890</v>
      </c>
      <c r="B73" s="34" t="s">
        <v>217</v>
      </c>
      <c r="C73" s="83">
        <v>65.591236988000006</v>
      </c>
      <c r="D73" s="9" t="str">
        <f t="shared" si="10"/>
        <v>N/A</v>
      </c>
      <c r="E73" s="36">
        <v>75.714742158999996</v>
      </c>
      <c r="F73" s="9" t="str">
        <f t="shared" si="11"/>
        <v>N/A</v>
      </c>
      <c r="G73" s="36">
        <v>76.803026990000006</v>
      </c>
      <c r="H73" s="9" t="str">
        <f t="shared" si="12"/>
        <v>N/A</v>
      </c>
      <c r="I73" s="10">
        <v>15.43</v>
      </c>
      <c r="J73" s="10">
        <v>1.4370000000000001</v>
      </c>
      <c r="K73" s="9" t="str">
        <f t="shared" si="9"/>
        <v>Yes</v>
      </c>
    </row>
    <row r="74" spans="1:11" x14ac:dyDescent="0.2">
      <c r="A74" s="81" t="s">
        <v>891</v>
      </c>
      <c r="B74" s="34" t="s">
        <v>217</v>
      </c>
      <c r="C74" s="83">
        <v>344.91853271000002</v>
      </c>
      <c r="D74" s="9" t="str">
        <f t="shared" si="10"/>
        <v>N/A</v>
      </c>
      <c r="E74" s="36">
        <v>319.06504296999998</v>
      </c>
      <c r="F74" s="9" t="str">
        <f>IF($B74="N/A","N/A",IF(E74&gt;15,"No",IF(E74&lt;-15,"No","Yes")))</f>
        <v>N/A</v>
      </c>
      <c r="G74" s="36">
        <v>296.21422483999999</v>
      </c>
      <c r="H74" s="9" t="str">
        <f t="shared" si="12"/>
        <v>N/A</v>
      </c>
      <c r="I74" s="10">
        <v>-7.5</v>
      </c>
      <c r="J74" s="10">
        <v>-7.16</v>
      </c>
      <c r="K74" s="9" t="str">
        <f t="shared" si="9"/>
        <v>Yes</v>
      </c>
    </row>
    <row r="75" spans="1:11" x14ac:dyDescent="0.2">
      <c r="A75" s="81" t="s">
        <v>892</v>
      </c>
      <c r="B75" s="34" t="s">
        <v>217</v>
      </c>
      <c r="C75" s="80">
        <v>0.46819877910000002</v>
      </c>
      <c r="D75" s="9" t="str">
        <f t="shared" ref="D75:D80" si="13">IF($B75="N/A","N/A",IF(C75&gt;15,"No",IF(C75&lt;-15,"No","Yes")))</f>
        <v>N/A</v>
      </c>
      <c r="E75" s="8">
        <v>0.46015965930000002</v>
      </c>
      <c r="F75" s="9" t="str">
        <f>IF($B75="N/A","N/A",IF(E75&gt;15,"No",IF(E75&lt;-15,"No","Yes")))</f>
        <v>N/A</v>
      </c>
      <c r="G75" s="8">
        <v>0.59039203350000002</v>
      </c>
      <c r="H75" s="9" t="str">
        <f t="shared" si="12"/>
        <v>N/A</v>
      </c>
      <c r="I75" s="10">
        <v>-1.72</v>
      </c>
      <c r="J75" s="10">
        <v>28.3</v>
      </c>
      <c r="K75" s="9" t="str">
        <f t="shared" ref="K75:K80" si="14">IF(J75="Div by 0", "N/A", IF(J75="N/A","N/A", IF(J75&gt;30, "No", IF(J75&lt;-30, "No", "Yes"))))</f>
        <v>Yes</v>
      </c>
    </row>
    <row r="76" spans="1:11" x14ac:dyDescent="0.2">
      <c r="A76" s="81" t="s">
        <v>893</v>
      </c>
      <c r="B76" s="34" t="s">
        <v>217</v>
      </c>
      <c r="C76" s="80">
        <v>0.33053490200000002</v>
      </c>
      <c r="D76" s="9" t="str">
        <f t="shared" si="13"/>
        <v>N/A</v>
      </c>
      <c r="E76" s="8">
        <v>0.34429648330000001</v>
      </c>
      <c r="F76" s="9" t="str">
        <f t="shared" ref="F76:F86" si="15">IF($B76="N/A","N/A",IF(E76&gt;15,"No",IF(E76&lt;-15,"No","Yes")))</f>
        <v>N/A</v>
      </c>
      <c r="G76" s="8">
        <v>0.406536487</v>
      </c>
      <c r="H76" s="9" t="str">
        <f t="shared" si="12"/>
        <v>N/A</v>
      </c>
      <c r="I76" s="10">
        <v>4.1630000000000003</v>
      </c>
      <c r="J76" s="10">
        <v>18.079999999999998</v>
      </c>
      <c r="K76" s="9" t="str">
        <f t="shared" si="14"/>
        <v>Yes</v>
      </c>
    </row>
    <row r="77" spans="1:11" x14ac:dyDescent="0.2">
      <c r="A77" s="81" t="s">
        <v>894</v>
      </c>
      <c r="B77" s="34" t="s">
        <v>217</v>
      </c>
      <c r="C77" s="80">
        <v>0.39876898599999999</v>
      </c>
      <c r="D77" s="9" t="str">
        <f t="shared" si="13"/>
        <v>N/A</v>
      </c>
      <c r="E77" s="8">
        <v>0.33517061669999998</v>
      </c>
      <c r="F77" s="9" t="str">
        <f t="shared" si="15"/>
        <v>N/A</v>
      </c>
      <c r="G77" s="8">
        <v>0.33979283269999999</v>
      </c>
      <c r="H77" s="9" t="str">
        <f t="shared" si="12"/>
        <v>N/A</v>
      </c>
      <c r="I77" s="10">
        <v>-15.9</v>
      </c>
      <c r="J77" s="10">
        <v>1.379</v>
      </c>
      <c r="K77" s="9" t="str">
        <f t="shared" si="14"/>
        <v>Yes</v>
      </c>
    </row>
    <row r="78" spans="1:11" x14ac:dyDescent="0.2">
      <c r="A78" s="81" t="s">
        <v>895</v>
      </c>
      <c r="B78" s="34" t="s">
        <v>217</v>
      </c>
      <c r="C78" s="80">
        <v>2.44491046E-2</v>
      </c>
      <c r="D78" s="9" t="str">
        <f t="shared" si="13"/>
        <v>N/A</v>
      </c>
      <c r="E78" s="8">
        <v>2.3377950500000001E-2</v>
      </c>
      <c r="F78" s="9" t="str">
        <f t="shared" si="15"/>
        <v>N/A</v>
      </c>
      <c r="G78" s="8">
        <v>2.0825385700000001E-2</v>
      </c>
      <c r="H78" s="9" t="str">
        <f t="shared" si="12"/>
        <v>N/A</v>
      </c>
      <c r="I78" s="10">
        <v>-4.38</v>
      </c>
      <c r="J78" s="10">
        <v>-10.9</v>
      </c>
      <c r="K78" s="9" t="str">
        <f t="shared" si="14"/>
        <v>Yes</v>
      </c>
    </row>
    <row r="79" spans="1:11" ht="25.5" x14ac:dyDescent="0.2">
      <c r="A79" s="81" t="s">
        <v>896</v>
      </c>
      <c r="B79" s="34" t="s">
        <v>217</v>
      </c>
      <c r="C79" s="80">
        <v>10.830402665999999</v>
      </c>
      <c r="D79" s="9" t="str">
        <f t="shared" si="13"/>
        <v>N/A</v>
      </c>
      <c r="E79" s="8">
        <v>11.754756166</v>
      </c>
      <c r="F79" s="9" t="str">
        <f t="shared" si="15"/>
        <v>N/A</v>
      </c>
      <c r="G79" s="8">
        <v>11.224782845</v>
      </c>
      <c r="H79" s="9" t="str">
        <f t="shared" si="12"/>
        <v>N/A</v>
      </c>
      <c r="I79" s="10">
        <v>8.5350000000000001</v>
      </c>
      <c r="J79" s="10">
        <v>-4.51</v>
      </c>
      <c r="K79" s="9" t="str">
        <f t="shared" si="14"/>
        <v>Yes</v>
      </c>
    </row>
    <row r="80" spans="1:11" ht="25.5" x14ac:dyDescent="0.2">
      <c r="A80" s="81" t="s">
        <v>897</v>
      </c>
      <c r="B80" s="34" t="s">
        <v>217</v>
      </c>
      <c r="C80" s="85" t="s">
        <v>217</v>
      </c>
      <c r="D80" s="9" t="str">
        <f t="shared" si="13"/>
        <v>N/A</v>
      </c>
      <c r="E80" s="85" t="s">
        <v>217</v>
      </c>
      <c r="F80" s="9" t="str">
        <f t="shared" si="15"/>
        <v>N/A</v>
      </c>
      <c r="G80" s="85">
        <v>11.224776959</v>
      </c>
      <c r="H80" s="9" t="str">
        <f t="shared" si="12"/>
        <v>N/A</v>
      </c>
      <c r="I80" s="10" t="s">
        <v>217</v>
      </c>
      <c r="J80" s="86" t="s">
        <v>217</v>
      </c>
      <c r="K80" s="9" t="str">
        <f t="shared" si="14"/>
        <v>N/A</v>
      </c>
    </row>
    <row r="81" spans="1:11" x14ac:dyDescent="0.2">
      <c r="A81" s="81" t="s">
        <v>898</v>
      </c>
      <c r="B81" s="34" t="s">
        <v>217</v>
      </c>
      <c r="C81" s="87">
        <v>110.20825633</v>
      </c>
      <c r="D81" s="9" t="str">
        <f t="shared" ref="D81:D86" si="16">IF($B81="N/A","N/A",IF(C81&gt;15,"No",IF(C81&lt;-15,"No","Yes")))</f>
        <v>N/A</v>
      </c>
      <c r="E81" s="88">
        <v>107.68137041999999</v>
      </c>
      <c r="F81" s="9" t="str">
        <f t="shared" si="15"/>
        <v>N/A</v>
      </c>
      <c r="G81" s="88">
        <v>88.647421261999995</v>
      </c>
      <c r="H81" s="9" t="str">
        <f>IF($B81="N/A","N/A",IF(G81&gt;15,"No",IF(G81&lt;-15,"No","Yes")))</f>
        <v>N/A</v>
      </c>
      <c r="I81" s="10">
        <v>-2.29</v>
      </c>
      <c r="J81" s="10">
        <v>-17.7</v>
      </c>
      <c r="K81" s="9" t="str">
        <f t="shared" ref="K81:K86" si="17">IF(J81="Div by 0", "N/A", IF(J81="N/A","N/A", IF(J81&gt;30, "No", IF(J81&lt;-30, "No", "Yes"))))</f>
        <v>Yes</v>
      </c>
    </row>
    <row r="82" spans="1:11" x14ac:dyDescent="0.2">
      <c r="A82" s="81" t="s">
        <v>899</v>
      </c>
      <c r="B82" s="34" t="s">
        <v>217</v>
      </c>
      <c r="C82" s="87">
        <v>107.34132991</v>
      </c>
      <c r="D82" s="9" t="str">
        <f t="shared" si="16"/>
        <v>N/A</v>
      </c>
      <c r="E82" s="88">
        <v>108.41174079</v>
      </c>
      <c r="F82" s="9" t="str">
        <f t="shared" si="15"/>
        <v>N/A</v>
      </c>
      <c r="G82" s="88">
        <v>109.80385428</v>
      </c>
      <c r="H82" s="9" t="str">
        <f t="shared" si="12"/>
        <v>N/A</v>
      </c>
      <c r="I82" s="10">
        <v>0.99719999999999998</v>
      </c>
      <c r="J82" s="10">
        <v>1.284</v>
      </c>
      <c r="K82" s="9" t="str">
        <f t="shared" si="17"/>
        <v>Yes</v>
      </c>
    </row>
    <row r="83" spans="1:11" x14ac:dyDescent="0.2">
      <c r="A83" s="81" t="s">
        <v>900</v>
      </c>
      <c r="B83" s="34" t="s">
        <v>217</v>
      </c>
      <c r="C83" s="87">
        <v>197.03353586</v>
      </c>
      <c r="D83" s="9" t="str">
        <f t="shared" si="16"/>
        <v>N/A</v>
      </c>
      <c r="E83" s="88">
        <v>215.15578758999999</v>
      </c>
      <c r="F83" s="9" t="str">
        <f t="shared" si="15"/>
        <v>N/A</v>
      </c>
      <c r="G83" s="88">
        <v>209.05539869</v>
      </c>
      <c r="H83" s="9" t="str">
        <f t="shared" si="12"/>
        <v>N/A</v>
      </c>
      <c r="I83" s="10">
        <v>9.1980000000000004</v>
      </c>
      <c r="J83" s="10">
        <v>-2.84</v>
      </c>
      <c r="K83" s="9" t="str">
        <f t="shared" si="17"/>
        <v>Yes</v>
      </c>
    </row>
    <row r="84" spans="1:11" x14ac:dyDescent="0.2">
      <c r="A84" s="81" t="s">
        <v>901</v>
      </c>
      <c r="B84" s="34" t="s">
        <v>217</v>
      </c>
      <c r="C84" s="87">
        <v>252.14285713999999</v>
      </c>
      <c r="D84" s="9" t="str">
        <f t="shared" si="16"/>
        <v>N/A</v>
      </c>
      <c r="E84" s="88">
        <v>267.68263473000002</v>
      </c>
      <c r="F84" s="9" t="str">
        <f t="shared" si="15"/>
        <v>N/A</v>
      </c>
      <c r="G84" s="88">
        <v>288.99943471</v>
      </c>
      <c r="H84" s="9" t="str">
        <f t="shared" si="12"/>
        <v>N/A</v>
      </c>
      <c r="I84" s="10">
        <v>6.1630000000000003</v>
      </c>
      <c r="J84" s="10">
        <v>7.9630000000000001</v>
      </c>
      <c r="K84" s="9" t="str">
        <f t="shared" si="17"/>
        <v>Yes</v>
      </c>
    </row>
    <row r="85" spans="1:11" x14ac:dyDescent="0.2">
      <c r="A85" s="81" t="s">
        <v>902</v>
      </c>
      <c r="B85" s="34" t="s">
        <v>217</v>
      </c>
      <c r="C85" s="87">
        <v>381.65255808000001</v>
      </c>
      <c r="D85" s="9" t="str">
        <f t="shared" si="16"/>
        <v>N/A</v>
      </c>
      <c r="E85" s="88">
        <v>339.97683013</v>
      </c>
      <c r="F85" s="9" t="str">
        <f t="shared" si="15"/>
        <v>N/A</v>
      </c>
      <c r="G85" s="88">
        <v>315.90928622000001</v>
      </c>
      <c r="H85" s="9" t="str">
        <f t="shared" si="12"/>
        <v>N/A</v>
      </c>
      <c r="I85" s="10">
        <v>-10.9</v>
      </c>
      <c r="J85" s="10">
        <v>-7.08</v>
      </c>
      <c r="K85" s="9" t="str">
        <f t="shared" si="17"/>
        <v>Yes</v>
      </c>
    </row>
    <row r="86" spans="1:11" ht="25.5" x14ac:dyDescent="0.2">
      <c r="A86" s="81" t="s">
        <v>903</v>
      </c>
      <c r="B86" s="34" t="s">
        <v>217</v>
      </c>
      <c r="C86" s="89" t="s">
        <v>217</v>
      </c>
      <c r="D86" s="9" t="str">
        <f t="shared" si="16"/>
        <v>N/A</v>
      </c>
      <c r="E86" s="89" t="s">
        <v>217</v>
      </c>
      <c r="F86" s="9" t="str">
        <f t="shared" si="15"/>
        <v>N/A</v>
      </c>
      <c r="G86" s="89">
        <v>315.90944296999999</v>
      </c>
      <c r="H86" s="9" t="str">
        <f t="shared" si="12"/>
        <v>N/A</v>
      </c>
      <c r="I86" s="10" t="s">
        <v>217</v>
      </c>
      <c r="J86" s="10" t="s">
        <v>217</v>
      </c>
      <c r="K86" s="9" t="str">
        <f t="shared" si="17"/>
        <v>N/A</v>
      </c>
    </row>
    <row r="87" spans="1:11" x14ac:dyDescent="0.2">
      <c r="A87" s="81" t="s">
        <v>32</v>
      </c>
      <c r="B87" s="34" t="s">
        <v>270</v>
      </c>
      <c r="C87" s="80">
        <v>87.509520440000003</v>
      </c>
      <c r="D87" s="9" t="str">
        <f>IF($B87="N/A","N/A",IF(C87&gt;60,"Yes","No"))</f>
        <v>Yes</v>
      </c>
      <c r="E87" s="8">
        <v>87.131714786000003</v>
      </c>
      <c r="F87" s="9" t="str">
        <f>IF($B87="N/A","N/A",IF(E87&gt;60,"Yes","No"))</f>
        <v>Yes</v>
      </c>
      <c r="G87" s="8">
        <v>86.314737268000002</v>
      </c>
      <c r="H87" s="9" t="str">
        <f>IF($B87="N/A","N/A",IF(G87&gt;60,"Yes","No"))</f>
        <v>Yes</v>
      </c>
      <c r="I87" s="10">
        <v>-0.432</v>
      </c>
      <c r="J87" s="10">
        <v>-0.93799999999999994</v>
      </c>
      <c r="K87" s="9" t="str">
        <f t="shared" ref="K87:K105" si="18">IF(J87="Div by 0", "N/A", IF(J87="N/A","N/A", IF(J87&gt;30, "No", IF(J87&lt;-30, "No", "Yes"))))</f>
        <v>Yes</v>
      </c>
    </row>
    <row r="88" spans="1:11" x14ac:dyDescent="0.2">
      <c r="A88" s="81" t="s">
        <v>39</v>
      </c>
      <c r="B88" s="34" t="s">
        <v>271</v>
      </c>
      <c r="C88" s="80">
        <v>99.829098002999999</v>
      </c>
      <c r="D88" s="9" t="str">
        <f>IF($B88="N/A","N/A",IF(C88&gt;100,"No",IF(C88&lt;85,"No","Yes")))</f>
        <v>Yes</v>
      </c>
      <c r="E88" s="8">
        <v>99.828661264999994</v>
      </c>
      <c r="F88" s="9" t="str">
        <f>IF($B88="N/A","N/A",IF(E88&gt;100,"No",IF(E88&lt;85,"No","Yes")))</f>
        <v>Yes</v>
      </c>
      <c r="G88" s="8">
        <v>99.917573857999997</v>
      </c>
      <c r="H88" s="9" t="str">
        <f>IF($B88="N/A","N/A",IF(G88&gt;100,"No",IF(G88&lt;85,"No","Yes")))</f>
        <v>Yes</v>
      </c>
      <c r="I88" s="10">
        <v>0</v>
      </c>
      <c r="J88" s="10">
        <v>8.9099999999999999E-2</v>
      </c>
      <c r="K88" s="9" t="str">
        <f t="shared" si="18"/>
        <v>Yes</v>
      </c>
    </row>
    <row r="89" spans="1:11" x14ac:dyDescent="0.2">
      <c r="A89" s="81" t="s">
        <v>904</v>
      </c>
      <c r="B89" s="34" t="s">
        <v>217</v>
      </c>
      <c r="C89" s="80">
        <v>37.439529995000001</v>
      </c>
      <c r="D89" s="9" t="str">
        <f>IF($B89="N/A","N/A",IF(C89&gt;15,"No",IF(C89&lt;-15,"No","Yes")))</f>
        <v>N/A</v>
      </c>
      <c r="E89" s="8">
        <v>38.884972216999998</v>
      </c>
      <c r="F89" s="9" t="str">
        <f>IF($B89="N/A","N/A",IF(E89&gt;15,"No",IF(E89&lt;-15,"No","Yes")))</f>
        <v>N/A</v>
      </c>
      <c r="G89" s="8">
        <v>40.387030523999996</v>
      </c>
      <c r="H89" s="9" t="str">
        <f>IF($B89="N/A","N/A",IF(G89&gt;15,"No",IF(G89&lt;-15,"No","Yes")))</f>
        <v>N/A</v>
      </c>
      <c r="I89" s="10">
        <v>3.8610000000000002</v>
      </c>
      <c r="J89" s="10">
        <v>3.863</v>
      </c>
      <c r="K89" s="9" t="str">
        <f t="shared" si="18"/>
        <v>Yes</v>
      </c>
    </row>
    <row r="90" spans="1:11" x14ac:dyDescent="0.2">
      <c r="A90" s="81" t="s">
        <v>845</v>
      </c>
      <c r="B90" s="34" t="s">
        <v>272</v>
      </c>
      <c r="C90" s="80">
        <v>8.4462353958000005</v>
      </c>
      <c r="D90" s="9" t="str">
        <f>IF($B90="N/A","N/A",IF(C90&gt;25,"No",IF(C90&lt;5,"No","Yes")))</f>
        <v>Yes</v>
      </c>
      <c r="E90" s="8">
        <v>8.3542200566000009</v>
      </c>
      <c r="F90" s="9" t="str">
        <f>IF($B90="N/A","N/A",IF(E90&gt;25,"No",IF(E90&lt;5,"No","Yes")))</f>
        <v>Yes</v>
      </c>
      <c r="G90" s="8">
        <v>8.0129662570000004</v>
      </c>
      <c r="H90" s="9" t="str">
        <f>IF($B90="N/A","N/A",IF(G90&gt;25,"No",IF(G90&lt;5,"No","Yes")))</f>
        <v>Yes</v>
      </c>
      <c r="I90" s="10">
        <v>-1.0900000000000001</v>
      </c>
      <c r="J90" s="10">
        <v>-4.08</v>
      </c>
      <c r="K90" s="9" t="str">
        <f t="shared" si="18"/>
        <v>Yes</v>
      </c>
    </row>
    <row r="91" spans="1:11" x14ac:dyDescent="0.2">
      <c r="A91" s="81" t="s">
        <v>846</v>
      </c>
      <c r="B91" s="34" t="s">
        <v>273</v>
      </c>
      <c r="C91" s="80">
        <v>54.638338695000002</v>
      </c>
      <c r="D91" s="9" t="str">
        <f>IF($B91="N/A","N/A",IF(C91&gt;70,"No",IF(C91&lt;40,"No","Yes")))</f>
        <v>Yes</v>
      </c>
      <c r="E91" s="8">
        <v>53.63479478</v>
      </c>
      <c r="F91" s="9" t="str">
        <f>IF($B91="N/A","N/A",IF(E91&gt;70,"No",IF(E91&lt;40,"No","Yes")))</f>
        <v>Yes</v>
      </c>
      <c r="G91" s="8">
        <v>52.848701724000001</v>
      </c>
      <c r="H91" s="9" t="str">
        <f>IF($B91="N/A","N/A",IF(G91&gt;70,"No",IF(G91&lt;40,"No","Yes")))</f>
        <v>Yes</v>
      </c>
      <c r="I91" s="10">
        <v>-1.84</v>
      </c>
      <c r="J91" s="10">
        <v>-1.47</v>
      </c>
      <c r="K91" s="9" t="str">
        <f t="shared" si="18"/>
        <v>Yes</v>
      </c>
    </row>
    <row r="92" spans="1:11" x14ac:dyDescent="0.2">
      <c r="A92" s="81" t="s">
        <v>847</v>
      </c>
      <c r="B92" s="34" t="s">
        <v>274</v>
      </c>
      <c r="C92" s="80">
        <v>36.914077511000002</v>
      </c>
      <c r="D92" s="9" t="str">
        <f>IF($B92="N/A","N/A",IF(C92&gt;55,"No",IF(C92&lt;20,"No","Yes")))</f>
        <v>Yes</v>
      </c>
      <c r="E92" s="8">
        <v>38.009034264999997</v>
      </c>
      <c r="F92" s="9" t="str">
        <f>IF($B92="N/A","N/A",IF(E92&gt;55,"No",IF(E92&lt;20,"No","Yes")))</f>
        <v>Yes</v>
      </c>
      <c r="G92" s="8">
        <v>39.135495122000002</v>
      </c>
      <c r="H92" s="9" t="str">
        <f>IF($B92="N/A","N/A",IF(G92&gt;55,"No",IF(G92&lt;20,"No","Yes")))</f>
        <v>Yes</v>
      </c>
      <c r="I92" s="10">
        <v>2.9660000000000002</v>
      </c>
      <c r="J92" s="10">
        <v>2.964</v>
      </c>
      <c r="K92" s="9" t="str">
        <f t="shared" si="18"/>
        <v>Yes</v>
      </c>
    </row>
    <row r="93" spans="1:11" x14ac:dyDescent="0.2">
      <c r="A93" s="81" t="s">
        <v>167</v>
      </c>
      <c r="B93" s="34" t="s">
        <v>250</v>
      </c>
      <c r="C93" s="80">
        <v>79.648850128999996</v>
      </c>
      <c r="D93" s="9" t="str">
        <f>IF($B93="N/A","N/A",IF(C93&gt;95,"Yes","No"))</f>
        <v>No</v>
      </c>
      <c r="E93" s="8">
        <v>80.853058548999996</v>
      </c>
      <c r="F93" s="9" t="str">
        <f>IF($B93="N/A","N/A",IF(E93&gt;95,"Yes","No"))</f>
        <v>No</v>
      </c>
      <c r="G93" s="8">
        <v>82.581024612999997</v>
      </c>
      <c r="H93" s="9" t="str">
        <f>IF($B93="N/A","N/A",IF(G93&gt;95,"Yes","No"))</f>
        <v>No</v>
      </c>
      <c r="I93" s="10">
        <v>1.512</v>
      </c>
      <c r="J93" s="10">
        <v>2.137</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47.947357744999998</v>
      </c>
      <c r="D97" s="9" t="str">
        <f>IF($B97="N/A","N/A",IF(C97&gt;15,"No",IF(C97&lt;-15,"No","Yes")))</f>
        <v>N/A</v>
      </c>
      <c r="E97" s="8">
        <v>51.555864208999999</v>
      </c>
      <c r="F97" s="9" t="str">
        <f>IF($B97="N/A","N/A",IF(E97&gt;15,"No",IF(E97&lt;-15,"No","Yes")))</f>
        <v>N/A</v>
      </c>
      <c r="G97" s="8">
        <v>52.706700493</v>
      </c>
      <c r="H97" s="9" t="str">
        <f>IF($B97="N/A","N/A",IF(G97&gt;15,"No",IF(G97&lt;-15,"No","Yes")))</f>
        <v>N/A</v>
      </c>
      <c r="I97" s="10">
        <v>7.5259999999999998</v>
      </c>
      <c r="J97" s="10">
        <v>2.2320000000000002</v>
      </c>
      <c r="K97" s="9" t="str">
        <f t="shared" si="18"/>
        <v>Yes</v>
      </c>
    </row>
    <row r="98" spans="1:11" x14ac:dyDescent="0.2">
      <c r="A98" s="81" t="s">
        <v>43</v>
      </c>
      <c r="B98" s="34" t="s">
        <v>227</v>
      </c>
      <c r="C98" s="80">
        <v>95.415545015000006</v>
      </c>
      <c r="D98" s="9" t="str">
        <f>IF($B98="N/A","N/A",IF(C98&gt;100,"No",IF(C98&lt;98,"No","Yes")))</f>
        <v>No</v>
      </c>
      <c r="E98" s="8">
        <v>95.579500492999998</v>
      </c>
      <c r="F98" s="9" t="str">
        <f>IF($B98="N/A","N/A",IF(E98&gt;100,"No",IF(E98&lt;98,"No","Yes")))</f>
        <v>No</v>
      </c>
      <c r="G98" s="8">
        <v>96.466209333999998</v>
      </c>
      <c r="H98" s="9" t="str">
        <f>IF($B98="N/A","N/A",IF(G98&gt;100,"No",IF(G98&lt;98,"No","Yes")))</f>
        <v>No</v>
      </c>
      <c r="I98" s="10">
        <v>0.17180000000000001</v>
      </c>
      <c r="J98" s="10">
        <v>0.92769999999999997</v>
      </c>
      <c r="K98" s="9" t="str">
        <f t="shared" si="18"/>
        <v>Yes</v>
      </c>
    </row>
    <row r="99" spans="1:11" x14ac:dyDescent="0.2">
      <c r="A99" s="81" t="s">
        <v>44</v>
      </c>
      <c r="B99" s="34" t="s">
        <v>217</v>
      </c>
      <c r="C99" s="80">
        <v>55.060261871000002</v>
      </c>
      <c r="D99" s="9" t="str">
        <f>IF($B99="N/A","N/A",IF(C99&gt;15,"No",IF(C99&lt;-15,"No","Yes")))</f>
        <v>N/A</v>
      </c>
      <c r="E99" s="8">
        <v>53.610587893999998</v>
      </c>
      <c r="F99" s="9" t="str">
        <f>IF($B99="N/A","N/A",IF(E99&gt;15,"No",IF(E99&lt;-15,"No","Yes")))</f>
        <v>N/A</v>
      </c>
      <c r="G99" s="8">
        <v>53.535163388999997</v>
      </c>
      <c r="H99" s="9" t="str">
        <f>IF($B99="N/A","N/A",IF(G99&gt;15,"No",IF(G99&lt;-15,"No","Yes")))</f>
        <v>N/A</v>
      </c>
      <c r="I99" s="10">
        <v>-2.63</v>
      </c>
      <c r="J99" s="10">
        <v>-0.14099999999999999</v>
      </c>
      <c r="K99" s="9" t="str">
        <f t="shared" si="18"/>
        <v>Yes</v>
      </c>
    </row>
    <row r="100" spans="1:11" x14ac:dyDescent="0.2">
      <c r="A100" s="81" t="s">
        <v>45</v>
      </c>
      <c r="B100" s="34" t="s">
        <v>217</v>
      </c>
      <c r="C100" s="80">
        <v>44.936469012000003</v>
      </c>
      <c r="D100" s="9" t="str">
        <f>IF($B100="N/A","N/A",IF(C100&gt;15,"No",IF(C100&lt;-15,"No","Yes")))</f>
        <v>N/A</v>
      </c>
      <c r="E100" s="8">
        <v>46.386237901000001</v>
      </c>
      <c r="F100" s="9" t="str">
        <f>IF($B100="N/A","N/A",IF(E100&gt;15,"No",IF(E100&lt;-15,"No","Yes")))</f>
        <v>N/A</v>
      </c>
      <c r="G100" s="8">
        <v>46.463104557999998</v>
      </c>
      <c r="H100" s="9" t="str">
        <f>IF($B100="N/A","N/A",IF(G100&gt;15,"No",IF(G100&lt;-15,"No","Yes")))</f>
        <v>N/A</v>
      </c>
      <c r="I100" s="10">
        <v>3.226</v>
      </c>
      <c r="J100" s="10">
        <v>0.16569999999999999</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99.998267947000002</v>
      </c>
      <c r="H101" s="9" t="str">
        <f>IF($B101="N/A","N/A",IF(G101&gt;15,"No",IF(G101&lt;-15,"No","Yes")))</f>
        <v>N/A</v>
      </c>
      <c r="I101" s="10" t="s">
        <v>217</v>
      </c>
      <c r="J101" s="10" t="s">
        <v>217</v>
      </c>
      <c r="K101" s="9" t="str">
        <f t="shared" si="18"/>
        <v>N/A</v>
      </c>
    </row>
    <row r="102" spans="1:11" x14ac:dyDescent="0.2">
      <c r="A102" s="81" t="s">
        <v>46</v>
      </c>
      <c r="B102" s="34" t="s">
        <v>217</v>
      </c>
      <c r="C102" s="80">
        <v>1.9752999999999999E-5</v>
      </c>
      <c r="D102" s="9" t="str">
        <f>IF($B102="N/A","N/A",IF(C102&gt;15,"No",IF(C102&lt;-15,"No","Yes")))</f>
        <v>N/A</v>
      </c>
      <c r="E102" s="8">
        <v>4.1223400000000002E-5</v>
      </c>
      <c r="F102" s="9" t="str">
        <f>IF($B102="N/A","N/A",IF(E102&gt;15,"No",IF(E102&lt;-15,"No","Yes")))</f>
        <v>N/A</v>
      </c>
      <c r="G102" s="8">
        <v>3.5639000000000002E-5</v>
      </c>
      <c r="H102" s="9" t="str">
        <f>IF($B102="N/A","N/A",IF(G102&gt;15,"No",IF(G102&lt;-15,"No","Yes")))</f>
        <v>N/A</v>
      </c>
      <c r="I102" s="10">
        <v>108.7</v>
      </c>
      <c r="J102" s="10">
        <v>-13.5</v>
      </c>
      <c r="K102" s="9" t="str">
        <f t="shared" si="18"/>
        <v>Yes</v>
      </c>
    </row>
    <row r="103" spans="1:11" x14ac:dyDescent="0.2">
      <c r="A103" s="81" t="s">
        <v>47</v>
      </c>
      <c r="B103" s="34" t="s">
        <v>217</v>
      </c>
      <c r="C103" s="80">
        <v>0</v>
      </c>
      <c r="D103" s="9" t="str">
        <f>IF($B103="N/A","N/A",IF(C103&gt;15,"No",IF(C103&lt;-15,"No","Yes")))</f>
        <v>N/A</v>
      </c>
      <c r="E103" s="8">
        <v>0</v>
      </c>
      <c r="F103" s="9" t="str">
        <f>IF($B103="N/A","N/A",IF(E103&gt;15,"No",IF(E103&lt;-15,"No","Yes")))</f>
        <v>N/A</v>
      </c>
      <c r="G103" s="8">
        <v>0</v>
      </c>
      <c r="H103" s="9" t="str">
        <f>IF($B103="N/A","N/A",IF(G103&gt;15,"No",IF(G103&lt;-15,"No","Yes")))</f>
        <v>N/A</v>
      </c>
      <c r="I103" s="10" t="s">
        <v>1743</v>
      </c>
      <c r="J103" s="10" t="s">
        <v>1743</v>
      </c>
      <c r="K103" s="9" t="str">
        <f t="shared" si="18"/>
        <v>N/A</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99.999912085000005</v>
      </c>
      <c r="D105" s="9" t="str">
        <f>IF($B105="N/A","N/A",IF(C105&gt;100,"No",IF(C105&lt;98,"No","Yes")))</f>
        <v>Yes</v>
      </c>
      <c r="E105" s="8">
        <v>99.995983077000005</v>
      </c>
      <c r="F105" s="9" t="str">
        <f>IF($B105="N/A","N/A",IF(E105&gt;100,"No",IF(E105&lt;98,"No","Yes")))</f>
        <v>Yes</v>
      </c>
      <c r="G105" s="8">
        <v>99.999785228999997</v>
      </c>
      <c r="H105" s="9" t="str">
        <f>IF($B105="N/A","N/A",IF(G105&gt;100,"No",IF(G105&lt;98,"No","Yes")))</f>
        <v>Yes</v>
      </c>
      <c r="I105" s="10">
        <v>-4.0000000000000001E-3</v>
      </c>
      <c r="J105" s="10">
        <v>3.8E-3</v>
      </c>
      <c r="K105" s="9" t="str">
        <f t="shared" si="18"/>
        <v>Yes</v>
      </c>
    </row>
    <row r="106" spans="1:11" x14ac:dyDescent="0.2">
      <c r="A106" s="81" t="s">
        <v>49</v>
      </c>
      <c r="B106" s="59" t="s">
        <v>217</v>
      </c>
      <c r="C106" s="80">
        <v>0</v>
      </c>
      <c r="D106" s="9" t="str">
        <f>IF($B106="N/A","N/A",IF(C106&gt;15,"No",IF(C106&lt;-15,"No","Yes")))</f>
        <v>N/A</v>
      </c>
      <c r="E106" s="8">
        <v>0</v>
      </c>
      <c r="F106" s="9" t="str">
        <f>IF($B106="N/A","N/A",IF(E106&gt;15,"No",IF(E106&lt;-15,"No","Yes")))</f>
        <v>N/A</v>
      </c>
      <c r="G106" s="8">
        <v>0</v>
      </c>
      <c r="H106" s="9" t="str">
        <f>IF($B106="N/A","N/A",IF(G106&gt;15,"No",IF(G106&lt;-15,"No","Yes")))</f>
        <v>N/A</v>
      </c>
      <c r="I106" s="10" t="s">
        <v>1743</v>
      </c>
      <c r="J106" s="10" t="s">
        <v>1743</v>
      </c>
      <c r="K106" s="9" t="str">
        <f>IF(J106="Div by 0", "N/A", IF(J106="N/A","N/A", IF(J106&gt;30, "No", IF(J106&lt;-30, "No", "Yes"))))</f>
        <v>N/A</v>
      </c>
    </row>
    <row r="107" spans="1:11" x14ac:dyDescent="0.2">
      <c r="A107" s="81" t="s">
        <v>907</v>
      </c>
      <c r="B107" s="34" t="s">
        <v>217</v>
      </c>
      <c r="C107" s="90">
        <v>69.477747303000001</v>
      </c>
      <c r="D107" s="9" t="str">
        <f t="shared" ref="D107:D130" si="19">IF($B107="N/A","N/A",IF(C107&gt;15,"No",IF(C107&lt;-15,"No","Yes")))</f>
        <v>N/A</v>
      </c>
      <c r="E107" s="9">
        <v>70.016855188999997</v>
      </c>
      <c r="F107" s="9" t="str">
        <f t="shared" ref="F107:F130" si="20">IF($B107="N/A","N/A",IF(E107&gt;15,"No",IF(E107&lt;-15,"No","Yes")))</f>
        <v>N/A</v>
      </c>
      <c r="G107" s="8">
        <v>71.012128462000007</v>
      </c>
      <c r="H107" s="9" t="str">
        <f t="shared" ref="H107:H130" si="21">IF($B107="N/A","N/A",IF(G107&gt;15,"No",IF(G107&lt;-15,"No","Yes")))</f>
        <v>N/A</v>
      </c>
      <c r="I107" s="10">
        <v>0.77590000000000003</v>
      </c>
      <c r="J107" s="10">
        <v>1.421</v>
      </c>
      <c r="K107" s="9" t="str">
        <f t="shared" ref="K107:K130" si="22">IF(J107="Div by 0", "N/A", IF(J107="N/A","N/A", IF(J107&gt;30, "No", IF(J107&lt;-30, "No", "Yes"))))</f>
        <v>Yes</v>
      </c>
    </row>
    <row r="108" spans="1:11" x14ac:dyDescent="0.2">
      <c r="A108" s="81" t="s">
        <v>908</v>
      </c>
      <c r="B108" s="34" t="s">
        <v>217</v>
      </c>
      <c r="C108" s="90">
        <v>19.692542284000002</v>
      </c>
      <c r="D108" s="34" t="s">
        <v>217</v>
      </c>
      <c r="E108" s="9">
        <v>18.228988592</v>
      </c>
      <c r="F108" s="34" t="s">
        <v>217</v>
      </c>
      <c r="G108" s="8">
        <v>17.763789151000001</v>
      </c>
      <c r="H108" s="34" t="s">
        <v>217</v>
      </c>
      <c r="I108" s="10">
        <v>-7.43</v>
      </c>
      <c r="J108" s="10">
        <v>-2.5499999999999998</v>
      </c>
      <c r="K108" s="9" t="str">
        <f t="shared" si="22"/>
        <v>Yes</v>
      </c>
    </row>
    <row r="109" spans="1:11" x14ac:dyDescent="0.2">
      <c r="A109" s="81" t="s">
        <v>909</v>
      </c>
      <c r="B109" s="34" t="s">
        <v>217</v>
      </c>
      <c r="C109" s="90">
        <v>0</v>
      </c>
      <c r="D109" s="9" t="str">
        <f t="shared" si="19"/>
        <v>N/A</v>
      </c>
      <c r="E109" s="9">
        <v>0</v>
      </c>
      <c r="F109" s="9" t="str">
        <f t="shared" si="20"/>
        <v>N/A</v>
      </c>
      <c r="G109" s="8">
        <v>0</v>
      </c>
      <c r="H109" s="9" t="str">
        <f t="shared" si="21"/>
        <v>N/A</v>
      </c>
      <c r="I109" s="10" t="s">
        <v>1743</v>
      </c>
      <c r="J109" s="10" t="s">
        <v>1743</v>
      </c>
      <c r="K109" s="9" t="str">
        <f t="shared" si="22"/>
        <v>N/A</v>
      </c>
    </row>
    <row r="110" spans="1:11" x14ac:dyDescent="0.2">
      <c r="A110" s="81" t="s">
        <v>910</v>
      </c>
      <c r="B110" s="34" t="s">
        <v>217</v>
      </c>
      <c r="C110" s="90">
        <v>0.20940642330000001</v>
      </c>
      <c r="D110" s="9" t="str">
        <f t="shared" si="19"/>
        <v>N/A</v>
      </c>
      <c r="E110" s="9">
        <v>0.34506974889999997</v>
      </c>
      <c r="F110" s="9" t="str">
        <f t="shared" si="20"/>
        <v>N/A</v>
      </c>
      <c r="G110" s="8">
        <v>0.33922187110000002</v>
      </c>
      <c r="H110" s="9" t="str">
        <f t="shared" si="21"/>
        <v>N/A</v>
      </c>
      <c r="I110" s="10">
        <v>64.78</v>
      </c>
      <c r="J110" s="10">
        <v>-1.69</v>
      </c>
      <c r="K110" s="9" t="str">
        <f t="shared" si="22"/>
        <v>Yes</v>
      </c>
    </row>
    <row r="111" spans="1:11" x14ac:dyDescent="0.2">
      <c r="A111" s="81" t="s">
        <v>911</v>
      </c>
      <c r="B111" s="34" t="s">
        <v>217</v>
      </c>
      <c r="C111" s="90">
        <v>0</v>
      </c>
      <c r="D111" s="9" t="str">
        <f t="shared" si="19"/>
        <v>N/A</v>
      </c>
      <c r="E111" s="9">
        <v>0</v>
      </c>
      <c r="F111" s="9" t="str">
        <f t="shared" si="20"/>
        <v>N/A</v>
      </c>
      <c r="G111" s="8">
        <v>0</v>
      </c>
      <c r="H111" s="9" t="str">
        <f t="shared" si="21"/>
        <v>N/A</v>
      </c>
      <c r="I111" s="10" t="s">
        <v>1743</v>
      </c>
      <c r="J111" s="10" t="s">
        <v>1743</v>
      </c>
      <c r="K111" s="9" t="str">
        <f t="shared" si="22"/>
        <v>N/A</v>
      </c>
    </row>
    <row r="112" spans="1:11" x14ac:dyDescent="0.2">
      <c r="A112" s="81" t="s">
        <v>912</v>
      </c>
      <c r="B112" s="34" t="s">
        <v>217</v>
      </c>
      <c r="C112" s="90">
        <v>14.130237265</v>
      </c>
      <c r="D112" s="9" t="str">
        <f t="shared" si="19"/>
        <v>N/A</v>
      </c>
      <c r="E112" s="9">
        <v>13.040010158999999</v>
      </c>
      <c r="F112" s="9" t="str">
        <f t="shared" si="20"/>
        <v>N/A</v>
      </c>
      <c r="G112" s="8">
        <v>12.322818672</v>
      </c>
      <c r="H112" s="9" t="str">
        <f t="shared" si="21"/>
        <v>N/A</v>
      </c>
      <c r="I112" s="10">
        <v>-7.72</v>
      </c>
      <c r="J112" s="10">
        <v>-5.5</v>
      </c>
      <c r="K112" s="9" t="str">
        <f t="shared" si="22"/>
        <v>Yes</v>
      </c>
    </row>
    <row r="113" spans="1:11" x14ac:dyDescent="0.2">
      <c r="A113" s="81" t="s">
        <v>913</v>
      </c>
      <c r="B113" s="34" t="s">
        <v>217</v>
      </c>
      <c r="C113" s="90">
        <v>0</v>
      </c>
      <c r="D113" s="9" t="str">
        <f t="shared" si="19"/>
        <v>N/A</v>
      </c>
      <c r="E113" s="9">
        <v>0</v>
      </c>
      <c r="F113" s="9" t="str">
        <f t="shared" si="20"/>
        <v>N/A</v>
      </c>
      <c r="G113" s="8">
        <v>0</v>
      </c>
      <c r="H113" s="9" t="str">
        <f t="shared" si="21"/>
        <v>N/A</v>
      </c>
      <c r="I113" s="10" t="s">
        <v>1743</v>
      </c>
      <c r="J113" s="10" t="s">
        <v>1743</v>
      </c>
      <c r="K113" s="9" t="str">
        <f t="shared" si="22"/>
        <v>N/A</v>
      </c>
    </row>
    <row r="114" spans="1:11" x14ac:dyDescent="0.2">
      <c r="A114" s="81" t="s">
        <v>914</v>
      </c>
      <c r="B114" s="34" t="s">
        <v>217</v>
      </c>
      <c r="C114" s="90">
        <v>0</v>
      </c>
      <c r="D114" s="9" t="str">
        <f t="shared" si="19"/>
        <v>N/A</v>
      </c>
      <c r="E114" s="9">
        <v>3.3530394000000001E-3</v>
      </c>
      <c r="F114" s="9" t="str">
        <f t="shared" si="20"/>
        <v>N/A</v>
      </c>
      <c r="G114" s="8">
        <v>0.31580655610000002</v>
      </c>
      <c r="H114" s="9" t="str">
        <f t="shared" si="21"/>
        <v>N/A</v>
      </c>
      <c r="I114" s="10" t="s">
        <v>1743</v>
      </c>
      <c r="J114" s="10">
        <v>9319</v>
      </c>
      <c r="K114" s="9" t="str">
        <f t="shared" si="22"/>
        <v>No</v>
      </c>
    </row>
    <row r="115" spans="1:11" x14ac:dyDescent="0.2">
      <c r="A115" s="81" t="s">
        <v>915</v>
      </c>
      <c r="B115" s="34" t="s">
        <v>217</v>
      </c>
      <c r="C115" s="90">
        <v>0</v>
      </c>
      <c r="D115" s="9" t="str">
        <f t="shared" si="19"/>
        <v>N/A</v>
      </c>
      <c r="E115" s="9">
        <v>0</v>
      </c>
      <c r="F115" s="9" t="str">
        <f t="shared" si="20"/>
        <v>N/A</v>
      </c>
      <c r="G115" s="8">
        <v>0</v>
      </c>
      <c r="H115" s="9" t="str">
        <f t="shared" si="21"/>
        <v>N/A</v>
      </c>
      <c r="I115" s="10" t="s">
        <v>1743</v>
      </c>
      <c r="J115" s="10" t="s">
        <v>1743</v>
      </c>
      <c r="K115" s="9" t="str">
        <f t="shared" si="22"/>
        <v>N/A</v>
      </c>
    </row>
    <row r="116" spans="1:11" x14ac:dyDescent="0.2">
      <c r="A116" s="81" t="s">
        <v>916</v>
      </c>
      <c r="B116" s="34" t="s">
        <v>217</v>
      </c>
      <c r="C116" s="90">
        <v>0.61534966390000001</v>
      </c>
      <c r="D116" s="9" t="str">
        <f t="shared" si="19"/>
        <v>N/A</v>
      </c>
      <c r="E116" s="9">
        <v>0.57896257760000003</v>
      </c>
      <c r="F116" s="9" t="str">
        <f t="shared" si="20"/>
        <v>N/A</v>
      </c>
      <c r="G116" s="8">
        <v>0.56838940719999997</v>
      </c>
      <c r="H116" s="9" t="str">
        <f t="shared" si="21"/>
        <v>N/A</v>
      </c>
      <c r="I116" s="10">
        <v>-5.91</v>
      </c>
      <c r="J116" s="10">
        <v>-1.83</v>
      </c>
      <c r="K116" s="9" t="str">
        <f t="shared" si="22"/>
        <v>Yes</v>
      </c>
    </row>
    <row r="117" spans="1:11" x14ac:dyDescent="0.2">
      <c r="A117" s="81" t="s">
        <v>917</v>
      </c>
      <c r="B117" s="34" t="s">
        <v>217</v>
      </c>
      <c r="C117" s="90">
        <v>0.1544352705</v>
      </c>
      <c r="D117" s="9" t="str">
        <f t="shared" si="19"/>
        <v>N/A</v>
      </c>
      <c r="E117" s="9">
        <v>0.15713955739999999</v>
      </c>
      <c r="F117" s="9" t="str">
        <f t="shared" si="20"/>
        <v>N/A</v>
      </c>
      <c r="G117" s="8">
        <v>0.14631923080000001</v>
      </c>
      <c r="H117" s="9" t="str">
        <f t="shared" si="21"/>
        <v>N/A</v>
      </c>
      <c r="I117" s="10">
        <v>1.7509999999999999</v>
      </c>
      <c r="J117" s="10">
        <v>-6.89</v>
      </c>
      <c r="K117" s="9" t="str">
        <f t="shared" si="22"/>
        <v>Yes</v>
      </c>
    </row>
    <row r="118" spans="1:11" x14ac:dyDescent="0.2">
      <c r="A118" s="81" t="s">
        <v>918</v>
      </c>
      <c r="B118" s="34" t="s">
        <v>217</v>
      </c>
      <c r="C118" s="90">
        <v>4.5831136610999996</v>
      </c>
      <c r="D118" s="9" t="str">
        <f t="shared" si="19"/>
        <v>N/A</v>
      </c>
      <c r="E118" s="9">
        <v>4.1044535095999999</v>
      </c>
      <c r="F118" s="9" t="str">
        <f t="shared" si="20"/>
        <v>N/A</v>
      </c>
      <c r="G118" s="8">
        <v>4.0712334144</v>
      </c>
      <c r="H118" s="9" t="str">
        <f t="shared" si="21"/>
        <v>N/A</v>
      </c>
      <c r="I118" s="10">
        <v>-10.4</v>
      </c>
      <c r="J118" s="10">
        <v>-0.80900000000000005</v>
      </c>
      <c r="K118" s="9" t="str">
        <f t="shared" si="22"/>
        <v>Yes</v>
      </c>
    </row>
    <row r="119" spans="1:11" x14ac:dyDescent="0.2">
      <c r="A119" s="81" t="s">
        <v>919</v>
      </c>
      <c r="B119" s="34" t="s">
        <v>217</v>
      </c>
      <c r="C119" s="90">
        <v>10.829710413000001</v>
      </c>
      <c r="D119" s="9" t="str">
        <f t="shared" si="19"/>
        <v>N/A</v>
      </c>
      <c r="E119" s="9">
        <v>11.754156219</v>
      </c>
      <c r="F119" s="9" t="str">
        <f t="shared" si="20"/>
        <v>N/A</v>
      </c>
      <c r="G119" s="8">
        <v>11.224082386999999</v>
      </c>
      <c r="H119" s="9" t="str">
        <f t="shared" si="21"/>
        <v>N/A</v>
      </c>
      <c r="I119" s="10">
        <v>8.5359999999999996</v>
      </c>
      <c r="J119" s="10">
        <v>-4.51</v>
      </c>
      <c r="K119" s="9" t="str">
        <f t="shared" si="22"/>
        <v>Yes</v>
      </c>
    </row>
    <row r="120" spans="1:11" x14ac:dyDescent="0.2">
      <c r="A120" s="81" t="s">
        <v>920</v>
      </c>
      <c r="B120" s="34" t="s">
        <v>217</v>
      </c>
      <c r="C120" s="90">
        <v>9.3417605651999995</v>
      </c>
      <c r="D120" s="9" t="str">
        <f t="shared" si="19"/>
        <v>N/A</v>
      </c>
      <c r="E120" s="9">
        <v>10.144084035000001</v>
      </c>
      <c r="F120" s="9" t="str">
        <f t="shared" si="20"/>
        <v>N/A</v>
      </c>
      <c r="G120" s="8">
        <v>9.0905869550999991</v>
      </c>
      <c r="H120" s="9" t="str">
        <f t="shared" si="21"/>
        <v>N/A</v>
      </c>
      <c r="I120" s="10">
        <v>8.5890000000000004</v>
      </c>
      <c r="J120" s="10">
        <v>-10.4</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0.19707173989999999</v>
      </c>
      <c r="D123" s="9" t="str">
        <f t="shared" si="19"/>
        <v>N/A</v>
      </c>
      <c r="E123" s="9">
        <v>0.18693694520000001</v>
      </c>
      <c r="F123" s="9" t="str">
        <f t="shared" si="20"/>
        <v>N/A</v>
      </c>
      <c r="G123" s="8">
        <v>0.17950564250000001</v>
      </c>
      <c r="H123" s="9" t="str">
        <f t="shared" si="21"/>
        <v>N/A</v>
      </c>
      <c r="I123" s="10">
        <v>-5.14</v>
      </c>
      <c r="J123" s="10">
        <v>-3.98</v>
      </c>
      <c r="K123" s="9" t="str">
        <f t="shared" si="22"/>
        <v>Yes</v>
      </c>
    </row>
    <row r="124" spans="1:11" x14ac:dyDescent="0.2">
      <c r="A124" s="81" t="s">
        <v>924</v>
      </c>
      <c r="B124" s="34" t="s">
        <v>217</v>
      </c>
      <c r="C124" s="90">
        <v>2.6746125E-3</v>
      </c>
      <c r="D124" s="9" t="str">
        <f t="shared" si="19"/>
        <v>N/A</v>
      </c>
      <c r="E124" s="9">
        <v>9.3325200000000006E-5</v>
      </c>
      <c r="F124" s="9" t="str">
        <f t="shared" si="20"/>
        <v>N/A</v>
      </c>
      <c r="G124" s="8">
        <v>3.5317200000000001E-5</v>
      </c>
      <c r="H124" s="9" t="str">
        <f t="shared" si="21"/>
        <v>N/A</v>
      </c>
      <c r="I124" s="10">
        <v>-96.5</v>
      </c>
      <c r="J124" s="10">
        <v>-62.2</v>
      </c>
      <c r="K124" s="9" t="str">
        <f t="shared" si="22"/>
        <v>No</v>
      </c>
    </row>
    <row r="125" spans="1:11" x14ac:dyDescent="0.2">
      <c r="A125" s="81" t="s">
        <v>925</v>
      </c>
      <c r="B125" s="34" t="s">
        <v>217</v>
      </c>
      <c r="C125" s="90">
        <v>0.50168650049999997</v>
      </c>
      <c r="D125" s="9" t="str">
        <f t="shared" si="19"/>
        <v>N/A</v>
      </c>
      <c r="E125" s="9">
        <v>0.73856858550000004</v>
      </c>
      <c r="F125" s="9" t="str">
        <f t="shared" si="20"/>
        <v>N/A</v>
      </c>
      <c r="G125" s="8">
        <v>0.77378256990000005</v>
      </c>
      <c r="H125" s="9" t="str">
        <f t="shared" si="21"/>
        <v>N/A</v>
      </c>
      <c r="I125" s="10">
        <v>47.22</v>
      </c>
      <c r="J125" s="10">
        <v>4.7679999999999998</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2.43312E-3</v>
      </c>
      <c r="F127" s="9" t="str">
        <f t="shared" si="20"/>
        <v>N/A</v>
      </c>
      <c r="G127" s="8">
        <v>0.58044435059999999</v>
      </c>
      <c r="H127" s="9" t="str">
        <f t="shared" si="21"/>
        <v>N/A</v>
      </c>
      <c r="I127" s="10" t="s">
        <v>1743</v>
      </c>
      <c r="J127" s="10">
        <v>23756</v>
      </c>
      <c r="K127" s="9" t="str">
        <f t="shared" si="22"/>
        <v>No</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0.78651699539999997</v>
      </c>
      <c r="D130" s="9" t="str">
        <f t="shared" si="19"/>
        <v>N/A</v>
      </c>
      <c r="E130" s="9">
        <v>0.68204020779999996</v>
      </c>
      <c r="F130" s="9" t="str">
        <f t="shared" si="20"/>
        <v>N/A</v>
      </c>
      <c r="G130" s="8">
        <v>0.59972755119999999</v>
      </c>
      <c r="H130" s="9" t="str">
        <f t="shared" si="21"/>
        <v>N/A</v>
      </c>
      <c r="I130" s="10">
        <v>-13.3</v>
      </c>
      <c r="J130" s="10">
        <v>-12.1</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1200921</v>
      </c>
      <c r="D6" s="9" t="str">
        <f>IF($B6="N/A","N/A",IF(C6&gt;15,"No",IF(C6&lt;-15,"No","Yes")))</f>
        <v>N/A</v>
      </c>
      <c r="E6" s="35">
        <v>1504284</v>
      </c>
      <c r="F6" s="9" t="str">
        <f>IF($B6="N/A","N/A",IF(E6&gt;15,"No",IF(E6&lt;-15,"No","Yes")))</f>
        <v>N/A</v>
      </c>
      <c r="G6" s="35">
        <v>1318972</v>
      </c>
      <c r="H6" s="9" t="str">
        <f>IF($B6="N/A","N/A",IF(G6&gt;15,"No",IF(G6&lt;-15,"No","Yes")))</f>
        <v>N/A</v>
      </c>
      <c r="I6" s="10">
        <v>25.26</v>
      </c>
      <c r="J6" s="10">
        <v>-12.3</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21.702925505</v>
      </c>
      <c r="D9" s="9" t="str">
        <f t="shared" ref="D9:D17" si="1">IF($B9="N/A","N/A",IF(C9&gt;15,"No",IF(C9&lt;-15,"No","Yes")))</f>
        <v>N/A</v>
      </c>
      <c r="E9" s="36">
        <v>19.481096655000002</v>
      </c>
      <c r="F9" s="9" t="str">
        <f>IF($B9="N/A","N/A",IF(E9&gt;15,"No",IF(E9&lt;-15,"No","Yes")))</f>
        <v>N/A</v>
      </c>
      <c r="G9" s="36">
        <v>21.554622843000001</v>
      </c>
      <c r="H9" s="9" t="str">
        <f>IF($B9="N/A","N/A",IF(G9&gt;15,"No",IF(G9&lt;-15,"No","Yes")))</f>
        <v>N/A</v>
      </c>
      <c r="I9" s="10">
        <v>-10.199999999999999</v>
      </c>
      <c r="J9" s="10">
        <v>10.64</v>
      </c>
      <c r="K9" s="9" t="str">
        <f t="shared" si="0"/>
        <v>Yes</v>
      </c>
    </row>
    <row r="10" spans="1:11" x14ac:dyDescent="0.2">
      <c r="A10" s="81" t="s">
        <v>16</v>
      </c>
      <c r="B10" s="34" t="s">
        <v>217</v>
      </c>
      <c r="C10" s="80">
        <v>2.6269837899000001</v>
      </c>
      <c r="D10" s="9" t="str">
        <f t="shared" si="1"/>
        <v>N/A</v>
      </c>
      <c r="E10" s="8">
        <v>2.0821201316</v>
      </c>
      <c r="F10" s="9" t="str">
        <f>IF($B10="N/A","N/A",IF(E10&gt;15,"No",IF(E10&lt;-15,"No","Yes")))</f>
        <v>N/A</v>
      </c>
      <c r="G10" s="8">
        <v>2.2067943823</v>
      </c>
      <c r="H10" s="9" t="str">
        <f>IF($B10="N/A","N/A",IF(G10&gt;15,"No",IF(G10&lt;-15,"No","Yes")))</f>
        <v>N/A</v>
      </c>
      <c r="I10" s="10">
        <v>-20.7</v>
      </c>
      <c r="J10" s="10">
        <v>5.9880000000000004</v>
      </c>
      <c r="K10" s="9" t="str">
        <f t="shared" si="0"/>
        <v>Yes</v>
      </c>
    </row>
    <row r="11" spans="1:11" x14ac:dyDescent="0.2">
      <c r="A11" s="81" t="s">
        <v>36</v>
      </c>
      <c r="B11" s="34" t="s">
        <v>217</v>
      </c>
      <c r="C11" s="80">
        <v>0.23358207410000001</v>
      </c>
      <c r="D11" s="9" t="str">
        <f t="shared" si="1"/>
        <v>N/A</v>
      </c>
      <c r="E11" s="8">
        <v>0.21486543829999999</v>
      </c>
      <c r="F11" s="9" t="str">
        <f>IF($B11="N/A","N/A",IF(E11&gt;15,"No",IF(E11&lt;-15,"No","Yes")))</f>
        <v>N/A</v>
      </c>
      <c r="G11" s="8">
        <v>0.1193337621</v>
      </c>
      <c r="H11" s="9" t="str">
        <f>IF($B11="N/A","N/A",IF(G11&gt;15,"No",IF(G11&lt;-15,"No","Yes")))</f>
        <v>N/A</v>
      </c>
      <c r="I11" s="10">
        <v>-8.01</v>
      </c>
      <c r="J11" s="10">
        <v>-44.5</v>
      </c>
      <c r="K11" s="9" t="str">
        <f t="shared" si="0"/>
        <v>No</v>
      </c>
    </row>
    <row r="12" spans="1:11" x14ac:dyDescent="0.2">
      <c r="A12" s="81" t="s">
        <v>37</v>
      </c>
      <c r="B12" s="34" t="s">
        <v>217</v>
      </c>
      <c r="C12" s="80">
        <v>0</v>
      </c>
      <c r="D12" s="9" t="str">
        <f t="shared" si="1"/>
        <v>N/A</v>
      </c>
      <c r="E12" s="8">
        <v>0</v>
      </c>
      <c r="F12" s="9" t="str">
        <f>IF($B12="N/A","N/A",IF(E12&gt;15,"No",IF(E12&lt;-15,"No","Yes")))</f>
        <v>N/A</v>
      </c>
      <c r="G12" s="8" t="s">
        <v>1743</v>
      </c>
      <c r="H12" s="9" t="str">
        <f>IF($B12="N/A","N/A",IF(G12&gt;15,"No",IF(G12&lt;-15,"No","Yes")))</f>
        <v>N/A</v>
      </c>
      <c r="I12" s="10" t="s">
        <v>1743</v>
      </c>
      <c r="J12" s="10" t="s">
        <v>1743</v>
      </c>
      <c r="K12" s="9" t="str">
        <f t="shared" si="0"/>
        <v>N/A</v>
      </c>
    </row>
    <row r="13" spans="1:11" x14ac:dyDescent="0.2">
      <c r="A13" s="81" t="s">
        <v>38</v>
      </c>
      <c r="B13" s="34" t="s">
        <v>217</v>
      </c>
      <c r="C13" s="80">
        <v>2.8370991336000002</v>
      </c>
      <c r="D13" s="9" t="str">
        <f t="shared" si="1"/>
        <v>N/A</v>
      </c>
      <c r="E13" s="8">
        <v>2.2305577003999999</v>
      </c>
      <c r="F13" s="9" t="str">
        <f>IF($B13="N/A","N/A",IF(E13&gt;15,"No",IF(E13&lt;-15,"No","Yes")))</f>
        <v>N/A</v>
      </c>
      <c r="G13" s="8">
        <v>2.4121930421000002</v>
      </c>
      <c r="H13" s="9" t="str">
        <f>IF($B13="N/A","N/A",IF(G13&gt;15,"No",IF(G13&lt;-15,"No","Yes")))</f>
        <v>N/A</v>
      </c>
      <c r="I13" s="10">
        <v>-21.4</v>
      </c>
      <c r="J13" s="10">
        <v>8.1430000000000007</v>
      </c>
      <c r="K13" s="9" t="str">
        <f t="shared" si="0"/>
        <v>Yes</v>
      </c>
    </row>
    <row r="14" spans="1:11" x14ac:dyDescent="0.2">
      <c r="A14" s="81" t="s">
        <v>676</v>
      </c>
      <c r="B14" s="34" t="s">
        <v>217</v>
      </c>
      <c r="C14" s="80">
        <v>2.4777649820000001</v>
      </c>
      <c r="D14" s="9" t="str">
        <f t="shared" si="1"/>
        <v>N/A</v>
      </c>
      <c r="E14" s="8">
        <v>2.5470589330000002</v>
      </c>
      <c r="F14" s="9" t="str">
        <f t="shared" ref="F14:F33" si="2">IF($B14="N/A","N/A",IF(E14&gt;15,"No",IF(E14&lt;-15,"No","Yes")))</f>
        <v>N/A</v>
      </c>
      <c r="G14" s="8">
        <v>1.2449847304999999</v>
      </c>
      <c r="H14" s="9" t="str">
        <f t="shared" ref="H14:H33" si="3">IF($B14="N/A","N/A",IF(G14&gt;15,"No",IF(G14&lt;-15,"No","Yes")))</f>
        <v>N/A</v>
      </c>
      <c r="I14" s="10">
        <v>2.7970000000000002</v>
      </c>
      <c r="J14" s="10">
        <v>-51.1</v>
      </c>
      <c r="K14" s="9" t="str">
        <f t="shared" ref="K14:K30" si="4">IF(J14="Div by 0", "N/A", IF(J14="N/A","N/A", IF(J14&gt;30, "No", IF(J14&lt;-30, "No", "Yes"))))</f>
        <v>No</v>
      </c>
    </row>
    <row r="15" spans="1:11" x14ac:dyDescent="0.2">
      <c r="A15" s="81" t="s">
        <v>677</v>
      </c>
      <c r="B15" s="34" t="s">
        <v>217</v>
      </c>
      <c r="C15" s="80">
        <v>0.56589900579999997</v>
      </c>
      <c r="D15" s="9" t="str">
        <f t="shared" si="1"/>
        <v>N/A</v>
      </c>
      <c r="E15" s="8">
        <v>0.54471097209999997</v>
      </c>
      <c r="F15" s="9" t="str">
        <f t="shared" si="2"/>
        <v>N/A</v>
      </c>
      <c r="G15" s="8">
        <v>0.52995817960000002</v>
      </c>
      <c r="H15" s="9" t="str">
        <f t="shared" si="3"/>
        <v>N/A</v>
      </c>
      <c r="I15" s="10">
        <v>-3.74</v>
      </c>
      <c r="J15" s="10">
        <v>-2.71</v>
      </c>
      <c r="K15" s="9" t="str">
        <f t="shared" si="4"/>
        <v>Yes</v>
      </c>
    </row>
    <row r="16" spans="1:11" x14ac:dyDescent="0.2">
      <c r="A16" s="81" t="s">
        <v>380</v>
      </c>
      <c r="B16" s="34" t="s">
        <v>217</v>
      </c>
      <c r="C16" s="80">
        <v>8.0566498545999998</v>
      </c>
      <c r="D16" s="9" t="str">
        <f t="shared" si="1"/>
        <v>N/A</v>
      </c>
      <c r="E16" s="8">
        <v>7.3634366914999996</v>
      </c>
      <c r="F16" s="9" t="str">
        <f t="shared" si="2"/>
        <v>N/A</v>
      </c>
      <c r="G16" s="8">
        <v>8.9581886499000003</v>
      </c>
      <c r="H16" s="9" t="str">
        <f t="shared" si="3"/>
        <v>N/A</v>
      </c>
      <c r="I16" s="10">
        <v>-8.6</v>
      </c>
      <c r="J16" s="10">
        <v>21.66</v>
      </c>
      <c r="K16" s="9" t="str">
        <f t="shared" si="4"/>
        <v>Yes</v>
      </c>
    </row>
    <row r="17" spans="1:11" x14ac:dyDescent="0.2">
      <c r="A17" s="81" t="s">
        <v>381</v>
      </c>
      <c r="B17" s="34" t="s">
        <v>217</v>
      </c>
      <c r="C17" s="80">
        <v>50.217624639999997</v>
      </c>
      <c r="D17" s="9" t="str">
        <f t="shared" si="1"/>
        <v>N/A</v>
      </c>
      <c r="E17" s="8">
        <v>57.396143281000001</v>
      </c>
      <c r="F17" s="9" t="str">
        <f t="shared" si="2"/>
        <v>N/A</v>
      </c>
      <c r="G17" s="8">
        <v>53.069587527000003</v>
      </c>
      <c r="H17" s="9" t="str">
        <f t="shared" si="3"/>
        <v>N/A</v>
      </c>
      <c r="I17" s="10">
        <v>14.29</v>
      </c>
      <c r="J17" s="10">
        <v>-7.54</v>
      </c>
      <c r="K17" s="9" t="str">
        <f t="shared" si="4"/>
        <v>Yes</v>
      </c>
    </row>
    <row r="18" spans="1:11" x14ac:dyDescent="0.2">
      <c r="A18" s="81" t="s">
        <v>382</v>
      </c>
      <c r="B18" s="34" t="s">
        <v>217</v>
      </c>
      <c r="C18" s="80">
        <v>1.2656952500000001E-2</v>
      </c>
      <c r="D18" s="9" t="str">
        <f t="shared" ref="D18:D33" si="5">IF($B18="N/A","N/A",IF(C18&gt;15,"No",IF(C18&lt;-15,"No","Yes")))</f>
        <v>N/A</v>
      </c>
      <c r="E18" s="8">
        <v>5.9829130000000003E-4</v>
      </c>
      <c r="F18" s="9" t="str">
        <f t="shared" si="2"/>
        <v>N/A</v>
      </c>
      <c r="G18" s="8">
        <v>0</v>
      </c>
      <c r="H18" s="9" t="str">
        <f t="shared" si="3"/>
        <v>N/A</v>
      </c>
      <c r="I18" s="10">
        <v>-95.3</v>
      </c>
      <c r="J18" s="10">
        <v>-100</v>
      </c>
      <c r="K18" s="9" t="str">
        <f t="shared" si="4"/>
        <v>No</v>
      </c>
    </row>
    <row r="19" spans="1:11" x14ac:dyDescent="0.2">
      <c r="A19" s="81" t="s">
        <v>383</v>
      </c>
      <c r="B19" s="34" t="s">
        <v>217</v>
      </c>
      <c r="C19" s="80">
        <v>13.65676843</v>
      </c>
      <c r="D19" s="9" t="str">
        <f t="shared" si="5"/>
        <v>N/A</v>
      </c>
      <c r="E19" s="8">
        <v>11.788133092000001</v>
      </c>
      <c r="F19" s="9" t="str">
        <f t="shared" si="2"/>
        <v>N/A</v>
      </c>
      <c r="G19" s="8">
        <v>12.283202373</v>
      </c>
      <c r="H19" s="9" t="str">
        <f t="shared" si="3"/>
        <v>N/A</v>
      </c>
      <c r="I19" s="10">
        <v>-13.7</v>
      </c>
      <c r="J19" s="10">
        <v>4.2</v>
      </c>
      <c r="K19" s="9" t="str">
        <f t="shared" si="4"/>
        <v>Yes</v>
      </c>
    </row>
    <row r="20" spans="1:11" x14ac:dyDescent="0.2">
      <c r="A20" s="81" t="s">
        <v>385</v>
      </c>
      <c r="B20" s="34" t="s">
        <v>217</v>
      </c>
      <c r="C20" s="80">
        <v>1.1836748629</v>
      </c>
      <c r="D20" s="9" t="str">
        <f t="shared" si="5"/>
        <v>N/A</v>
      </c>
      <c r="E20" s="8">
        <v>1.0567818310999999</v>
      </c>
      <c r="F20" s="9" t="str">
        <f t="shared" si="2"/>
        <v>N/A</v>
      </c>
      <c r="G20" s="8">
        <v>0.94702541070000001</v>
      </c>
      <c r="H20" s="9" t="str">
        <f t="shared" si="3"/>
        <v>N/A</v>
      </c>
      <c r="I20" s="10">
        <v>-10.7</v>
      </c>
      <c r="J20" s="10">
        <v>-10.4</v>
      </c>
      <c r="K20" s="9" t="str">
        <f t="shared" si="4"/>
        <v>Yes</v>
      </c>
    </row>
    <row r="21" spans="1:11" x14ac:dyDescent="0.2">
      <c r="A21" s="81" t="s">
        <v>386</v>
      </c>
      <c r="B21" s="34" t="s">
        <v>217</v>
      </c>
      <c r="C21" s="80">
        <v>17.876196686</v>
      </c>
      <c r="D21" s="9" t="str">
        <f t="shared" si="5"/>
        <v>N/A</v>
      </c>
      <c r="E21" s="8">
        <v>13.865200986</v>
      </c>
      <c r="F21" s="9" t="str">
        <f t="shared" si="2"/>
        <v>N/A</v>
      </c>
      <c r="G21" s="8">
        <v>16.716124376</v>
      </c>
      <c r="H21" s="9" t="str">
        <f t="shared" si="3"/>
        <v>N/A</v>
      </c>
      <c r="I21" s="10">
        <v>-22.4</v>
      </c>
      <c r="J21" s="10">
        <v>20.56</v>
      </c>
      <c r="K21" s="9" t="str">
        <f t="shared" si="4"/>
        <v>Yes</v>
      </c>
    </row>
    <row r="22" spans="1:11" x14ac:dyDescent="0.2">
      <c r="A22" s="81" t="s">
        <v>387</v>
      </c>
      <c r="B22" s="34" t="s">
        <v>217</v>
      </c>
      <c r="C22" s="80">
        <v>4.7796649400000002E-2</v>
      </c>
      <c r="D22" s="9" t="str">
        <f t="shared" si="5"/>
        <v>N/A</v>
      </c>
      <c r="E22" s="8">
        <v>3.5565092800000003E-2</v>
      </c>
      <c r="F22" s="9" t="str">
        <f t="shared" si="2"/>
        <v>N/A</v>
      </c>
      <c r="G22" s="8">
        <v>1.5314957400000001E-2</v>
      </c>
      <c r="H22" s="9" t="str">
        <f t="shared" si="3"/>
        <v>N/A</v>
      </c>
      <c r="I22" s="10">
        <v>-25.6</v>
      </c>
      <c r="J22" s="10">
        <v>-56.9</v>
      </c>
      <c r="K22" s="9" t="str">
        <f t="shared" si="4"/>
        <v>No</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0</v>
      </c>
      <c r="D25" s="9" t="str">
        <f t="shared" si="5"/>
        <v>N/A</v>
      </c>
      <c r="E25" s="8">
        <v>1.3295359999999999E-4</v>
      </c>
      <c r="F25" s="9" t="str">
        <f t="shared" si="2"/>
        <v>N/A</v>
      </c>
      <c r="G25" s="8">
        <v>2.7748883200000001E-2</v>
      </c>
      <c r="H25" s="9" t="str">
        <f t="shared" si="3"/>
        <v>N/A</v>
      </c>
      <c r="I25" s="10" t="s">
        <v>1743</v>
      </c>
      <c r="J25" s="10">
        <v>20771</v>
      </c>
      <c r="K25" s="9" t="str">
        <f t="shared" si="4"/>
        <v>No</v>
      </c>
    </row>
    <row r="26" spans="1:11" x14ac:dyDescent="0.2">
      <c r="A26" s="81" t="s">
        <v>393</v>
      </c>
      <c r="B26" s="34" t="s">
        <v>217</v>
      </c>
      <c r="C26" s="80">
        <v>1.9984661800000001E-2</v>
      </c>
      <c r="D26" s="9" t="str">
        <f t="shared" si="5"/>
        <v>N/A</v>
      </c>
      <c r="E26" s="8">
        <v>2.7986736500000001E-2</v>
      </c>
      <c r="F26" s="9" t="str">
        <f t="shared" si="2"/>
        <v>N/A</v>
      </c>
      <c r="G26" s="8">
        <v>3.3435129799999998E-2</v>
      </c>
      <c r="H26" s="9" t="str">
        <f t="shared" si="3"/>
        <v>N/A</v>
      </c>
      <c r="I26" s="10">
        <v>40.04</v>
      </c>
      <c r="J26" s="10">
        <v>19.47</v>
      </c>
      <c r="K26" s="9" t="str">
        <f t="shared" si="4"/>
        <v>Yes</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5.7897230542000004</v>
      </c>
      <c r="D29" s="9" t="str">
        <f t="shared" si="5"/>
        <v>N/A</v>
      </c>
      <c r="E29" s="8">
        <v>5.3616205451000001</v>
      </c>
      <c r="F29" s="9" t="str">
        <f t="shared" si="2"/>
        <v>N/A</v>
      </c>
      <c r="G29" s="8">
        <v>6.1456952839000003</v>
      </c>
      <c r="H29" s="9" t="str">
        <f t="shared" si="3"/>
        <v>N/A</v>
      </c>
      <c r="I29" s="10">
        <v>-7.39</v>
      </c>
      <c r="J29" s="10">
        <v>14.62</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81" t="s">
        <v>39</v>
      </c>
      <c r="B32" s="34" t="s">
        <v>271</v>
      </c>
      <c r="C32" s="8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81" t="s">
        <v>904</v>
      </c>
      <c r="B33" s="34" t="s">
        <v>217</v>
      </c>
      <c r="C33" s="80">
        <v>59.694850869</v>
      </c>
      <c r="D33" s="9" t="str">
        <f t="shared" si="5"/>
        <v>N/A</v>
      </c>
      <c r="E33" s="8">
        <v>65.265667918999995</v>
      </c>
      <c r="F33" s="9" t="str">
        <f t="shared" si="2"/>
        <v>N/A</v>
      </c>
      <c r="G33" s="8">
        <v>64.948004960999995</v>
      </c>
      <c r="H33" s="9" t="str">
        <f t="shared" si="3"/>
        <v>N/A</v>
      </c>
      <c r="I33" s="10">
        <v>9.3320000000000007</v>
      </c>
      <c r="J33" s="10">
        <v>-0.48699999999999999</v>
      </c>
      <c r="K33" s="9" t="str">
        <f t="shared" si="6"/>
        <v>Yes</v>
      </c>
    </row>
    <row r="34" spans="1:11" x14ac:dyDescent="0.2">
      <c r="A34" s="81" t="s">
        <v>845</v>
      </c>
      <c r="B34" s="34" t="s">
        <v>272</v>
      </c>
      <c r="C34" s="80">
        <v>8.9455509563</v>
      </c>
      <c r="D34" s="9" t="str">
        <f>IF($B34="N/A","N/A",IF(C34&gt;25,"No",IF(C34&lt;5,"No","Yes")))</f>
        <v>Yes</v>
      </c>
      <c r="E34" s="8">
        <v>7.5124776969999996</v>
      </c>
      <c r="F34" s="9" t="str">
        <f>IF($B34="N/A","N/A",IF(E34&gt;25,"No",IF(E34&lt;5,"No","Yes")))</f>
        <v>Yes</v>
      </c>
      <c r="G34" s="8">
        <v>7.6998601942000002</v>
      </c>
      <c r="H34" s="9" t="str">
        <f>IF($B34="N/A","N/A",IF(G34&gt;25,"No",IF(G34&lt;5,"No","Yes")))</f>
        <v>Yes</v>
      </c>
      <c r="I34" s="10">
        <v>-16</v>
      </c>
      <c r="J34" s="10">
        <v>2.4940000000000002</v>
      </c>
      <c r="K34" s="9" t="str">
        <f t="shared" si="6"/>
        <v>Yes</v>
      </c>
    </row>
    <row r="35" spans="1:11" x14ac:dyDescent="0.2">
      <c r="A35" s="81" t="s">
        <v>846</v>
      </c>
      <c r="B35" s="34" t="s">
        <v>273</v>
      </c>
      <c r="C35" s="80">
        <v>45.715579959000003</v>
      </c>
      <c r="D35" s="9" t="str">
        <f>IF($B35="N/A","N/A",IF(C35&gt;70,"No",IF(C35&lt;40,"No","Yes")))</f>
        <v>Yes</v>
      </c>
      <c r="E35" s="8">
        <v>46.468552481000003</v>
      </c>
      <c r="F35" s="9" t="str">
        <f>IF($B35="N/A","N/A",IF(E35&gt;70,"No",IF(E35&lt;40,"No","Yes")))</f>
        <v>Yes</v>
      </c>
      <c r="G35" s="8">
        <v>46.152079043000001</v>
      </c>
      <c r="H35" s="9" t="str">
        <f>IF($B35="N/A","N/A",IF(G35&gt;70,"No",IF(G35&lt;40,"No","Yes")))</f>
        <v>Yes</v>
      </c>
      <c r="I35" s="10">
        <v>1.647</v>
      </c>
      <c r="J35" s="10">
        <v>-0.68100000000000005</v>
      </c>
      <c r="K35" s="9" t="str">
        <f t="shared" si="6"/>
        <v>Yes</v>
      </c>
    </row>
    <row r="36" spans="1:11" x14ac:dyDescent="0.2">
      <c r="A36" s="81" t="s">
        <v>847</v>
      </c>
      <c r="B36" s="34" t="s">
        <v>274</v>
      </c>
      <c r="C36" s="80">
        <v>45.338369468000003</v>
      </c>
      <c r="D36" s="9" t="str">
        <f>IF($B36="N/A","N/A",IF(C36&gt;55,"No",IF(C36&lt;20,"No","Yes")))</f>
        <v>Yes</v>
      </c>
      <c r="E36" s="8">
        <v>46.018969822000003</v>
      </c>
      <c r="F36" s="9" t="str">
        <f>IF($B36="N/A","N/A",IF(E36&gt;55,"No",IF(E36&lt;20,"No","Yes")))</f>
        <v>Yes</v>
      </c>
      <c r="G36" s="8">
        <v>46.148060762</v>
      </c>
      <c r="H36" s="9" t="str">
        <f>IF($B36="N/A","N/A",IF(G36&gt;55,"No",IF(G36&lt;20,"No","Yes")))</f>
        <v>Yes</v>
      </c>
      <c r="I36" s="10">
        <v>1.5009999999999999</v>
      </c>
      <c r="J36" s="10">
        <v>0.28050000000000003</v>
      </c>
      <c r="K36" s="9" t="str">
        <f t="shared" si="6"/>
        <v>Yes</v>
      </c>
    </row>
    <row r="37" spans="1:11" x14ac:dyDescent="0.2">
      <c r="A37" s="81" t="s">
        <v>167</v>
      </c>
      <c r="B37" s="34" t="s">
        <v>250</v>
      </c>
      <c r="C37" s="80">
        <v>94.232593151000003</v>
      </c>
      <c r="D37" s="9" t="str">
        <f>IF($B37="N/A","N/A",IF(C37&gt;95,"Yes","No"))</f>
        <v>No</v>
      </c>
      <c r="E37" s="8">
        <v>95.117278385999995</v>
      </c>
      <c r="F37" s="9" t="str">
        <f>IF($B37="N/A","N/A",IF(E37&gt;95,"Yes","No"))</f>
        <v>Yes</v>
      </c>
      <c r="G37" s="8">
        <v>94.513757683999998</v>
      </c>
      <c r="H37" s="9" t="str">
        <f>IF($B37="N/A","N/A",IF(G37&gt;95,"Yes","No"))</f>
        <v>No</v>
      </c>
      <c r="I37" s="10">
        <v>0.93879999999999997</v>
      </c>
      <c r="J37" s="10">
        <v>-0.63500000000000001</v>
      </c>
      <c r="K37" s="9" t="str">
        <f t="shared" si="6"/>
        <v>Yes</v>
      </c>
    </row>
    <row r="38" spans="1:11" x14ac:dyDescent="0.2">
      <c r="A38" s="81" t="s">
        <v>41</v>
      </c>
      <c r="B38" s="34" t="s">
        <v>217</v>
      </c>
      <c r="C38" s="8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1" t="s">
        <v>42</v>
      </c>
      <c r="B39" s="34" t="s">
        <v>217</v>
      </c>
      <c r="C39" s="80">
        <v>100</v>
      </c>
      <c r="D39" s="9" t="str">
        <f t="shared" si="7"/>
        <v>N/A</v>
      </c>
      <c r="E39" s="8">
        <v>100</v>
      </c>
      <c r="F39" s="9" t="str">
        <f>IF($B39="N/A","N/A",IF(E39&gt;15,"No",IF(E39&lt;-15,"No","Yes")))</f>
        <v>N/A</v>
      </c>
      <c r="G39" s="8" t="s">
        <v>1743</v>
      </c>
      <c r="H39" s="9" t="str">
        <f>IF($B39="N/A","N/A",IF(G39&gt;15,"No",IF(G39&lt;-15,"No","Yes")))</f>
        <v>N/A</v>
      </c>
      <c r="I39" s="10">
        <v>0</v>
      </c>
      <c r="J39" s="10" t="s">
        <v>1743</v>
      </c>
      <c r="K39" s="9" t="str">
        <f t="shared" si="6"/>
        <v>N/A</v>
      </c>
    </row>
    <row r="40" spans="1:11" x14ac:dyDescent="0.2">
      <c r="A40" s="81" t="s">
        <v>43</v>
      </c>
      <c r="B40" s="34" t="s">
        <v>227</v>
      </c>
      <c r="C40" s="80">
        <v>95.109667893999998</v>
      </c>
      <c r="D40" s="9" t="str">
        <f>IF($B40="N/A","N/A",IF(C40&gt;100,"No",IF(C40&lt;98,"No","Yes")))</f>
        <v>No</v>
      </c>
      <c r="E40" s="8">
        <v>95.735725951999996</v>
      </c>
      <c r="F40" s="9" t="str">
        <f>IF($B40="N/A","N/A",IF(E40&gt;100,"No",IF(E40&lt;98,"No","Yes")))</f>
        <v>No</v>
      </c>
      <c r="G40" s="8">
        <v>94.932279382999994</v>
      </c>
      <c r="H40" s="9" t="str">
        <f>IF($B40="N/A","N/A",IF(G40&gt;100,"No",IF(G40&lt;98,"No","Yes")))</f>
        <v>No</v>
      </c>
      <c r="I40" s="10">
        <v>0.65820000000000001</v>
      </c>
      <c r="J40" s="10">
        <v>-0.83899999999999997</v>
      </c>
      <c r="K40" s="9" t="str">
        <f t="shared" si="6"/>
        <v>Yes</v>
      </c>
    </row>
    <row r="41" spans="1:11" x14ac:dyDescent="0.2">
      <c r="A41" s="81" t="s">
        <v>44</v>
      </c>
      <c r="B41" s="34" t="s">
        <v>217</v>
      </c>
      <c r="C41" s="80">
        <v>70.258620308999994</v>
      </c>
      <c r="D41" s="9" t="str">
        <f t="shared" si="7"/>
        <v>N/A</v>
      </c>
      <c r="E41" s="8">
        <v>74.596983297999998</v>
      </c>
      <c r="F41" s="9" t="str">
        <f t="shared" ref="F41:F47" si="8">IF($B41="N/A","N/A",IF(E41&gt;15,"No",IF(E41&lt;-15,"No","Yes")))</f>
        <v>N/A</v>
      </c>
      <c r="G41" s="8">
        <v>69.472730044000002</v>
      </c>
      <c r="H41" s="9" t="str">
        <f t="shared" ref="H41:H47" si="9">IF($B41="N/A","N/A",IF(G41&gt;15,"No",IF(G41&lt;-15,"No","Yes")))</f>
        <v>N/A</v>
      </c>
      <c r="I41" s="10">
        <v>6.1749999999999998</v>
      </c>
      <c r="J41" s="10">
        <v>-6.87</v>
      </c>
      <c r="K41" s="9" t="str">
        <f t="shared" si="6"/>
        <v>Yes</v>
      </c>
    </row>
    <row r="42" spans="1:11" x14ac:dyDescent="0.2">
      <c r="A42" s="81" t="s">
        <v>45</v>
      </c>
      <c r="B42" s="34" t="s">
        <v>217</v>
      </c>
      <c r="C42" s="80">
        <v>29.720613717999999</v>
      </c>
      <c r="D42" s="9" t="str">
        <f t="shared" si="7"/>
        <v>N/A</v>
      </c>
      <c r="E42" s="8">
        <v>25.388339946999999</v>
      </c>
      <c r="F42" s="9" t="str">
        <f t="shared" si="8"/>
        <v>N/A</v>
      </c>
      <c r="G42" s="8">
        <v>30.515397758999999</v>
      </c>
      <c r="H42" s="9" t="str">
        <f t="shared" si="9"/>
        <v>N/A</v>
      </c>
      <c r="I42" s="10">
        <v>-14.6</v>
      </c>
      <c r="J42" s="10">
        <v>20.190000000000001</v>
      </c>
      <c r="K42" s="9" t="str">
        <f t="shared" si="6"/>
        <v>Yes</v>
      </c>
    </row>
    <row r="43" spans="1:11" x14ac:dyDescent="0.2">
      <c r="A43" s="81" t="s">
        <v>50</v>
      </c>
      <c r="B43" s="34" t="s">
        <v>217</v>
      </c>
      <c r="C43" s="80">
        <v>4.9484871000000001E-3</v>
      </c>
      <c r="D43" s="9" t="str">
        <f t="shared" si="7"/>
        <v>N/A</v>
      </c>
      <c r="E43" s="8">
        <v>2.5859044000000001E-3</v>
      </c>
      <c r="F43" s="9" t="str">
        <f t="shared" si="8"/>
        <v>N/A</v>
      </c>
      <c r="G43" s="8">
        <v>3.6900073E-3</v>
      </c>
      <c r="H43" s="9" t="str">
        <f t="shared" si="9"/>
        <v>N/A</v>
      </c>
      <c r="I43" s="10">
        <v>-47.7</v>
      </c>
      <c r="J43" s="10">
        <v>42.7</v>
      </c>
      <c r="K43" s="9" t="str">
        <f t="shared" si="6"/>
        <v>No</v>
      </c>
    </row>
    <row r="44" spans="1:11" x14ac:dyDescent="0.2">
      <c r="A44" s="81" t="s">
        <v>907</v>
      </c>
      <c r="B44" s="34" t="s">
        <v>217</v>
      </c>
      <c r="C44" s="80">
        <v>82.094908824000001</v>
      </c>
      <c r="D44" s="9" t="str">
        <f t="shared" si="7"/>
        <v>N/A</v>
      </c>
      <c r="E44" s="8">
        <v>86.134533106999996</v>
      </c>
      <c r="F44" s="9" t="str">
        <f t="shared" si="8"/>
        <v>N/A</v>
      </c>
      <c r="G44" s="8">
        <v>83.303967029000006</v>
      </c>
      <c r="H44" s="9" t="str">
        <f t="shared" si="9"/>
        <v>N/A</v>
      </c>
      <c r="I44" s="10">
        <v>4.9210000000000003</v>
      </c>
      <c r="J44" s="10">
        <v>-3.29</v>
      </c>
      <c r="K44" s="9" t="str">
        <f>IF(J44="Div by 0", "N/A", IF(J44="N/A","N/A", IF(J44&gt;30, "No", IF(J44&lt;-30, "No", "Yes"))))</f>
        <v>Yes</v>
      </c>
    </row>
    <row r="45" spans="1:11" x14ac:dyDescent="0.2">
      <c r="A45" s="81" t="s">
        <v>908</v>
      </c>
      <c r="B45" s="34" t="s">
        <v>217</v>
      </c>
      <c r="C45" s="80">
        <v>17.905091175999999</v>
      </c>
      <c r="D45" s="9" t="str">
        <f t="shared" si="7"/>
        <v>N/A</v>
      </c>
      <c r="E45" s="8">
        <v>13.865466893000001</v>
      </c>
      <c r="F45" s="9" t="str">
        <f t="shared" si="8"/>
        <v>N/A</v>
      </c>
      <c r="G45" s="8">
        <v>16.696032971000001</v>
      </c>
      <c r="H45" s="9" t="str">
        <f t="shared" si="9"/>
        <v>N/A</v>
      </c>
      <c r="I45" s="10">
        <v>-22.6</v>
      </c>
      <c r="J45" s="10">
        <v>20.41</v>
      </c>
      <c r="K45" s="9" t="str">
        <f>IF(J45="Div by 0", "N/A", IF(J45="N/A","N/A", IF(J45&gt;30, "No", IF(J45&lt;-30, "No", "Yes"))))</f>
        <v>Yes</v>
      </c>
    </row>
    <row r="46" spans="1:11" x14ac:dyDescent="0.2">
      <c r="A46" s="81" t="s">
        <v>931</v>
      </c>
      <c r="B46" s="34" t="s">
        <v>217</v>
      </c>
      <c r="C46" s="80">
        <v>1.2656952500000001E-2</v>
      </c>
      <c r="D46" s="9" t="str">
        <f t="shared" si="7"/>
        <v>N/A</v>
      </c>
      <c r="E46" s="8">
        <v>5.9829130000000003E-4</v>
      </c>
      <c r="F46" s="9" t="str">
        <f t="shared" si="8"/>
        <v>N/A</v>
      </c>
      <c r="G46" s="8">
        <v>0</v>
      </c>
      <c r="H46" s="9" t="str">
        <f t="shared" si="9"/>
        <v>N/A</v>
      </c>
      <c r="I46" s="10">
        <v>-95.3</v>
      </c>
      <c r="J46" s="10">
        <v>-100</v>
      </c>
      <c r="K46" s="9" t="str">
        <f>IF(J46="Div by 0", "N/A", IF(J46="N/A","N/A", IF(J46&gt;30, "No", IF(J46&lt;-30, "No", "Yes"))))</f>
        <v>No</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350622</v>
      </c>
      <c r="F6" s="9" t="str">
        <f t="shared" ref="F6:F15" si="1">IF($B6="N/A","N/A",IF(E6&lt;0,"No","Yes"))</f>
        <v>N/A</v>
      </c>
      <c r="G6" s="79">
        <v>805989</v>
      </c>
      <c r="H6" s="9" t="str">
        <f t="shared" ref="H6:H15" si="2">IF($B6="N/A","N/A",IF(G6&lt;0,"No","Yes"))</f>
        <v>N/A</v>
      </c>
      <c r="I6" s="10" t="s">
        <v>217</v>
      </c>
      <c r="J6" s="10">
        <v>129.9</v>
      </c>
      <c r="K6" s="9" t="str">
        <f t="shared" ref="K6:K15" si="3">IF(J6="Div by 0", "N/A", IF(J6="N/A","N/A", IF(J6&gt;30, "No", IF(J6&lt;-30, "No", "Yes"))))</f>
        <v>No</v>
      </c>
    </row>
    <row r="7" spans="1:11" x14ac:dyDescent="0.2">
      <c r="A7" s="78" t="s">
        <v>445</v>
      </c>
      <c r="B7" s="5" t="s">
        <v>217</v>
      </c>
      <c r="C7" s="80" t="s">
        <v>217</v>
      </c>
      <c r="D7" s="9" t="str">
        <f t="shared" si="0"/>
        <v>N/A</v>
      </c>
      <c r="E7" s="80">
        <v>6.0637951982000002</v>
      </c>
      <c r="F7" s="9" t="str">
        <f t="shared" si="1"/>
        <v>N/A</v>
      </c>
      <c r="G7" s="80">
        <v>3.1803163567000001</v>
      </c>
      <c r="H7" s="9" t="str">
        <f t="shared" si="2"/>
        <v>N/A</v>
      </c>
      <c r="I7" s="10" t="s">
        <v>217</v>
      </c>
      <c r="J7" s="10">
        <v>-47.6</v>
      </c>
      <c r="K7" s="9" t="str">
        <f t="shared" si="3"/>
        <v>No</v>
      </c>
    </row>
    <row r="8" spans="1:11" x14ac:dyDescent="0.2">
      <c r="A8" s="78" t="s">
        <v>446</v>
      </c>
      <c r="B8" s="5" t="s">
        <v>217</v>
      </c>
      <c r="C8" s="80" t="s">
        <v>217</v>
      </c>
      <c r="D8" s="9" t="str">
        <f t="shared" si="0"/>
        <v>N/A</v>
      </c>
      <c r="E8" s="80">
        <v>50.342534125</v>
      </c>
      <c r="F8" s="9" t="str">
        <f t="shared" si="1"/>
        <v>N/A</v>
      </c>
      <c r="G8" s="80">
        <v>61.217832997999999</v>
      </c>
      <c r="H8" s="9" t="str">
        <f t="shared" si="2"/>
        <v>N/A</v>
      </c>
      <c r="I8" s="10" t="s">
        <v>217</v>
      </c>
      <c r="J8" s="10">
        <v>21.6</v>
      </c>
      <c r="K8" s="9" t="str">
        <f t="shared" si="3"/>
        <v>Yes</v>
      </c>
    </row>
    <row r="9" spans="1:11" x14ac:dyDescent="0.2">
      <c r="A9" s="78" t="s">
        <v>447</v>
      </c>
      <c r="B9" s="5" t="s">
        <v>217</v>
      </c>
      <c r="C9" s="80" t="s">
        <v>217</v>
      </c>
      <c r="D9" s="9" t="str">
        <f t="shared" si="0"/>
        <v>N/A</v>
      </c>
      <c r="E9" s="80">
        <v>33.286274106999997</v>
      </c>
      <c r="F9" s="9" t="str">
        <f t="shared" si="1"/>
        <v>N/A</v>
      </c>
      <c r="G9" s="80">
        <v>25.316226400000001</v>
      </c>
      <c r="H9" s="9" t="str">
        <f t="shared" si="2"/>
        <v>N/A</v>
      </c>
      <c r="I9" s="10" t="s">
        <v>217</v>
      </c>
      <c r="J9" s="10">
        <v>-23.9</v>
      </c>
      <c r="K9" s="9" t="str">
        <f t="shared" si="3"/>
        <v>Yes</v>
      </c>
    </row>
    <row r="10" spans="1:11" x14ac:dyDescent="0.2">
      <c r="A10" s="78" t="s">
        <v>448</v>
      </c>
      <c r="B10" s="5" t="s">
        <v>217</v>
      </c>
      <c r="C10" s="80" t="s">
        <v>217</v>
      </c>
      <c r="D10" s="9" t="str">
        <f t="shared" si="0"/>
        <v>N/A</v>
      </c>
      <c r="E10" s="80">
        <v>9.0125548310999992</v>
      </c>
      <c r="F10" s="9" t="str">
        <f t="shared" si="1"/>
        <v>N/A</v>
      </c>
      <c r="G10" s="80">
        <v>7.4156098904999999</v>
      </c>
      <c r="H10" s="9" t="str">
        <f t="shared" si="2"/>
        <v>N/A</v>
      </c>
      <c r="I10" s="10" t="s">
        <v>217</v>
      </c>
      <c r="J10" s="10">
        <v>-17.7</v>
      </c>
      <c r="K10" s="9" t="str">
        <f t="shared" si="3"/>
        <v>Yes</v>
      </c>
    </row>
    <row r="11" spans="1:11" x14ac:dyDescent="0.2">
      <c r="A11" s="78" t="s">
        <v>1644</v>
      </c>
      <c r="B11" s="5" t="s">
        <v>217</v>
      </c>
      <c r="C11" s="80" t="s">
        <v>217</v>
      </c>
      <c r="D11" s="9" t="str">
        <f t="shared" si="0"/>
        <v>N/A</v>
      </c>
      <c r="E11" s="80">
        <v>99.614969967999997</v>
      </c>
      <c r="F11" s="9" t="str">
        <f t="shared" si="1"/>
        <v>N/A</v>
      </c>
      <c r="G11" s="80">
        <v>99.991439088999996</v>
      </c>
      <c r="H11" s="9" t="str">
        <f t="shared" si="2"/>
        <v>N/A</v>
      </c>
      <c r="I11" s="10" t="s">
        <v>217</v>
      </c>
      <c r="J11" s="10">
        <v>0.37790000000000001</v>
      </c>
      <c r="K11" s="9" t="str">
        <f t="shared" si="3"/>
        <v>Yes</v>
      </c>
    </row>
    <row r="12" spans="1:11" x14ac:dyDescent="0.2">
      <c r="A12" s="78" t="s">
        <v>16</v>
      </c>
      <c r="B12" s="5" t="s">
        <v>217</v>
      </c>
      <c r="C12" s="80" t="s">
        <v>217</v>
      </c>
      <c r="D12" s="9" t="str">
        <f t="shared" si="0"/>
        <v>N/A</v>
      </c>
      <c r="E12" s="80">
        <v>1.0450000285000001</v>
      </c>
      <c r="F12" s="9" t="str">
        <f t="shared" si="1"/>
        <v>N/A</v>
      </c>
      <c r="G12" s="80">
        <v>7.1464995200000006E-2</v>
      </c>
      <c r="H12" s="9" t="str">
        <f t="shared" si="2"/>
        <v>N/A</v>
      </c>
      <c r="I12" s="10" t="s">
        <v>217</v>
      </c>
      <c r="J12" s="10">
        <v>-93.2</v>
      </c>
      <c r="K12" s="9" t="str">
        <f t="shared" si="3"/>
        <v>No</v>
      </c>
    </row>
    <row r="13" spans="1:11" x14ac:dyDescent="0.2">
      <c r="A13" s="78" t="s">
        <v>36</v>
      </c>
      <c r="B13" s="5" t="s">
        <v>217</v>
      </c>
      <c r="C13" s="80" t="s">
        <v>217</v>
      </c>
      <c r="D13" s="9" t="str">
        <f t="shared" si="0"/>
        <v>N/A</v>
      </c>
      <c r="E13" s="80">
        <v>0.1084293803</v>
      </c>
      <c r="F13" s="9" t="str">
        <f t="shared" si="1"/>
        <v>N/A</v>
      </c>
      <c r="G13" s="80">
        <v>0</v>
      </c>
      <c r="H13" s="9" t="str">
        <f t="shared" si="2"/>
        <v>N/A</v>
      </c>
      <c r="I13" s="10" t="s">
        <v>217</v>
      </c>
      <c r="J13" s="10">
        <v>-100</v>
      </c>
      <c r="K13" s="9" t="str">
        <f t="shared" si="3"/>
        <v>No</v>
      </c>
    </row>
    <row r="14" spans="1:11" x14ac:dyDescent="0.2">
      <c r="A14" s="78" t="s">
        <v>37</v>
      </c>
      <c r="B14" s="5" t="s">
        <v>217</v>
      </c>
      <c r="C14" s="80" t="s">
        <v>217</v>
      </c>
      <c r="D14" s="9" t="str">
        <f t="shared" si="0"/>
        <v>N/A</v>
      </c>
      <c r="E14" s="80">
        <v>49.840255591000002</v>
      </c>
      <c r="F14" s="9" t="str">
        <f t="shared" si="1"/>
        <v>N/A</v>
      </c>
      <c r="G14" s="80" t="s">
        <v>1743</v>
      </c>
      <c r="H14" s="9" t="str">
        <f t="shared" si="2"/>
        <v>N/A</v>
      </c>
      <c r="I14" s="10" t="s">
        <v>217</v>
      </c>
      <c r="J14" s="10" t="s">
        <v>1743</v>
      </c>
      <c r="K14" s="9" t="str">
        <f t="shared" si="3"/>
        <v>N/A</v>
      </c>
    </row>
    <row r="15" spans="1:11" x14ac:dyDescent="0.2">
      <c r="A15" s="78" t="s">
        <v>38</v>
      </c>
      <c r="B15" s="5" t="s">
        <v>217</v>
      </c>
      <c r="C15" s="80" t="s">
        <v>217</v>
      </c>
      <c r="D15" s="9" t="str">
        <f t="shared" si="0"/>
        <v>N/A</v>
      </c>
      <c r="E15" s="80">
        <v>1.0697339955</v>
      </c>
      <c r="F15" s="9" t="str">
        <f t="shared" si="1"/>
        <v>N/A</v>
      </c>
      <c r="G15" s="80">
        <v>7.1796635999999997E-2</v>
      </c>
      <c r="H15" s="9" t="str">
        <f t="shared" si="2"/>
        <v>N/A</v>
      </c>
      <c r="I15" s="10" t="s">
        <v>217</v>
      </c>
      <c r="J15" s="10">
        <v>-93.3</v>
      </c>
      <c r="K15" s="9" t="str">
        <f t="shared" si="3"/>
        <v>No</v>
      </c>
    </row>
    <row r="16" spans="1:11" x14ac:dyDescent="0.2">
      <c r="A16" s="78" t="s">
        <v>377</v>
      </c>
      <c r="B16" s="5" t="s">
        <v>217</v>
      </c>
      <c r="C16" s="8" t="s">
        <v>217</v>
      </c>
      <c r="D16" s="9" t="str">
        <f t="shared" ref="D16:D41" si="4">IF($B16="N/A","N/A",IF(C16&lt;0,"No","Yes"))</f>
        <v>N/A</v>
      </c>
      <c r="E16" s="8">
        <v>25.954731876</v>
      </c>
      <c r="F16" s="9" t="str">
        <f t="shared" ref="F16:F41" si="5">IF($B16="N/A","N/A",IF(E16&lt;0,"No","Yes"))</f>
        <v>N/A</v>
      </c>
      <c r="G16" s="8">
        <v>3.73454228E-2</v>
      </c>
      <c r="H16" s="9" t="str">
        <f t="shared" ref="H16:H41" si="6">IF($B16="N/A","N/A",IF(G16&lt;0,"No","Yes"))</f>
        <v>N/A</v>
      </c>
      <c r="I16" s="10" t="s">
        <v>217</v>
      </c>
      <c r="J16" s="10">
        <v>-99.9</v>
      </c>
      <c r="K16" s="9" t="str">
        <f t="shared" ref="K16:K41" si="7">IF(J16="Div by 0", "N/A", IF(J16="N/A","N/A", IF(J16&gt;30, "No", IF(J16&lt;-30, "No", "Yes"))))</f>
        <v>No</v>
      </c>
    </row>
    <row r="17" spans="1:11" x14ac:dyDescent="0.2">
      <c r="A17" s="78" t="s">
        <v>378</v>
      </c>
      <c r="B17" s="5" t="s">
        <v>217</v>
      </c>
      <c r="C17" s="8" t="s">
        <v>217</v>
      </c>
      <c r="D17" s="9" t="str">
        <f t="shared" si="4"/>
        <v>N/A</v>
      </c>
      <c r="E17" s="8">
        <v>1.7112446E-3</v>
      </c>
      <c r="F17" s="9" t="str">
        <f t="shared" si="5"/>
        <v>N/A</v>
      </c>
      <c r="G17" s="8">
        <v>0</v>
      </c>
      <c r="H17" s="9" t="str">
        <f t="shared" si="6"/>
        <v>N/A</v>
      </c>
      <c r="I17" s="10" t="s">
        <v>217</v>
      </c>
      <c r="J17" s="10">
        <v>-100</v>
      </c>
      <c r="K17" s="9" t="str">
        <f t="shared" si="7"/>
        <v>No</v>
      </c>
    </row>
    <row r="18" spans="1:11" x14ac:dyDescent="0.2">
      <c r="A18" s="78" t="s">
        <v>379</v>
      </c>
      <c r="B18" s="5" t="s">
        <v>217</v>
      </c>
      <c r="C18" s="8" t="s">
        <v>217</v>
      </c>
      <c r="D18" s="9" t="str">
        <f t="shared" si="4"/>
        <v>N/A</v>
      </c>
      <c r="E18" s="8">
        <v>1.0435739914</v>
      </c>
      <c r="F18" s="9" t="str">
        <f t="shared" si="5"/>
        <v>N/A</v>
      </c>
      <c r="G18" s="8">
        <v>0.1055845675</v>
      </c>
      <c r="H18" s="9" t="str">
        <f t="shared" si="6"/>
        <v>N/A</v>
      </c>
      <c r="I18" s="10" t="s">
        <v>217</v>
      </c>
      <c r="J18" s="10">
        <v>-89.9</v>
      </c>
      <c r="K18" s="9" t="str">
        <f t="shared" si="7"/>
        <v>No</v>
      </c>
    </row>
    <row r="19" spans="1:11" x14ac:dyDescent="0.2">
      <c r="A19" s="78" t="s">
        <v>380</v>
      </c>
      <c r="B19" s="5" t="s">
        <v>217</v>
      </c>
      <c r="C19" s="8" t="s">
        <v>217</v>
      </c>
      <c r="D19" s="9" t="str">
        <f t="shared" si="4"/>
        <v>N/A</v>
      </c>
      <c r="E19" s="8">
        <v>7.1019502483999997</v>
      </c>
      <c r="F19" s="9" t="str">
        <f t="shared" si="5"/>
        <v>N/A</v>
      </c>
      <c r="G19" s="8">
        <v>0.46191697409999999</v>
      </c>
      <c r="H19" s="9" t="str">
        <f t="shared" si="6"/>
        <v>N/A</v>
      </c>
      <c r="I19" s="10" t="s">
        <v>217</v>
      </c>
      <c r="J19" s="10">
        <v>-93.5</v>
      </c>
      <c r="K19" s="9" t="str">
        <f t="shared" si="7"/>
        <v>No</v>
      </c>
    </row>
    <row r="20" spans="1:11" x14ac:dyDescent="0.2">
      <c r="A20" s="78" t="s">
        <v>381</v>
      </c>
      <c r="B20" s="5" t="s">
        <v>217</v>
      </c>
      <c r="C20" s="8" t="s">
        <v>217</v>
      </c>
      <c r="D20" s="9" t="str">
        <f t="shared" si="4"/>
        <v>N/A</v>
      </c>
      <c r="E20" s="8">
        <v>4.8108789523000004</v>
      </c>
      <c r="F20" s="9" t="str">
        <f t="shared" si="5"/>
        <v>N/A</v>
      </c>
      <c r="G20" s="8">
        <v>26.366240730000001</v>
      </c>
      <c r="H20" s="9" t="str">
        <f t="shared" si="6"/>
        <v>N/A</v>
      </c>
      <c r="I20" s="10" t="s">
        <v>217</v>
      </c>
      <c r="J20" s="10">
        <v>448.1</v>
      </c>
      <c r="K20" s="9" t="str">
        <f t="shared" si="7"/>
        <v>No</v>
      </c>
    </row>
    <row r="21" spans="1:11" x14ac:dyDescent="0.2">
      <c r="A21" s="78" t="s">
        <v>382</v>
      </c>
      <c r="B21" s="5" t="s">
        <v>217</v>
      </c>
      <c r="C21" s="8" t="s">
        <v>217</v>
      </c>
      <c r="D21" s="9" t="str">
        <f t="shared" si="4"/>
        <v>N/A</v>
      </c>
      <c r="E21" s="8">
        <v>8.9269925999999999E-2</v>
      </c>
      <c r="F21" s="9" t="str">
        <f t="shared" si="5"/>
        <v>N/A</v>
      </c>
      <c r="G21" s="8">
        <v>0</v>
      </c>
      <c r="H21" s="9" t="str">
        <f t="shared" si="6"/>
        <v>N/A</v>
      </c>
      <c r="I21" s="10" t="s">
        <v>217</v>
      </c>
      <c r="J21" s="10">
        <v>-100</v>
      </c>
      <c r="K21" s="9" t="str">
        <f t="shared" si="7"/>
        <v>No</v>
      </c>
    </row>
    <row r="22" spans="1:11" x14ac:dyDescent="0.2">
      <c r="A22" s="78" t="s">
        <v>383</v>
      </c>
      <c r="B22" s="5" t="s">
        <v>217</v>
      </c>
      <c r="C22" s="8" t="s">
        <v>217</v>
      </c>
      <c r="D22" s="9" t="str">
        <f t="shared" si="4"/>
        <v>N/A</v>
      </c>
      <c r="E22" s="8">
        <v>15.831864514999999</v>
      </c>
      <c r="F22" s="9" t="str">
        <f t="shared" si="5"/>
        <v>N/A</v>
      </c>
      <c r="G22" s="8">
        <v>0.51923785560000002</v>
      </c>
      <c r="H22" s="9" t="str">
        <f t="shared" si="6"/>
        <v>N/A</v>
      </c>
      <c r="I22" s="10" t="s">
        <v>217</v>
      </c>
      <c r="J22" s="10">
        <v>-96.7</v>
      </c>
      <c r="K22" s="9" t="str">
        <f t="shared" si="7"/>
        <v>No</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0.28264056450000002</v>
      </c>
      <c r="F24" s="9" t="str">
        <f t="shared" si="5"/>
        <v>N/A</v>
      </c>
      <c r="G24" s="8">
        <v>3.7221349999999999E-4</v>
      </c>
      <c r="H24" s="9" t="str">
        <f t="shared" si="6"/>
        <v>N/A</v>
      </c>
      <c r="I24" s="10" t="s">
        <v>217</v>
      </c>
      <c r="J24" s="10">
        <v>-99.9</v>
      </c>
      <c r="K24" s="9" t="str">
        <f t="shared" si="7"/>
        <v>No</v>
      </c>
    </row>
    <row r="25" spans="1:11" x14ac:dyDescent="0.2">
      <c r="A25" s="78" t="s">
        <v>386</v>
      </c>
      <c r="B25" s="5" t="s">
        <v>217</v>
      </c>
      <c r="C25" s="8" t="s">
        <v>217</v>
      </c>
      <c r="D25" s="9" t="str">
        <f t="shared" si="4"/>
        <v>N/A</v>
      </c>
      <c r="E25" s="8">
        <v>5.6739166395999998</v>
      </c>
      <c r="F25" s="9" t="str">
        <f t="shared" si="5"/>
        <v>N/A</v>
      </c>
      <c r="G25" s="8">
        <v>3.2382575900000002E-2</v>
      </c>
      <c r="H25" s="9" t="str">
        <f t="shared" si="6"/>
        <v>N/A</v>
      </c>
      <c r="I25" s="10" t="s">
        <v>217</v>
      </c>
      <c r="J25" s="10">
        <v>-99.4</v>
      </c>
      <c r="K25" s="9" t="str">
        <f t="shared" si="7"/>
        <v>No</v>
      </c>
    </row>
    <row r="26" spans="1:11" x14ac:dyDescent="0.2">
      <c r="A26" s="78" t="s">
        <v>387</v>
      </c>
      <c r="B26" s="5" t="s">
        <v>217</v>
      </c>
      <c r="C26" s="8" t="s">
        <v>217</v>
      </c>
      <c r="D26" s="9" t="str">
        <f t="shared" si="4"/>
        <v>N/A</v>
      </c>
      <c r="E26" s="8">
        <v>0.28691867599999998</v>
      </c>
      <c r="F26" s="9" t="str">
        <f t="shared" si="5"/>
        <v>N/A</v>
      </c>
      <c r="G26" s="8">
        <v>0</v>
      </c>
      <c r="H26" s="9" t="str">
        <f t="shared" si="6"/>
        <v>N/A</v>
      </c>
      <c r="I26" s="10" t="s">
        <v>217</v>
      </c>
      <c r="J26" s="10">
        <v>-100</v>
      </c>
      <c r="K26" s="9" t="str">
        <f t="shared" si="7"/>
        <v>No</v>
      </c>
    </row>
    <row r="27" spans="1:11" x14ac:dyDescent="0.2">
      <c r="A27" s="78" t="s">
        <v>388</v>
      </c>
      <c r="B27" s="5" t="s">
        <v>217</v>
      </c>
      <c r="C27" s="8" t="s">
        <v>217</v>
      </c>
      <c r="D27" s="9" t="str">
        <f t="shared" si="4"/>
        <v>N/A</v>
      </c>
      <c r="E27" s="8">
        <v>2.0534935099999999E-2</v>
      </c>
      <c r="F27" s="9" t="str">
        <f t="shared" si="5"/>
        <v>N/A</v>
      </c>
      <c r="G27" s="8">
        <v>0</v>
      </c>
      <c r="H27" s="9" t="str">
        <f t="shared" si="6"/>
        <v>N/A</v>
      </c>
      <c r="I27" s="10" t="s">
        <v>217</v>
      </c>
      <c r="J27" s="10">
        <v>-100</v>
      </c>
      <c r="K27" s="9" t="str">
        <f t="shared" si="7"/>
        <v>No</v>
      </c>
    </row>
    <row r="28" spans="1:11" x14ac:dyDescent="0.2">
      <c r="A28" s="78" t="s">
        <v>389</v>
      </c>
      <c r="B28" s="5" t="s">
        <v>217</v>
      </c>
      <c r="C28" s="8" t="s">
        <v>217</v>
      </c>
      <c r="D28" s="9" t="str">
        <f t="shared" si="4"/>
        <v>N/A</v>
      </c>
      <c r="E28" s="8">
        <v>0</v>
      </c>
      <c r="F28" s="9" t="str">
        <f t="shared" si="5"/>
        <v>N/A</v>
      </c>
      <c r="G28" s="8">
        <v>0</v>
      </c>
      <c r="H28" s="9" t="str">
        <f t="shared" si="6"/>
        <v>N/A</v>
      </c>
      <c r="I28" s="10" t="s">
        <v>217</v>
      </c>
      <c r="J28" s="10" t="s">
        <v>1743</v>
      </c>
      <c r="K28" s="9" t="str">
        <f t="shared" si="7"/>
        <v>N/A</v>
      </c>
    </row>
    <row r="29" spans="1:11" x14ac:dyDescent="0.2">
      <c r="A29" s="78" t="s">
        <v>390</v>
      </c>
      <c r="B29" s="5" t="s">
        <v>217</v>
      </c>
      <c r="C29" s="8" t="s">
        <v>217</v>
      </c>
      <c r="D29" s="9" t="str">
        <f t="shared" si="4"/>
        <v>N/A</v>
      </c>
      <c r="E29" s="8">
        <v>0</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v>0</v>
      </c>
      <c r="F30" s="9" t="str">
        <f t="shared" si="5"/>
        <v>N/A</v>
      </c>
      <c r="G30" s="8">
        <v>0</v>
      </c>
      <c r="H30" s="9" t="str">
        <f t="shared" si="6"/>
        <v>N/A</v>
      </c>
      <c r="I30" s="10" t="s">
        <v>217</v>
      </c>
      <c r="J30" s="10" t="s">
        <v>1743</v>
      </c>
      <c r="K30" s="9" t="str">
        <f t="shared" si="7"/>
        <v>N/A</v>
      </c>
    </row>
    <row r="31" spans="1:11" x14ac:dyDescent="0.2">
      <c r="A31" s="78" t="s">
        <v>392</v>
      </c>
      <c r="B31" s="5" t="s">
        <v>217</v>
      </c>
      <c r="C31" s="8" t="s">
        <v>217</v>
      </c>
      <c r="D31" s="9" t="str">
        <f t="shared" si="4"/>
        <v>N/A</v>
      </c>
      <c r="E31" s="8">
        <v>0</v>
      </c>
      <c r="F31" s="9" t="str">
        <f t="shared" si="5"/>
        <v>N/A</v>
      </c>
      <c r="G31" s="8">
        <v>0</v>
      </c>
      <c r="H31" s="9" t="str">
        <f t="shared" si="6"/>
        <v>N/A</v>
      </c>
      <c r="I31" s="10" t="s">
        <v>217</v>
      </c>
      <c r="J31" s="10" t="s">
        <v>1743</v>
      </c>
      <c r="K31" s="9" t="str">
        <f t="shared" si="7"/>
        <v>N/A</v>
      </c>
    </row>
    <row r="32" spans="1:11" x14ac:dyDescent="0.2">
      <c r="A32" s="78" t="s">
        <v>393</v>
      </c>
      <c r="B32" s="5" t="s">
        <v>217</v>
      </c>
      <c r="C32" s="8" t="s">
        <v>217</v>
      </c>
      <c r="D32" s="9" t="str">
        <f t="shared" si="4"/>
        <v>N/A</v>
      </c>
      <c r="E32" s="8">
        <v>0.89868861619999996</v>
      </c>
      <c r="F32" s="9" t="str">
        <f t="shared" si="5"/>
        <v>N/A</v>
      </c>
      <c r="G32" s="8">
        <v>0</v>
      </c>
      <c r="H32" s="9" t="str">
        <f t="shared" si="6"/>
        <v>N/A</v>
      </c>
      <c r="I32" s="10" t="s">
        <v>217</v>
      </c>
      <c r="J32" s="10">
        <v>-100</v>
      </c>
      <c r="K32" s="9" t="str">
        <f t="shared" si="7"/>
        <v>No</v>
      </c>
    </row>
    <row r="33" spans="1:11" x14ac:dyDescent="0.2">
      <c r="A33" s="78" t="s">
        <v>394</v>
      </c>
      <c r="B33" s="5" t="s">
        <v>217</v>
      </c>
      <c r="C33" s="8" t="s">
        <v>217</v>
      </c>
      <c r="D33" s="9" t="str">
        <f t="shared" si="4"/>
        <v>N/A</v>
      </c>
      <c r="E33" s="8">
        <v>0</v>
      </c>
      <c r="F33" s="9" t="str">
        <f t="shared" si="5"/>
        <v>N/A</v>
      </c>
      <c r="G33" s="8">
        <v>0</v>
      </c>
      <c r="H33" s="9" t="str">
        <f t="shared" si="6"/>
        <v>N/A</v>
      </c>
      <c r="I33" s="10" t="s">
        <v>217</v>
      </c>
      <c r="J33" s="10" t="s">
        <v>1743</v>
      </c>
      <c r="K33" s="9" t="str">
        <f t="shared" si="7"/>
        <v>N/A</v>
      </c>
    </row>
    <row r="34" spans="1:11" x14ac:dyDescent="0.2">
      <c r="A34" s="78" t="s">
        <v>395</v>
      </c>
      <c r="B34" s="5" t="s">
        <v>217</v>
      </c>
      <c r="C34" s="8" t="s">
        <v>217</v>
      </c>
      <c r="D34" s="9" t="str">
        <f t="shared" si="4"/>
        <v>N/A</v>
      </c>
      <c r="E34" s="8">
        <v>0.25041212470000002</v>
      </c>
      <c r="F34" s="9" t="str">
        <f t="shared" si="5"/>
        <v>N/A</v>
      </c>
      <c r="G34" s="8">
        <v>0</v>
      </c>
      <c r="H34" s="9" t="str">
        <f t="shared" si="6"/>
        <v>N/A</v>
      </c>
      <c r="I34" s="10" t="s">
        <v>217</v>
      </c>
      <c r="J34" s="10">
        <v>-100</v>
      </c>
      <c r="K34" s="9" t="str">
        <f t="shared" si="7"/>
        <v>No</v>
      </c>
    </row>
    <row r="35" spans="1:11" x14ac:dyDescent="0.2">
      <c r="A35" s="78" t="s">
        <v>396</v>
      </c>
      <c r="B35" s="5" t="s">
        <v>217</v>
      </c>
      <c r="C35" s="8" t="s">
        <v>217</v>
      </c>
      <c r="D35" s="9" t="str">
        <f t="shared" si="4"/>
        <v>N/A</v>
      </c>
      <c r="E35" s="8">
        <v>1.5965912008000001</v>
      </c>
      <c r="F35" s="9" t="str">
        <f t="shared" si="5"/>
        <v>N/A</v>
      </c>
      <c r="G35" s="8">
        <v>1.240712E-4</v>
      </c>
      <c r="H35" s="9" t="str">
        <f t="shared" si="6"/>
        <v>N/A</v>
      </c>
      <c r="I35" s="10" t="s">
        <v>217</v>
      </c>
      <c r="J35" s="10">
        <v>-100</v>
      </c>
      <c r="K35" s="9" t="str">
        <f t="shared" si="7"/>
        <v>No</v>
      </c>
    </row>
    <row r="36" spans="1:11" x14ac:dyDescent="0.2">
      <c r="A36" s="78" t="s">
        <v>397</v>
      </c>
      <c r="B36" s="5" t="s">
        <v>217</v>
      </c>
      <c r="C36" s="8" t="s">
        <v>217</v>
      </c>
      <c r="D36" s="9" t="str">
        <f t="shared" si="4"/>
        <v>N/A</v>
      </c>
      <c r="E36" s="8">
        <v>0</v>
      </c>
      <c r="F36" s="9" t="str">
        <f t="shared" si="5"/>
        <v>N/A</v>
      </c>
      <c r="G36" s="8">
        <v>0</v>
      </c>
      <c r="H36" s="9" t="str">
        <f t="shared" si="6"/>
        <v>N/A</v>
      </c>
      <c r="I36" s="10" t="s">
        <v>217</v>
      </c>
      <c r="J36" s="10" t="s">
        <v>1743</v>
      </c>
      <c r="K36" s="9" t="str">
        <f t="shared" si="7"/>
        <v>N/A</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1.2549127E-2</v>
      </c>
      <c r="F38" s="9" t="str">
        <f t="shared" si="5"/>
        <v>N/A</v>
      </c>
      <c r="G38" s="8">
        <v>2.4750958139999999</v>
      </c>
      <c r="H38" s="9" t="str">
        <f t="shared" si="6"/>
        <v>N/A</v>
      </c>
      <c r="I38" s="10" t="s">
        <v>217</v>
      </c>
      <c r="J38" s="10">
        <v>19623</v>
      </c>
      <c r="K38" s="9" t="str">
        <f t="shared" si="7"/>
        <v>No</v>
      </c>
    </row>
    <row r="39" spans="1:11" x14ac:dyDescent="0.2">
      <c r="A39" s="78" t="s">
        <v>400</v>
      </c>
      <c r="B39" s="5" t="s">
        <v>217</v>
      </c>
      <c r="C39" s="8" t="s">
        <v>217</v>
      </c>
      <c r="D39" s="9" t="str">
        <f t="shared" si="4"/>
        <v>N/A</v>
      </c>
      <c r="E39" s="8">
        <v>36.142911740000002</v>
      </c>
      <c r="F39" s="9" t="str">
        <f t="shared" si="5"/>
        <v>N/A</v>
      </c>
      <c r="G39" s="8">
        <v>70.001451633000002</v>
      </c>
      <c r="H39" s="9" t="str">
        <f t="shared" si="6"/>
        <v>N/A</v>
      </c>
      <c r="I39" s="10" t="s">
        <v>217</v>
      </c>
      <c r="J39" s="10">
        <v>93.68</v>
      </c>
      <c r="K39" s="9" t="str">
        <f t="shared" si="7"/>
        <v>No</v>
      </c>
    </row>
    <row r="40" spans="1:11" x14ac:dyDescent="0.2">
      <c r="A40" s="78" t="s">
        <v>401</v>
      </c>
      <c r="B40" s="5" t="s">
        <v>217</v>
      </c>
      <c r="C40" s="8" t="s">
        <v>217</v>
      </c>
      <c r="D40" s="9" t="str">
        <f t="shared" si="4"/>
        <v>N/A</v>
      </c>
      <c r="E40" s="8">
        <v>0</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v>8.556223E-4</v>
      </c>
      <c r="F41" s="9" t="str">
        <f t="shared" si="5"/>
        <v>N/A</v>
      </c>
      <c r="G41" s="8">
        <v>2.4814230000000002E-4</v>
      </c>
      <c r="H41" s="9" t="str">
        <f t="shared" si="6"/>
        <v>N/A</v>
      </c>
      <c r="I41" s="10" t="s">
        <v>217</v>
      </c>
      <c r="J41" s="10">
        <v>-71</v>
      </c>
      <c r="K41" s="9" t="str">
        <f t="shared" si="7"/>
        <v>No</v>
      </c>
    </row>
    <row r="42" spans="1:11" x14ac:dyDescent="0.2">
      <c r="A42" s="78" t="s">
        <v>32</v>
      </c>
      <c r="B42" s="5" t="s">
        <v>217</v>
      </c>
      <c r="C42" s="8" t="s">
        <v>217</v>
      </c>
      <c r="D42" s="9" t="str">
        <f t="shared" ref="D42:D51" si="8">IF($B42="N/A","N/A",IF(C42&lt;0,"No","Yes"))</f>
        <v>N/A</v>
      </c>
      <c r="E42" s="8">
        <v>99.999714792999995</v>
      </c>
      <c r="F42" s="9" t="str">
        <f t="shared" ref="F42:F51" si="9">IF($B42="N/A","N/A",IF(E42&lt;0,"No","Yes"))</f>
        <v>N/A</v>
      </c>
      <c r="G42" s="8">
        <v>100</v>
      </c>
      <c r="H42" s="9" t="str">
        <f t="shared" ref="H42:H51" si="10">IF($B42="N/A","N/A",IF(G42&lt;0,"No","Yes"))</f>
        <v>N/A</v>
      </c>
      <c r="I42" s="10" t="s">
        <v>217</v>
      </c>
      <c r="J42" s="10">
        <v>2.9999999999999997E-4</v>
      </c>
      <c r="K42" s="9" t="str">
        <f t="shared" ref="K42:K51" si="11">IF(J42="Div by 0", "N/A", IF(J42="N/A","N/A", IF(J42&gt;30, "No", IF(J42&lt;-30, "No", "Yes"))))</f>
        <v>Yes</v>
      </c>
    </row>
    <row r="43" spans="1:11" x14ac:dyDescent="0.2">
      <c r="A43" s="78" t="s">
        <v>39</v>
      </c>
      <c r="B43" s="5" t="s">
        <v>217</v>
      </c>
      <c r="C43" s="8" t="s">
        <v>217</v>
      </c>
      <c r="D43" s="9" t="str">
        <f t="shared" si="8"/>
        <v>N/A</v>
      </c>
      <c r="E43" s="8">
        <v>99.999246829000001</v>
      </c>
      <c r="F43" s="9" t="str">
        <f t="shared" si="9"/>
        <v>N/A</v>
      </c>
      <c r="G43" s="8">
        <v>100</v>
      </c>
      <c r="H43" s="9" t="str">
        <f t="shared" si="10"/>
        <v>N/A</v>
      </c>
      <c r="I43" s="10" t="s">
        <v>217</v>
      </c>
      <c r="J43" s="10">
        <v>8.0000000000000004E-4</v>
      </c>
      <c r="K43" s="9" t="str">
        <f t="shared" si="11"/>
        <v>Yes</v>
      </c>
    </row>
    <row r="44" spans="1:11" x14ac:dyDescent="0.2">
      <c r="A44" s="78" t="s">
        <v>40</v>
      </c>
      <c r="B44" s="5" t="s">
        <v>217</v>
      </c>
      <c r="C44" s="8" t="s">
        <v>217</v>
      </c>
      <c r="D44" s="9" t="str">
        <f t="shared" si="8"/>
        <v>N/A</v>
      </c>
      <c r="E44" s="8">
        <v>38.556161781999997</v>
      </c>
      <c r="F44" s="9" t="str">
        <f t="shared" si="9"/>
        <v>N/A</v>
      </c>
      <c r="G44" s="8">
        <v>10.386742250999999</v>
      </c>
      <c r="H44" s="9" t="str">
        <f t="shared" si="10"/>
        <v>N/A</v>
      </c>
      <c r="I44" s="10" t="s">
        <v>217</v>
      </c>
      <c r="J44" s="10">
        <v>-73.099999999999994</v>
      </c>
      <c r="K44" s="9" t="str">
        <f t="shared" si="11"/>
        <v>No</v>
      </c>
    </row>
    <row r="45" spans="1:11" x14ac:dyDescent="0.2">
      <c r="A45" s="78" t="s">
        <v>167</v>
      </c>
      <c r="B45" s="5" t="s">
        <v>217</v>
      </c>
      <c r="C45" s="8" t="s">
        <v>217</v>
      </c>
      <c r="D45" s="9" t="str">
        <f t="shared" si="8"/>
        <v>N/A</v>
      </c>
      <c r="E45" s="8">
        <v>97.245466628000003</v>
      </c>
      <c r="F45" s="9" t="str">
        <f t="shared" si="9"/>
        <v>N/A</v>
      </c>
      <c r="G45" s="8">
        <v>99.834116843000004</v>
      </c>
      <c r="H45" s="9" t="str">
        <f t="shared" si="10"/>
        <v>N/A</v>
      </c>
      <c r="I45" s="10" t="s">
        <v>217</v>
      </c>
      <c r="J45" s="10">
        <v>2.6619999999999999</v>
      </c>
      <c r="K45" s="9" t="str">
        <f t="shared" si="11"/>
        <v>Yes</v>
      </c>
    </row>
    <row r="46" spans="1:11" x14ac:dyDescent="0.2">
      <c r="A46" s="78"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
      <c r="A47" s="78" t="s">
        <v>42</v>
      </c>
      <c r="B47" s="5" t="s">
        <v>217</v>
      </c>
      <c r="C47" s="8" t="s">
        <v>217</v>
      </c>
      <c r="D47" s="9" t="str">
        <f t="shared" si="8"/>
        <v>N/A</v>
      </c>
      <c r="E47" s="8">
        <v>100</v>
      </c>
      <c r="F47" s="9" t="str">
        <f t="shared" si="9"/>
        <v>N/A</v>
      </c>
      <c r="G47" s="8" t="s">
        <v>1743</v>
      </c>
      <c r="H47" s="9" t="str">
        <f t="shared" si="10"/>
        <v>N/A</v>
      </c>
      <c r="I47" s="10" t="s">
        <v>217</v>
      </c>
      <c r="J47" s="10" t="s">
        <v>1743</v>
      </c>
      <c r="K47" s="9" t="str">
        <f t="shared" si="11"/>
        <v>N/A</v>
      </c>
    </row>
    <row r="48" spans="1:11" x14ac:dyDescent="0.2">
      <c r="A48" s="78" t="s">
        <v>43</v>
      </c>
      <c r="B48" s="5" t="s">
        <v>217</v>
      </c>
      <c r="C48" s="8" t="s">
        <v>217</v>
      </c>
      <c r="D48" s="9" t="str">
        <f t="shared" si="8"/>
        <v>N/A</v>
      </c>
      <c r="E48" s="8">
        <v>99.473891237999993</v>
      </c>
      <c r="F48" s="9" t="str">
        <f t="shared" si="9"/>
        <v>N/A</v>
      </c>
      <c r="G48" s="8">
        <v>99.974821319</v>
      </c>
      <c r="H48" s="9" t="str">
        <f t="shared" si="10"/>
        <v>N/A</v>
      </c>
      <c r="I48" s="10" t="s">
        <v>217</v>
      </c>
      <c r="J48" s="10">
        <v>0.50360000000000005</v>
      </c>
      <c r="K48" s="9" t="str">
        <f t="shared" si="11"/>
        <v>Yes</v>
      </c>
    </row>
    <row r="49" spans="1:12" x14ac:dyDescent="0.2">
      <c r="A49" s="78" t="s">
        <v>44</v>
      </c>
      <c r="B49" s="5" t="s">
        <v>217</v>
      </c>
      <c r="C49" s="8" t="s">
        <v>217</v>
      </c>
      <c r="D49" s="9" t="str">
        <f t="shared" si="8"/>
        <v>N/A</v>
      </c>
      <c r="E49" s="8">
        <v>80.592379253999994</v>
      </c>
      <c r="F49" s="9" t="str">
        <f t="shared" si="9"/>
        <v>N/A</v>
      </c>
      <c r="G49" s="8">
        <v>37.202542217000001</v>
      </c>
      <c r="H49" s="9" t="str">
        <f t="shared" si="10"/>
        <v>N/A</v>
      </c>
      <c r="I49" s="10" t="s">
        <v>217</v>
      </c>
      <c r="J49" s="10">
        <v>-53.8</v>
      </c>
      <c r="K49" s="9" t="str">
        <f t="shared" si="11"/>
        <v>No</v>
      </c>
    </row>
    <row r="50" spans="1:12" x14ac:dyDescent="0.2">
      <c r="A50" s="78" t="s">
        <v>45</v>
      </c>
      <c r="B50" s="5" t="s">
        <v>217</v>
      </c>
      <c r="C50" s="8" t="s">
        <v>217</v>
      </c>
      <c r="D50" s="9" t="str">
        <f t="shared" si="8"/>
        <v>N/A</v>
      </c>
      <c r="E50" s="8">
        <v>19.340458229999999</v>
      </c>
      <c r="F50" s="9" t="str">
        <f t="shared" si="9"/>
        <v>N/A</v>
      </c>
      <c r="G50" s="8">
        <v>62.797209228</v>
      </c>
      <c r="H50" s="9" t="str">
        <f t="shared" si="10"/>
        <v>N/A</v>
      </c>
      <c r="I50" s="10" t="s">
        <v>217</v>
      </c>
      <c r="J50" s="10">
        <v>224.7</v>
      </c>
      <c r="K50" s="9" t="str">
        <f t="shared" si="11"/>
        <v>No</v>
      </c>
    </row>
    <row r="51" spans="1:12" x14ac:dyDescent="0.2">
      <c r="A51" s="78" t="s">
        <v>50</v>
      </c>
      <c r="B51" s="5" t="s">
        <v>217</v>
      </c>
      <c r="C51" s="8" t="s">
        <v>217</v>
      </c>
      <c r="D51" s="9" t="str">
        <f t="shared" si="8"/>
        <v>N/A</v>
      </c>
      <c r="E51" s="8">
        <v>0</v>
      </c>
      <c r="F51" s="9" t="str">
        <f t="shared" si="9"/>
        <v>N/A</v>
      </c>
      <c r="G51" s="8">
        <v>0</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3116863</v>
      </c>
      <c r="D7" s="31" t="str">
        <f>IF($B7="N/A","N/A",IF(C7&gt;15,"No",IF(C7&lt;-15,"No","Yes")))</f>
        <v>N/A</v>
      </c>
      <c r="E7" s="30">
        <v>3536467</v>
      </c>
      <c r="F7" s="31" t="str">
        <f>IF($B7="N/A","N/A",IF(E7&gt;15,"No",IF(E7&lt;-15,"No","Yes")))</f>
        <v>N/A</v>
      </c>
      <c r="G7" s="30">
        <v>4214715</v>
      </c>
      <c r="H7" s="31" t="str">
        <f>IF($B7="N/A","N/A",IF(G7&gt;15,"No",IF(G7&lt;-15,"No","Yes")))</f>
        <v>N/A</v>
      </c>
      <c r="I7" s="32">
        <v>13.46</v>
      </c>
      <c r="J7" s="32">
        <v>19.18</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88.767544186999999</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11.232455813</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88.996136539999995</v>
      </c>
      <c r="F11" s="9" t="str">
        <f>IF(OR($B11="N/A",$E11="N/A"),"N/A",IF(E11&gt;100,"No",IF(E11&lt;95,"No","Yes")))</f>
        <v>No</v>
      </c>
      <c r="G11" s="9">
        <v>92.920209314000004</v>
      </c>
      <c r="H11" s="9" t="str">
        <f>IF($B11="N/A","N/A",IF(G11&gt;100,"No",IF(G11&lt;95,"No","Yes")))</f>
        <v>No</v>
      </c>
      <c r="I11" s="10" t="s">
        <v>217</v>
      </c>
      <c r="J11" s="10">
        <v>4.4089999999999998</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100</v>
      </c>
      <c r="F13" s="9" t="str">
        <f t="shared" si="2"/>
        <v>Yes</v>
      </c>
      <c r="G13" s="9">
        <v>100</v>
      </c>
      <c r="H13" s="9" t="str">
        <f t="shared" si="3"/>
        <v>Yes</v>
      </c>
      <c r="I13" s="10" t="s">
        <v>217</v>
      </c>
      <c r="J13" s="10">
        <v>0</v>
      </c>
      <c r="K13" s="9" t="str">
        <f t="shared" si="0"/>
        <v>Yes</v>
      </c>
    </row>
    <row r="14" spans="1:11" x14ac:dyDescent="0.2">
      <c r="A14" s="3" t="s">
        <v>13</v>
      </c>
      <c r="B14" s="34" t="s">
        <v>217</v>
      </c>
      <c r="C14" s="35">
        <v>3116863</v>
      </c>
      <c r="D14" s="9" t="str">
        <f>IF($B14="N/A","N/A",IF(C14&gt;15,"No",IF(C14&lt;-15,"No","Yes")))</f>
        <v>N/A</v>
      </c>
      <c r="E14" s="35">
        <v>3536467</v>
      </c>
      <c r="F14" s="9" t="str">
        <f>IF($B14="N/A","N/A",IF(E14&gt;15,"No",IF(E14&lt;-15,"No","Yes")))</f>
        <v>N/A</v>
      </c>
      <c r="G14" s="35">
        <v>3741299</v>
      </c>
      <c r="H14" s="9" t="str">
        <f>IF($B14="N/A","N/A",IF(G14&gt;15,"No",IF(G14&lt;-15,"No","Yes")))</f>
        <v>N/A</v>
      </c>
      <c r="I14" s="10">
        <v>13.46</v>
      </c>
      <c r="J14" s="10">
        <v>5.7919999999999998</v>
      </c>
      <c r="K14" s="9" t="str">
        <f t="shared" si="0"/>
        <v>Yes</v>
      </c>
    </row>
    <row r="15" spans="1:11" ht="14.25" customHeight="1" x14ac:dyDescent="0.2">
      <c r="A15" s="3" t="s">
        <v>444</v>
      </c>
      <c r="B15" s="34" t="s">
        <v>217</v>
      </c>
      <c r="C15" s="9">
        <v>0.1371250517</v>
      </c>
      <c r="D15" s="9" t="str">
        <f>IF($B15="N/A","N/A",IF(C15&gt;15,"No",IF(C15&lt;-15,"No","Yes")))</f>
        <v>N/A</v>
      </c>
      <c r="E15" s="9">
        <v>4.3829053E-3</v>
      </c>
      <c r="F15" s="9" t="str">
        <f>IF($B15="N/A","N/A",IF(E15&gt;15,"No",IF(E15&lt;-15,"No","Yes")))</f>
        <v>N/A</v>
      </c>
      <c r="G15" s="9">
        <v>4.2765890000000001E-4</v>
      </c>
      <c r="H15" s="9" t="str">
        <f>IF($B15="N/A","N/A",IF(G15&gt;15,"No",IF(G15&lt;-15,"No","Yes")))</f>
        <v>N/A</v>
      </c>
      <c r="I15" s="10">
        <v>-96.8</v>
      </c>
      <c r="J15" s="10">
        <v>-90.2</v>
      </c>
      <c r="K15" s="9" t="str">
        <f t="shared" si="0"/>
        <v>No</v>
      </c>
    </row>
    <row r="16" spans="1:11" ht="12.75" customHeight="1" x14ac:dyDescent="0.2">
      <c r="A16" s="3" t="s">
        <v>856</v>
      </c>
      <c r="B16" s="34" t="s">
        <v>217</v>
      </c>
      <c r="C16" s="36">
        <v>64.941272811999994</v>
      </c>
      <c r="D16" s="9" t="str">
        <f>IF($B16="N/A","N/A",IF(C16&gt;15,"No",IF(C16&lt;-15,"No","Yes")))</f>
        <v>N/A</v>
      </c>
      <c r="E16" s="36">
        <v>701.33548386999996</v>
      </c>
      <c r="F16" s="9" t="str">
        <f>IF($B16="N/A","N/A",IF(E16&gt;15,"No",IF(E16&lt;-15,"No","Yes")))</f>
        <v>N/A</v>
      </c>
      <c r="G16" s="36">
        <v>28.625</v>
      </c>
      <c r="H16" s="9" t="str">
        <f>IF($B16="N/A","N/A",IF(G16&gt;15,"No",IF(G16&lt;-15,"No","Yes")))</f>
        <v>N/A</v>
      </c>
      <c r="I16" s="10">
        <v>980</v>
      </c>
      <c r="J16" s="10">
        <v>-95.9</v>
      </c>
      <c r="K16" s="9" t="str">
        <f t="shared" si="0"/>
        <v>No</v>
      </c>
    </row>
    <row r="17" spans="1:11" x14ac:dyDescent="0.2">
      <c r="A17" s="3" t="s">
        <v>131</v>
      </c>
      <c r="B17" s="34" t="s">
        <v>217</v>
      </c>
      <c r="C17" s="35">
        <v>5277</v>
      </c>
      <c r="D17" s="9" t="str">
        <f>IF($B17="N/A","N/A",IF(C17&gt;15,"No",IF(C17&lt;-15,"No","Yes")))</f>
        <v>N/A</v>
      </c>
      <c r="E17" s="35">
        <v>2107</v>
      </c>
      <c r="F17" s="9" t="str">
        <f>IF($B17="N/A","N/A",IF(E17&gt;15,"No",IF(E17&lt;-15,"No","Yes")))</f>
        <v>N/A</v>
      </c>
      <c r="G17" s="35">
        <v>1921</v>
      </c>
      <c r="H17" s="9" t="str">
        <f>IF($B17="N/A","N/A",IF(G17&gt;15,"No",IF(G17&lt;-15,"No","Yes")))</f>
        <v>N/A</v>
      </c>
      <c r="I17" s="10">
        <v>-60.1</v>
      </c>
      <c r="J17" s="10">
        <v>-8.83</v>
      </c>
      <c r="K17" s="9" t="str">
        <f t="shared" si="0"/>
        <v>Yes</v>
      </c>
    </row>
    <row r="18" spans="1:11" x14ac:dyDescent="0.2">
      <c r="A18" s="3" t="s">
        <v>350</v>
      </c>
      <c r="B18" s="34" t="s">
        <v>217</v>
      </c>
      <c r="C18" s="35" t="s">
        <v>217</v>
      </c>
      <c r="D18" s="9" t="str">
        <f>IF($B18="N/A","N/A",IF(C18&gt;15,"No",IF(C18&lt;-15,"No","Yes")))</f>
        <v>N/A</v>
      </c>
      <c r="E18" s="35" t="s">
        <v>217</v>
      </c>
      <c r="F18" s="9" t="str">
        <f>IF($B18="N/A","N/A",IF(E18&gt;15,"No",IF(E18&lt;-15,"No","Yes")))</f>
        <v>N/A</v>
      </c>
      <c r="G18" s="8">
        <v>4.5578408000000001E-2</v>
      </c>
      <c r="H18" s="9" t="str">
        <f>IF($B18="N/A","N/A",IF(G18&gt;15,"No",IF(G18&lt;-15,"No","Yes")))</f>
        <v>N/A</v>
      </c>
      <c r="I18" s="10" t="s">
        <v>217</v>
      </c>
      <c r="J18" s="10" t="s">
        <v>217</v>
      </c>
      <c r="K18" s="9" t="str">
        <f t="shared" si="0"/>
        <v>N/A</v>
      </c>
    </row>
    <row r="19" spans="1:11" ht="27.75" customHeight="1" x14ac:dyDescent="0.2">
      <c r="A19" s="3" t="s">
        <v>835</v>
      </c>
      <c r="B19" s="34" t="s">
        <v>217</v>
      </c>
      <c r="C19" s="36">
        <v>45.308129618999999</v>
      </c>
      <c r="D19" s="9" t="str">
        <f>IF($B19="N/A","N/A",IF(C19&gt;60,"No",IF(C19&lt;15,"No","Yes")))</f>
        <v>N/A</v>
      </c>
      <c r="E19" s="36">
        <v>50.958709065000001</v>
      </c>
      <c r="F19" s="9" t="str">
        <f>IF($B19="N/A","N/A",IF(E19&gt;60,"No",IF(E19&lt;15,"No","Yes")))</f>
        <v>N/A</v>
      </c>
      <c r="G19" s="36">
        <v>59.061946902999999</v>
      </c>
      <c r="H19" s="9" t="str">
        <f>IF($B19="N/A","N/A",IF(G19&gt;60,"No",IF(G19&lt;15,"No","Yes")))</f>
        <v>N/A</v>
      </c>
      <c r="I19" s="10">
        <v>12.47</v>
      </c>
      <c r="J19" s="10">
        <v>15.9</v>
      </c>
      <c r="K19" s="9" t="str">
        <f t="shared" si="0"/>
        <v>Yes</v>
      </c>
    </row>
    <row r="20" spans="1:11" x14ac:dyDescent="0.2">
      <c r="A20" s="3" t="s">
        <v>27</v>
      </c>
      <c r="B20" s="34" t="s">
        <v>221</v>
      </c>
      <c r="C20" s="35">
        <v>11</v>
      </c>
      <c r="D20" s="9" t="str">
        <f>IF($B20="N/A","N/A",IF(C20="N/A","N/A",IF(C20=0,"Yes","No")))</f>
        <v>No</v>
      </c>
      <c r="E20" s="35">
        <v>11</v>
      </c>
      <c r="F20" s="9" t="str">
        <f>IF($B20="N/A","N/A",IF(E20="N/A","N/A",IF(E20=0,"Yes","No")))</f>
        <v>No</v>
      </c>
      <c r="G20" s="35">
        <v>11</v>
      </c>
      <c r="H20" s="9" t="str">
        <f>IF($B20="N/A","N/A",IF(G20=0,"Yes","No"))</f>
        <v>No</v>
      </c>
      <c r="I20" s="10">
        <v>-50</v>
      </c>
      <c r="J20" s="10">
        <v>100</v>
      </c>
      <c r="K20" s="9" t="str">
        <f t="shared" si="0"/>
        <v>No</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3116863</v>
      </c>
      <c r="D6" s="9" t="str">
        <f>IF($B6="N/A","N/A",IF(C6&gt;15,"No",IF(C6&lt;-15,"No","Yes")))</f>
        <v>N/A</v>
      </c>
      <c r="E6" s="35">
        <v>3536467</v>
      </c>
      <c r="F6" s="9" t="str">
        <f>IF($B6="N/A","N/A",IF(E6&gt;15,"No",IF(E6&lt;-15,"No","Yes")))</f>
        <v>N/A</v>
      </c>
      <c r="G6" s="35">
        <v>3741299</v>
      </c>
      <c r="H6" s="9" t="str">
        <f>IF($B6="N/A","N/A",IF(G6&gt;15,"No",IF(G6&lt;-15,"No","Yes")))</f>
        <v>N/A</v>
      </c>
      <c r="I6" s="10">
        <v>13.46</v>
      </c>
      <c r="J6" s="10">
        <v>5.7919999999999998</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88.605477366000002</v>
      </c>
      <c r="D9" s="9" t="str">
        <f>IF($B9="N/A","N/A",IF(C9&gt;60,"No",IF(C9&lt;15,"No","Yes")))</f>
        <v>No</v>
      </c>
      <c r="E9" s="36">
        <v>85.963794656999994</v>
      </c>
      <c r="F9" s="9" t="str">
        <f>IF($B9="N/A","N/A",IF(E9&gt;60,"No",IF(E9&lt;15,"No","Yes")))</f>
        <v>No</v>
      </c>
      <c r="G9" s="36">
        <v>75.937129858000006</v>
      </c>
      <c r="H9" s="9" t="str">
        <f>IF($B9="N/A","N/A",IF(G9&gt;60,"No",IF(G9&lt;15,"No","Yes")))</f>
        <v>No</v>
      </c>
      <c r="I9" s="10">
        <v>-2.98</v>
      </c>
      <c r="J9" s="10">
        <v>-11.7</v>
      </c>
      <c r="K9" s="9" t="str">
        <f t="shared" si="0"/>
        <v>Yes</v>
      </c>
    </row>
    <row r="10" spans="1:11" x14ac:dyDescent="0.2">
      <c r="A10" s="3" t="s">
        <v>14</v>
      </c>
      <c r="B10" s="34" t="s">
        <v>276</v>
      </c>
      <c r="C10" s="9">
        <v>1.6470727138000001</v>
      </c>
      <c r="D10" s="9" t="str">
        <f>IF($B10="N/A","N/A",IF(C10&gt;15,"No",IF(C10&lt;=0,"No","Yes")))</f>
        <v>Yes</v>
      </c>
      <c r="E10" s="9">
        <v>1.5594659868</v>
      </c>
      <c r="F10" s="9" t="str">
        <f>IF($B10="N/A","N/A",IF(E10&gt;15,"No",IF(E10&lt;=0,"No","Yes")))</f>
        <v>Yes</v>
      </c>
      <c r="G10" s="9">
        <v>1.3468049466000001</v>
      </c>
      <c r="H10" s="9" t="str">
        <f>IF($B10="N/A","N/A",IF(G10&gt;15,"No",IF(G10&lt;=0,"No","Yes")))</f>
        <v>Yes</v>
      </c>
      <c r="I10" s="10">
        <v>-5.32</v>
      </c>
      <c r="J10" s="10">
        <v>-13.6</v>
      </c>
      <c r="K10" s="9" t="str">
        <f t="shared" si="0"/>
        <v>Yes</v>
      </c>
    </row>
    <row r="11" spans="1:11" x14ac:dyDescent="0.2">
      <c r="A11" s="3" t="s">
        <v>871</v>
      </c>
      <c r="B11" s="34" t="s">
        <v>217</v>
      </c>
      <c r="C11" s="36">
        <v>130.96863859999999</v>
      </c>
      <c r="D11" s="9" t="str">
        <f>IF($B11="N/A","N/A",IF(C11&gt;15,"No",IF(C11&lt;-15,"No","Yes")))</f>
        <v>N/A</v>
      </c>
      <c r="E11" s="36">
        <v>129.05398005000001</v>
      </c>
      <c r="F11" s="9" t="str">
        <f>IF($B11="N/A","N/A",IF(E11&gt;15,"No",IF(E11&lt;-15,"No","Yes")))</f>
        <v>N/A</v>
      </c>
      <c r="G11" s="36">
        <v>114.91368977</v>
      </c>
      <c r="H11" s="9" t="str">
        <f>IF($B11="N/A","N/A",IF(G11&gt;15,"No",IF(G11&lt;-15,"No","Yes")))</f>
        <v>N/A</v>
      </c>
      <c r="I11" s="10">
        <v>-1.46</v>
      </c>
      <c r="J11" s="10">
        <v>-11</v>
      </c>
      <c r="K11" s="9" t="str">
        <f t="shared" si="0"/>
        <v>Yes</v>
      </c>
    </row>
    <row r="12" spans="1:11" x14ac:dyDescent="0.2">
      <c r="A12" s="3" t="s">
        <v>932</v>
      </c>
      <c r="B12" s="34" t="s">
        <v>217</v>
      </c>
      <c r="C12" s="9">
        <v>1.6007119979</v>
      </c>
      <c r="D12" s="9" t="str">
        <f>IF($B12="N/A","N/A",IF(C12&gt;15,"No",IF(C12&lt;-15,"No","Yes")))</f>
        <v>N/A</v>
      </c>
      <c r="E12" s="9">
        <v>1.5748768473999999</v>
      </c>
      <c r="F12" s="9" t="str">
        <f>IF($B12="N/A","N/A",IF(E12&gt;15,"No",IF(E12&lt;-15,"No","Yes")))</f>
        <v>N/A</v>
      </c>
      <c r="G12" s="9">
        <v>1.5916664239</v>
      </c>
      <c r="H12" s="9" t="str">
        <f>IF($B12="N/A","N/A",IF(G12&gt;15,"No",IF(G12&lt;-15,"No","Yes")))</f>
        <v>N/A</v>
      </c>
      <c r="I12" s="10">
        <v>-1.61</v>
      </c>
      <c r="J12" s="10">
        <v>1.0660000000000001</v>
      </c>
      <c r="K12" s="9" t="str">
        <f t="shared" si="0"/>
        <v>Yes</v>
      </c>
    </row>
    <row r="13" spans="1:11" x14ac:dyDescent="0.2">
      <c r="A13" s="3" t="s">
        <v>51</v>
      </c>
      <c r="B13" s="34" t="s">
        <v>277</v>
      </c>
      <c r="C13" s="9">
        <v>99.934934580000004</v>
      </c>
      <c r="D13" s="9" t="str">
        <f>IF($B13="N/A","N/A",IF(C13&gt;99,"No",IF(C13&lt;95,"No","Yes")))</f>
        <v>No</v>
      </c>
      <c r="E13" s="9">
        <v>99.918873837000007</v>
      </c>
      <c r="F13" s="9" t="str">
        <f>IF($B13="N/A","N/A",IF(E13&gt;99,"No",IF(E13&lt;95,"No","Yes")))</f>
        <v>No</v>
      </c>
      <c r="G13" s="9">
        <v>99.927859280999996</v>
      </c>
      <c r="H13" s="9" t="str">
        <f>IF($B13="N/A","N/A",IF(G13&gt;99,"No",IF(G13&lt;95,"No","Yes")))</f>
        <v>No</v>
      </c>
      <c r="I13" s="10">
        <v>-1.6E-2</v>
      </c>
      <c r="J13" s="10">
        <v>8.9999999999999993E-3</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99.094911929999995</v>
      </c>
      <c r="D15" s="9" t="str">
        <f>IF($B15="N/A","N/A",IF(C15&gt;15,"No",IF(C15&lt;-15,"No","Yes")))</f>
        <v>N/A</v>
      </c>
      <c r="E15" s="9">
        <v>80.412174785999994</v>
      </c>
      <c r="F15" s="9" t="str">
        <f>IF($B15="N/A","N/A",IF(E15&gt;15,"No",IF(E15&lt;-15,"No","Yes")))</f>
        <v>N/A</v>
      </c>
      <c r="G15" s="9">
        <v>83.232520195000006</v>
      </c>
      <c r="H15" s="9" t="str">
        <f>IF($B15="N/A","N/A",IF(G15&gt;15,"No",IF(G15&lt;-15,"No","Yes")))</f>
        <v>N/A</v>
      </c>
      <c r="I15" s="10">
        <v>-18.899999999999999</v>
      </c>
      <c r="J15" s="10">
        <v>3.5070000000000001</v>
      </c>
      <c r="K15" s="9" t="str">
        <f t="shared" si="0"/>
        <v>Yes</v>
      </c>
    </row>
    <row r="16" spans="1:11" x14ac:dyDescent="0.2">
      <c r="A16" s="3" t="s">
        <v>169</v>
      </c>
      <c r="B16" s="34"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4" t="s">
        <v>279</v>
      </c>
      <c r="C17" s="9">
        <v>98.087346521000001</v>
      </c>
      <c r="D17" s="9" t="str">
        <f>IF($B17="N/A","N/A",IF(C17&gt;98,"Yes","No"))</f>
        <v>Yes</v>
      </c>
      <c r="E17" s="9">
        <v>99.999858501000006</v>
      </c>
      <c r="F17" s="9" t="str">
        <f>IF($B17="N/A","N/A",IF(E17&gt;98,"Yes","No"))</f>
        <v>Yes</v>
      </c>
      <c r="G17" s="9">
        <v>99.999384796000001</v>
      </c>
      <c r="H17" s="9" t="str">
        <f>IF($B17="N/A","N/A",IF(G17&gt;98,"Yes","No"))</f>
        <v>Yes</v>
      </c>
      <c r="I17" s="10">
        <v>1.95</v>
      </c>
      <c r="J17" s="10">
        <v>0</v>
      </c>
      <c r="K17" s="9" t="str">
        <f t="shared" si="0"/>
        <v>Yes</v>
      </c>
    </row>
    <row r="18" spans="1:11" x14ac:dyDescent="0.2">
      <c r="A18" s="3" t="s">
        <v>53</v>
      </c>
      <c r="B18" s="34" t="s">
        <v>279</v>
      </c>
      <c r="C18" s="9">
        <v>99.994156993999994</v>
      </c>
      <c r="D18" s="9" t="str">
        <f>IF($B18="N/A","N/A",IF(C18&gt;98,"Yes","No"))</f>
        <v>Yes</v>
      </c>
      <c r="E18" s="9">
        <v>99.994000448999998</v>
      </c>
      <c r="F18" s="9" t="str">
        <f>IF($B18="N/A","N/A",IF(E18&gt;98,"Yes","No"))</f>
        <v>Yes</v>
      </c>
      <c r="G18" s="9">
        <v>99.995934306999999</v>
      </c>
      <c r="H18" s="9" t="str">
        <f>IF($B18="N/A","N/A",IF(G18&gt;98,"Yes","No"))</f>
        <v>Yes</v>
      </c>
      <c r="I18" s="10">
        <v>0</v>
      </c>
      <c r="J18" s="10">
        <v>1.9E-3</v>
      </c>
      <c r="K18" s="9" t="str">
        <f t="shared" si="0"/>
        <v>Yes</v>
      </c>
    </row>
    <row r="19" spans="1:11" ht="12.75" customHeight="1" x14ac:dyDescent="0.2">
      <c r="A19" s="3" t="s">
        <v>678</v>
      </c>
      <c r="B19" s="34" t="s">
        <v>227</v>
      </c>
      <c r="C19" s="9">
        <v>99.932784983000005</v>
      </c>
      <c r="D19" s="9" t="str">
        <f>IF($B19="N/A","N/A",IF(C19&gt;100,"No",IF(C19&lt;98,"No","Yes")))</f>
        <v>Yes</v>
      </c>
      <c r="E19" s="9">
        <v>99.938300003999998</v>
      </c>
      <c r="F19" s="9" t="str">
        <f>IF($B19="N/A","N/A",IF(E19&gt;100,"No",IF(E19&lt;98,"No","Yes")))</f>
        <v>Yes</v>
      </c>
      <c r="G19" s="9">
        <v>99.848982933000002</v>
      </c>
      <c r="H19" s="9" t="str">
        <f>IF($B19="N/A","N/A",IF(G19&gt;100,"No",IF(G19&lt;98,"No","Yes")))</f>
        <v>Yes</v>
      </c>
      <c r="I19" s="10">
        <v>5.4999999999999997E-3</v>
      </c>
      <c r="J19" s="10">
        <v>-8.8999999999999996E-2</v>
      </c>
      <c r="K19" s="9" t="str">
        <f>IF(J19="Div by 0", "N/A", IF(J19="N/A","N/A", IF(J19&gt;30, "No", IF(J19&lt;-30, "No", "Yes"))))</f>
        <v>Yes</v>
      </c>
    </row>
    <row r="20" spans="1:11" x14ac:dyDescent="0.2">
      <c r="A20" s="3" t="s">
        <v>679</v>
      </c>
      <c r="B20" s="34" t="s">
        <v>227</v>
      </c>
      <c r="C20" s="9">
        <v>99.999775415000002</v>
      </c>
      <c r="D20" s="9" t="str">
        <f>IF($B20="N/A","N/A",IF(C20&gt;100,"No",IF(C20&lt;98,"No","Yes")))</f>
        <v>Yes</v>
      </c>
      <c r="E20" s="9">
        <v>100</v>
      </c>
      <c r="F20" s="9" t="str">
        <f>IF($B20="N/A","N/A",IF(E20&gt;100,"No",IF(E20&lt;98,"No","Yes")))</f>
        <v>Yes</v>
      </c>
      <c r="G20" s="9">
        <v>100</v>
      </c>
      <c r="H20" s="9" t="str">
        <f>IF($B20="N/A","N/A",IF(G20&gt;100,"No",IF(G20&lt;98,"No","Yes")))</f>
        <v>Yes</v>
      </c>
      <c r="I20" s="10">
        <v>2.0000000000000001E-4</v>
      </c>
      <c r="J20" s="10">
        <v>0</v>
      </c>
      <c r="K20" s="9" t="str">
        <f>IF(J20="Div by 0", "N/A", IF(J20="N/A","N/A", IF(J20&gt;30, "No", IF(J20&lt;-30, "No", "Yes"))))</f>
        <v>Yes</v>
      </c>
    </row>
    <row r="21" spans="1:11" x14ac:dyDescent="0.2">
      <c r="A21" s="3" t="s">
        <v>680</v>
      </c>
      <c r="B21" s="34" t="s">
        <v>227</v>
      </c>
      <c r="C21" s="9">
        <v>99.999775415000002</v>
      </c>
      <c r="D21" s="9" t="str">
        <f>IF($B21="N/A","N/A",IF(C21&gt;100,"No",IF(C21&lt;98,"No","Yes")))</f>
        <v>Yes</v>
      </c>
      <c r="E21" s="9">
        <v>100</v>
      </c>
      <c r="F21" s="9" t="str">
        <f>IF($B21="N/A","N/A",IF(E21&gt;100,"No",IF(E21&lt;98,"No","Yes")))</f>
        <v>Yes</v>
      </c>
      <c r="G21" s="9">
        <v>100</v>
      </c>
      <c r="H21" s="9" t="str">
        <f>IF($B21="N/A","N/A",IF(G21&gt;100,"No",IF(G21&lt;98,"No","Yes")))</f>
        <v>Yes</v>
      </c>
      <c r="I21" s="10">
        <v>2.0000000000000001E-4</v>
      </c>
      <c r="J21" s="10">
        <v>0</v>
      </c>
      <c r="K21" s="9" t="str">
        <f>IF(J21="Div by 0", "N/A", IF(J21="N/A","N/A", IF(J21&gt;30, "No", IF(J21&lt;-30, "No", "Yes"))))</f>
        <v>Yes</v>
      </c>
    </row>
    <row r="22" spans="1:11" ht="13.5" customHeight="1" x14ac:dyDescent="0.2">
      <c r="A22" s="3" t="s">
        <v>1724</v>
      </c>
      <c r="B22" s="34" t="s">
        <v>217</v>
      </c>
      <c r="C22" s="9">
        <v>68.366912501000002</v>
      </c>
      <c r="D22" s="9" t="str">
        <f>IF($B22="N/A","N/A",IF(C22&gt;15,"No",IF(C22&lt;-15,"No","Yes")))</f>
        <v>N/A</v>
      </c>
      <c r="E22" s="9">
        <v>65.177251760000004</v>
      </c>
      <c r="F22" s="9" t="str">
        <f>IF($B22="N/A","N/A",IF(E22&gt;15,"No",IF(E22&lt;-15,"No","Yes")))</f>
        <v>N/A</v>
      </c>
      <c r="G22" s="9">
        <v>65.708808625000003</v>
      </c>
      <c r="H22" s="9" t="str">
        <f>IF($B22="N/A","N/A",IF(G22&gt;15,"No",IF(G22&lt;-15,"No","Yes")))</f>
        <v>N/A</v>
      </c>
      <c r="I22" s="10">
        <v>-4.67</v>
      </c>
      <c r="J22" s="10">
        <v>0.81559999999999999</v>
      </c>
      <c r="K22" s="9" t="str">
        <f t="shared" ref="K22:K31" si="1">IF(J22="Div by 0", "N/A", IF(J22="N/A","N/A", IF(J22&gt;30, "No", IF(J22&lt;-30, "No", "Yes"))))</f>
        <v>Yes</v>
      </c>
    </row>
    <row r="23" spans="1:11" x14ac:dyDescent="0.2">
      <c r="A23" s="3" t="s">
        <v>933</v>
      </c>
      <c r="B23" s="34" t="s">
        <v>217</v>
      </c>
      <c r="C23" s="9">
        <v>31.627761630999998</v>
      </c>
      <c r="D23" s="9" t="str">
        <f>IF($B23="N/A","N/A",IF(C23&gt;15,"No",IF(C23&lt;-15,"No","Yes")))</f>
        <v>N/A</v>
      </c>
      <c r="E23" s="9">
        <v>34.820175050000003</v>
      </c>
      <c r="F23" s="9" t="str">
        <f>IF($B23="N/A","N/A",IF(E23&gt;15,"No",IF(E23&lt;-15,"No","Yes")))</f>
        <v>N/A</v>
      </c>
      <c r="G23" s="9">
        <v>34.289721297</v>
      </c>
      <c r="H23" s="9" t="str">
        <f>IF($B23="N/A","N/A",IF(G23&gt;15,"No",IF(G23&lt;-15,"No","Yes")))</f>
        <v>N/A</v>
      </c>
      <c r="I23" s="10">
        <v>10.09</v>
      </c>
      <c r="J23" s="10">
        <v>-1.52</v>
      </c>
      <c r="K23" s="9" t="str">
        <f t="shared" si="1"/>
        <v>Yes</v>
      </c>
    </row>
    <row r="24" spans="1:11" ht="25.5" x14ac:dyDescent="0.2">
      <c r="A24" s="3" t="s">
        <v>934</v>
      </c>
      <c r="B24" s="34" t="s">
        <v>217</v>
      </c>
      <c r="C24" s="9">
        <v>0</v>
      </c>
      <c r="D24" s="9" t="str">
        <f>IF($B24="N/A","N/A",IF(C24&gt;15,"No",IF(C24&lt;-15,"No","Yes")))</f>
        <v>N/A</v>
      </c>
      <c r="E24" s="9">
        <v>0</v>
      </c>
      <c r="F24" s="9" t="str">
        <f>IF($B24="N/A","N/A",IF(E24&gt;15,"No",IF(E24&lt;-15,"No","Yes")))</f>
        <v>N/A</v>
      </c>
      <c r="G24" s="9">
        <v>0</v>
      </c>
      <c r="H24" s="9" t="str">
        <f>IF($B24="N/A","N/A",IF(G24&gt;15,"No",IF(G24&lt;-15,"No","Yes")))</f>
        <v>N/A</v>
      </c>
      <c r="I24" s="10" t="s">
        <v>1743</v>
      </c>
      <c r="J24" s="10" t="s">
        <v>1743</v>
      </c>
      <c r="K24" s="9" t="str">
        <f t="shared" si="1"/>
        <v>N/A</v>
      </c>
    </row>
    <row r="25" spans="1:11" x14ac:dyDescent="0.2">
      <c r="A25" s="3" t="s">
        <v>170</v>
      </c>
      <c r="B25" s="34" t="s">
        <v>217</v>
      </c>
      <c r="C25" s="9">
        <v>99.999775415000002</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2.0000000000000001E-4</v>
      </c>
      <c r="J25" s="10">
        <v>0</v>
      </c>
      <c r="K25" s="9" t="str">
        <f t="shared" si="1"/>
        <v>Yes</v>
      </c>
    </row>
    <row r="26" spans="1:11" x14ac:dyDescent="0.2">
      <c r="A26" s="3" t="s">
        <v>171</v>
      </c>
      <c r="B26" s="34" t="s">
        <v>217</v>
      </c>
      <c r="C26" s="9">
        <v>99.999775415000002</v>
      </c>
      <c r="D26" s="9" t="str">
        <f t="shared" si="2"/>
        <v>N/A</v>
      </c>
      <c r="E26" s="9">
        <v>100</v>
      </c>
      <c r="F26" s="9" t="str">
        <f t="shared" si="3"/>
        <v>N/A</v>
      </c>
      <c r="G26" s="9">
        <v>100</v>
      </c>
      <c r="H26" s="9" t="str">
        <f t="shared" si="4"/>
        <v>N/A</v>
      </c>
      <c r="I26" s="10">
        <v>2.0000000000000001E-4</v>
      </c>
      <c r="J26" s="10">
        <v>0</v>
      </c>
      <c r="K26" s="9" t="str">
        <f t="shared" si="1"/>
        <v>Yes</v>
      </c>
    </row>
    <row r="27" spans="1:11" x14ac:dyDescent="0.2">
      <c r="A27" s="3" t="s">
        <v>172</v>
      </c>
      <c r="B27" s="34" t="s">
        <v>217</v>
      </c>
      <c r="C27" s="9">
        <v>99.999775415000002</v>
      </c>
      <c r="D27" s="9" t="str">
        <f t="shared" si="2"/>
        <v>N/A</v>
      </c>
      <c r="E27" s="9">
        <v>100</v>
      </c>
      <c r="F27" s="9" t="str">
        <f t="shared" si="3"/>
        <v>N/A</v>
      </c>
      <c r="G27" s="9">
        <v>100</v>
      </c>
      <c r="H27" s="9" t="str">
        <f t="shared" si="4"/>
        <v>N/A</v>
      </c>
      <c r="I27" s="10">
        <v>2.0000000000000001E-4</v>
      </c>
      <c r="J27" s="10">
        <v>0</v>
      </c>
      <c r="K27" s="9" t="str">
        <f t="shared" si="1"/>
        <v>Yes</v>
      </c>
    </row>
    <row r="28" spans="1:11" x14ac:dyDescent="0.2">
      <c r="A28" s="3" t="s">
        <v>54</v>
      </c>
      <c r="B28" s="34" t="s">
        <v>217</v>
      </c>
      <c r="C28" s="9">
        <v>1.3585775185</v>
      </c>
      <c r="D28" s="9" t="str">
        <f>IF($B28="N/A","N/A",IF(C28&gt;15,"No",IF(C28&lt;-15,"No","Yes")))</f>
        <v>N/A</v>
      </c>
      <c r="E28" s="9">
        <v>2.0240539498999999</v>
      </c>
      <c r="F28" s="9" t="str">
        <f>IF($B28="N/A","N/A",IF(E28&gt;15,"No",IF(E28&lt;-15,"No","Yes")))</f>
        <v>N/A</v>
      </c>
      <c r="G28" s="9">
        <v>2.7943770332</v>
      </c>
      <c r="H28" s="9" t="str">
        <f>IF($B28="N/A","N/A",IF(G28&gt;15,"No",IF(G28&lt;-15,"No","Yes")))</f>
        <v>N/A</v>
      </c>
      <c r="I28" s="10">
        <v>48.98</v>
      </c>
      <c r="J28" s="10">
        <v>38.06</v>
      </c>
      <c r="K28" s="9" t="str">
        <f t="shared" si="1"/>
        <v>No</v>
      </c>
    </row>
    <row r="29" spans="1:11" x14ac:dyDescent="0.2">
      <c r="A29" s="3" t="s">
        <v>55</v>
      </c>
      <c r="B29" s="34" t="s">
        <v>217</v>
      </c>
      <c r="C29" s="9">
        <v>98.641197896999998</v>
      </c>
      <c r="D29" s="9" t="str">
        <f>IF($B29="N/A","N/A",IF(C29&gt;15,"No",IF(C29&lt;-15,"No","Yes")))</f>
        <v>N/A</v>
      </c>
      <c r="E29" s="9">
        <v>97.975946050000005</v>
      </c>
      <c r="F29" s="9" t="str">
        <f>IF($B29="N/A","N/A",IF(E29&gt;15,"No",IF(E29&lt;-15,"No","Yes")))</f>
        <v>N/A</v>
      </c>
      <c r="G29" s="9">
        <v>97.205622966999996</v>
      </c>
      <c r="H29" s="9" t="str">
        <f>IF($B29="N/A","N/A",IF(G29&gt;15,"No",IF(G29&lt;-15,"No","Yes")))</f>
        <v>N/A</v>
      </c>
      <c r="I29" s="10">
        <v>-0.67400000000000004</v>
      </c>
      <c r="J29" s="10">
        <v>-0.78600000000000003</v>
      </c>
      <c r="K29" s="9" t="str">
        <f t="shared" si="1"/>
        <v>Yes</v>
      </c>
    </row>
    <row r="30" spans="1:11" x14ac:dyDescent="0.2">
      <c r="A30" s="3" t="s">
        <v>56</v>
      </c>
      <c r="B30" s="34" t="s">
        <v>217</v>
      </c>
      <c r="C30" s="9">
        <v>68.107388743000001</v>
      </c>
      <c r="D30" s="9" t="str">
        <f>IF($B30="N/A","N/A",IF(C30&gt;15,"No",IF(C30&lt;-15,"No","Yes")))</f>
        <v>N/A</v>
      </c>
      <c r="E30" s="9">
        <v>71.472856949999994</v>
      </c>
      <c r="F30" s="9" t="str">
        <f>IF($B30="N/A","N/A",IF(E30&gt;15,"No",IF(E30&lt;-15,"No","Yes")))</f>
        <v>N/A</v>
      </c>
      <c r="G30" s="9">
        <v>73.928868022000003</v>
      </c>
      <c r="H30" s="9" t="str">
        <f>IF($B30="N/A","N/A",IF(G30&gt;15,"No",IF(G30&lt;-15,"No","Yes")))</f>
        <v>N/A</v>
      </c>
      <c r="I30" s="10">
        <v>4.9409999999999998</v>
      </c>
      <c r="J30" s="10">
        <v>3.4359999999999999</v>
      </c>
      <c r="K30" s="9" t="str">
        <f t="shared" si="1"/>
        <v>Yes</v>
      </c>
    </row>
    <row r="31" spans="1:11" x14ac:dyDescent="0.2">
      <c r="A31" s="3" t="s">
        <v>57</v>
      </c>
      <c r="B31" s="34" t="s">
        <v>217</v>
      </c>
      <c r="C31" s="9">
        <v>28.232135965000001</v>
      </c>
      <c r="D31" s="9" t="str">
        <f>IF($B31="N/A","N/A",IF(C31&gt;15,"No",IF(C31&lt;-15,"No","Yes")))</f>
        <v>N/A</v>
      </c>
      <c r="E31" s="9">
        <v>24.317178697999999</v>
      </c>
      <c r="F31" s="9" t="str">
        <f>IF($B31="N/A","N/A",IF(E31&gt;15,"No",IF(E31&lt;-15,"No","Yes")))</f>
        <v>N/A</v>
      </c>
      <c r="G31" s="9">
        <v>22.132419783</v>
      </c>
      <c r="H31" s="9" t="str">
        <f>IF($B31="N/A","N/A",IF(G31&gt;15,"No",IF(G31&lt;-15,"No","Yes")))</f>
        <v>N/A</v>
      </c>
      <c r="I31" s="10">
        <v>-13.9</v>
      </c>
      <c r="J31" s="10">
        <v>-8.98</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473416</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v>8.1382969734999993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v>45.010308059000003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v>11.479544418</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v>10.865919192</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v>99.988171080000001</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v>1.7223752471</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v>99.988171080000001</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v>0</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v>84.565024506</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v>100</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v>100</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v>100</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v>96.997355390999999</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v>100</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v>100</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v>72.606756003000001</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v>27.379936462</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v>0</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v>100</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v>100</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v>100</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v>0.56884431449999995</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v>99.431155684999993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v>67.163129256000005</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v>18.460719535999999</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4</v>
      </c>
      <c r="F6" s="43" t="s">
        <v>217</v>
      </c>
      <c r="G6" s="26">
        <v>7</v>
      </c>
      <c r="H6" s="43" t="s">
        <v>217</v>
      </c>
      <c r="I6" s="12" t="s">
        <v>217</v>
      </c>
      <c r="J6" s="12" t="s">
        <v>217</v>
      </c>
      <c r="K6" s="43" t="s">
        <v>217</v>
      </c>
      <c r="L6" s="43" t="s">
        <v>217</v>
      </c>
    </row>
    <row r="7" spans="1:12" x14ac:dyDescent="0.2">
      <c r="A7" s="3" t="s">
        <v>17</v>
      </c>
      <c r="B7" s="29" t="s">
        <v>217</v>
      </c>
      <c r="C7" s="30">
        <v>666240</v>
      </c>
      <c r="D7" s="74" t="str">
        <f>IF($B7="N/A","N/A",IF(C7&gt;10,"No",IF(C7&lt;-10,"No","Yes")))</f>
        <v>N/A</v>
      </c>
      <c r="E7" s="30">
        <v>728719</v>
      </c>
      <c r="F7" s="74" t="str">
        <f>IF($B7="N/A","N/A",IF(E7&gt;10,"No",IF(E7&lt;-10,"No","Yes")))</f>
        <v>N/A</v>
      </c>
      <c r="G7" s="30">
        <v>807261</v>
      </c>
      <c r="H7" s="74" t="str">
        <f>IF($B7="N/A","N/A",IF(G7&gt;10,"No",IF(G7&lt;-10,"No","Yes")))</f>
        <v>N/A</v>
      </c>
      <c r="I7" s="75">
        <v>9.3780000000000001</v>
      </c>
      <c r="J7" s="75">
        <v>10.78</v>
      </c>
      <c r="K7" s="76" t="s">
        <v>732</v>
      </c>
      <c r="L7" s="31" t="str">
        <f>IF(J7="Div by 0", "N/A", IF(K7="N/A","N/A", IF(J7&gt;VALUE(MID(K7,1,2)), "No", IF(J7&lt;-1*VALUE(MID(K7,1,2)), "No", "Yes"))))</f>
        <v>Yes</v>
      </c>
    </row>
    <row r="8" spans="1:12" x14ac:dyDescent="0.2">
      <c r="A8" s="3" t="s">
        <v>58</v>
      </c>
      <c r="B8" s="34" t="s">
        <v>217</v>
      </c>
      <c r="C8" s="46">
        <v>2938782318</v>
      </c>
      <c r="D8" s="43" t="str">
        <f>IF($B8="N/A","N/A",IF(C8&gt;10,"No",IF(C8&lt;-10,"No","Yes")))</f>
        <v>N/A</v>
      </c>
      <c r="E8" s="46">
        <v>3214522565</v>
      </c>
      <c r="F8" s="43" t="str">
        <f>IF($B8="N/A","N/A",IF(E8&gt;10,"No",IF(E8&lt;-10,"No","Yes")))</f>
        <v>N/A</v>
      </c>
      <c r="G8" s="46">
        <v>3289843009</v>
      </c>
      <c r="H8" s="43" t="str">
        <f>IF($B8="N/A","N/A",IF(G8&gt;10,"No",IF(G8&lt;-10,"No","Yes")))</f>
        <v>N/A</v>
      </c>
      <c r="I8" s="12">
        <v>9.3829999999999991</v>
      </c>
      <c r="J8" s="12">
        <v>2.343</v>
      </c>
      <c r="K8" s="44" t="s">
        <v>732</v>
      </c>
      <c r="L8" s="9" t="str">
        <f>IF(J8="Div by 0", "N/A", IF(K8="N/A","N/A", IF(J8&gt;VALUE(MID(K8,1,2)), "No", IF(J8&lt;-1*VALUE(MID(K8,1,2)), "No", "Yes"))))</f>
        <v>Yes</v>
      </c>
    </row>
    <row r="9" spans="1:12" x14ac:dyDescent="0.2">
      <c r="A9" s="58" t="s">
        <v>937</v>
      </c>
      <c r="B9" s="9" t="s">
        <v>217</v>
      </c>
      <c r="C9" s="8">
        <v>13.041396494000001</v>
      </c>
      <c r="D9" s="43" t="str">
        <f>IF($B9="N/A","N/A",IF(C9&gt;10,"No",IF(C9&lt;-10,"No","Yes")))</f>
        <v>N/A</v>
      </c>
      <c r="E9" s="8">
        <v>12.148304079000001</v>
      </c>
      <c r="F9" s="43" t="str">
        <f>IF($B9="N/A","N/A",IF(E9&gt;10,"No",IF(E9&lt;-10,"No","Yes")))</f>
        <v>N/A</v>
      </c>
      <c r="G9" s="8">
        <v>11.514243843999999</v>
      </c>
      <c r="H9" s="43" t="str">
        <f>IF($B9="N/A","N/A",IF(G9&gt;10,"No",IF(G9&lt;-10,"No","Yes")))</f>
        <v>N/A</v>
      </c>
      <c r="I9" s="12">
        <v>-6.85</v>
      </c>
      <c r="J9" s="12">
        <v>-5.22</v>
      </c>
      <c r="K9" s="9" t="s">
        <v>217</v>
      </c>
      <c r="L9" s="9" t="str">
        <f>IF(J9="Div by 0", "N/A", IF(K9="N/A","N/A", IF(J9&gt;VALUE(MID(K9,1,2)), "No", IF(J9&lt;-1*VALUE(MID(K9,1,2)), "No", "Yes"))))</f>
        <v>N/A</v>
      </c>
    </row>
    <row r="10" spans="1:12" x14ac:dyDescent="0.2">
      <c r="A10" s="58" t="s">
        <v>938</v>
      </c>
      <c r="B10" s="9" t="s">
        <v>217</v>
      </c>
      <c r="C10" s="8">
        <v>3.3490934198</v>
      </c>
      <c r="D10" s="43" t="str">
        <f t="shared" ref="D10:D19" si="0">IF($B10="N/A","N/A",IF(C10&gt;10,"No",IF(C10&lt;-10,"No","Yes")))</f>
        <v>N/A</v>
      </c>
      <c r="E10" s="8">
        <v>2.9060584395000002</v>
      </c>
      <c r="F10" s="43" t="str">
        <f t="shared" ref="F10:F19" si="1">IF($B10="N/A","N/A",IF(E10&gt;10,"No",IF(E10&lt;-10,"No","Yes")))</f>
        <v>N/A</v>
      </c>
      <c r="G10" s="8">
        <v>2.5908597096000001</v>
      </c>
      <c r="H10" s="43" t="str">
        <f t="shared" ref="H10:H19" si="2">IF($B10="N/A","N/A",IF(G10&gt;10,"No",IF(G10&lt;-10,"No","Yes")))</f>
        <v>N/A</v>
      </c>
      <c r="I10" s="12">
        <v>-13.2</v>
      </c>
      <c r="J10" s="12">
        <v>-10.8</v>
      </c>
      <c r="K10" s="9" t="s">
        <v>217</v>
      </c>
      <c r="L10" s="9" t="str">
        <f t="shared" ref="L10:L26" si="3">IF(J10="Div by 0", "N/A", IF(K10="N/A","N/A", IF(J10&gt;VALUE(MID(K10,1,2)), "No", IF(J10&lt;-1*VALUE(MID(K10,1,2)), "No", "Yes"))))</f>
        <v>N/A</v>
      </c>
    </row>
    <row r="11" spans="1:12" x14ac:dyDescent="0.2">
      <c r="A11" s="58" t="s">
        <v>939</v>
      </c>
      <c r="B11" s="9" t="s">
        <v>217</v>
      </c>
      <c r="C11" s="8">
        <v>18.245527137</v>
      </c>
      <c r="D11" s="43" t="str">
        <f t="shared" si="0"/>
        <v>N/A</v>
      </c>
      <c r="E11" s="8">
        <v>17.113729709000001</v>
      </c>
      <c r="F11" s="43" t="str">
        <f t="shared" si="1"/>
        <v>N/A</v>
      </c>
      <c r="G11" s="8">
        <v>17.052229700000002</v>
      </c>
      <c r="H11" s="43" t="str">
        <f t="shared" si="2"/>
        <v>N/A</v>
      </c>
      <c r="I11" s="12">
        <v>-6.2</v>
      </c>
      <c r="J11" s="12">
        <v>-0.35899999999999999</v>
      </c>
      <c r="K11" s="9" t="s">
        <v>217</v>
      </c>
      <c r="L11" s="9" t="str">
        <f t="shared" si="3"/>
        <v>N/A</v>
      </c>
    </row>
    <row r="12" spans="1:12" x14ac:dyDescent="0.2">
      <c r="A12" s="58" t="s">
        <v>940</v>
      </c>
      <c r="B12" s="9" t="s">
        <v>217</v>
      </c>
      <c r="C12" s="8">
        <v>6.0038419999999999E-4</v>
      </c>
      <c r="D12" s="43" t="str">
        <f t="shared" si="0"/>
        <v>N/A</v>
      </c>
      <c r="E12" s="8">
        <v>5.4890842999999996E-3</v>
      </c>
      <c r="F12" s="43" t="str">
        <f t="shared" si="1"/>
        <v>N/A</v>
      </c>
      <c r="G12" s="8">
        <v>0.65232929620000002</v>
      </c>
      <c r="H12" s="43" t="str">
        <f t="shared" si="2"/>
        <v>N/A</v>
      </c>
      <c r="I12" s="12">
        <v>814.3</v>
      </c>
      <c r="J12" s="12">
        <v>11784</v>
      </c>
      <c r="K12" s="9" t="s">
        <v>217</v>
      </c>
      <c r="L12" s="9" t="str">
        <f t="shared" si="3"/>
        <v>N/A</v>
      </c>
    </row>
    <row r="13" spans="1:12" x14ac:dyDescent="0.2">
      <c r="A13" s="58" t="s">
        <v>941</v>
      </c>
      <c r="B13" s="11" t="s">
        <v>217</v>
      </c>
      <c r="C13" s="8">
        <v>63.658741595000002</v>
      </c>
      <c r="D13" s="43" t="str">
        <f t="shared" si="0"/>
        <v>N/A</v>
      </c>
      <c r="E13" s="8">
        <v>63.594197489000003</v>
      </c>
      <c r="F13" s="43" t="str">
        <f t="shared" si="1"/>
        <v>N/A</v>
      </c>
      <c r="G13" s="8">
        <v>60.243713</v>
      </c>
      <c r="H13" s="43" t="str">
        <f t="shared" si="2"/>
        <v>N/A</v>
      </c>
      <c r="I13" s="12">
        <v>-0.10100000000000001</v>
      </c>
      <c r="J13" s="12">
        <v>-5.27</v>
      </c>
      <c r="K13" s="9" t="s">
        <v>217</v>
      </c>
      <c r="L13" s="9" t="str">
        <f t="shared" si="3"/>
        <v>N/A</v>
      </c>
    </row>
    <row r="14" spans="1:12" ht="12.75" customHeight="1" x14ac:dyDescent="0.2">
      <c r="A14" s="58" t="s">
        <v>942</v>
      </c>
      <c r="B14" s="11" t="s">
        <v>217</v>
      </c>
      <c r="C14" s="8">
        <v>0.14094020169999999</v>
      </c>
      <c r="D14" s="43" t="str">
        <f t="shared" si="0"/>
        <v>N/A</v>
      </c>
      <c r="E14" s="8">
        <v>0.70232833230000002</v>
      </c>
      <c r="F14" s="43" t="str">
        <f t="shared" si="1"/>
        <v>N/A</v>
      </c>
      <c r="G14" s="8">
        <v>1.0177625328</v>
      </c>
      <c r="H14" s="43" t="str">
        <f t="shared" si="2"/>
        <v>N/A</v>
      </c>
      <c r="I14" s="12">
        <v>398.3</v>
      </c>
      <c r="J14" s="12">
        <v>44.91</v>
      </c>
      <c r="K14" s="9" t="s">
        <v>217</v>
      </c>
      <c r="L14" s="9" t="str">
        <f t="shared" si="3"/>
        <v>N/A</v>
      </c>
    </row>
    <row r="15" spans="1:12" x14ac:dyDescent="0.2">
      <c r="A15" s="58" t="s">
        <v>943</v>
      </c>
      <c r="B15" s="11" t="s">
        <v>217</v>
      </c>
      <c r="C15" s="8">
        <v>4.5028819999999998E-4</v>
      </c>
      <c r="D15" s="43" t="str">
        <f t="shared" si="0"/>
        <v>N/A</v>
      </c>
      <c r="E15" s="8">
        <v>1.74278426E-2</v>
      </c>
      <c r="F15" s="43" t="str">
        <f t="shared" si="1"/>
        <v>N/A</v>
      </c>
      <c r="G15" s="8">
        <v>1.99439834E-2</v>
      </c>
      <c r="H15" s="43" t="str">
        <f t="shared" si="2"/>
        <v>N/A</v>
      </c>
      <c r="I15" s="12">
        <v>3770</v>
      </c>
      <c r="J15" s="12">
        <v>14.44</v>
      </c>
      <c r="K15" s="9" t="s">
        <v>217</v>
      </c>
      <c r="L15" s="9" t="str">
        <f t="shared" si="3"/>
        <v>N/A</v>
      </c>
    </row>
    <row r="16" spans="1:12" ht="12.75" customHeight="1" x14ac:dyDescent="0.2">
      <c r="A16" s="58" t="s">
        <v>944</v>
      </c>
      <c r="B16" s="11" t="s">
        <v>217</v>
      </c>
      <c r="C16" s="8">
        <v>1.5632504803</v>
      </c>
      <c r="D16" s="43" t="str">
        <f t="shared" si="0"/>
        <v>N/A</v>
      </c>
      <c r="E16" s="8">
        <v>3.5124650242</v>
      </c>
      <c r="F16" s="43" t="str">
        <f t="shared" si="1"/>
        <v>N/A</v>
      </c>
      <c r="G16" s="8">
        <v>6.9089179335999997</v>
      </c>
      <c r="H16" s="43" t="str">
        <f t="shared" si="2"/>
        <v>N/A</v>
      </c>
      <c r="I16" s="12">
        <v>124.7</v>
      </c>
      <c r="J16" s="12">
        <v>96.7</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69.763434626000006</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18.722321528999998</v>
      </c>
      <c r="H18" s="43" t="str">
        <f t="shared" si="2"/>
        <v>N/A</v>
      </c>
      <c r="I18" s="12" t="s">
        <v>217</v>
      </c>
      <c r="J18" s="12" t="s">
        <v>217</v>
      </c>
      <c r="K18" s="9" t="s">
        <v>217</v>
      </c>
      <c r="L18" s="9" t="str">
        <f t="shared" si="3"/>
        <v>N/A</v>
      </c>
    </row>
    <row r="19" spans="1:12" ht="12.75" customHeight="1" x14ac:dyDescent="0.2">
      <c r="A19" s="16" t="s">
        <v>132</v>
      </c>
      <c r="B19" s="1" t="s">
        <v>217</v>
      </c>
      <c r="C19" s="35">
        <v>14159</v>
      </c>
      <c r="D19" s="43" t="str">
        <f t="shared" si="0"/>
        <v>N/A</v>
      </c>
      <c r="E19" s="35">
        <v>10530</v>
      </c>
      <c r="F19" s="43" t="str">
        <f t="shared" si="1"/>
        <v>N/A</v>
      </c>
      <c r="G19" s="35">
        <v>15685</v>
      </c>
      <c r="H19" s="43" t="str">
        <f t="shared" si="2"/>
        <v>N/A</v>
      </c>
      <c r="I19" s="12">
        <v>-25.6</v>
      </c>
      <c r="J19" s="12">
        <v>48.96</v>
      </c>
      <c r="K19" s="35" t="s">
        <v>217</v>
      </c>
      <c r="L19" s="9" t="str">
        <f t="shared" si="3"/>
        <v>N/A</v>
      </c>
    </row>
    <row r="20" spans="1:12" ht="12.75" customHeight="1" x14ac:dyDescent="0.2">
      <c r="A20" s="16" t="s">
        <v>133</v>
      </c>
      <c r="B20" s="47" t="s">
        <v>280</v>
      </c>
      <c r="C20" s="8">
        <v>2.1252101345000001</v>
      </c>
      <c r="D20" s="43" t="str">
        <f>IF($B20="N/A","N/A",IF(C20&gt;=2,"No",IF(C20&lt;0,"No","Yes")))</f>
        <v>No</v>
      </c>
      <c r="E20" s="8">
        <v>1.4450014339999999</v>
      </c>
      <c r="F20" s="43" t="str">
        <f>IF($B20="N/A","N/A",IF(E20&gt;=2,"No",IF(E20&lt;0,"No","Yes")))</f>
        <v>Yes</v>
      </c>
      <c r="G20" s="8">
        <v>1.9429899375999999</v>
      </c>
      <c r="H20" s="43" t="str">
        <f>IF($B20="N/A","N/A",IF(G20&gt;=2,"No",IF(G20&lt;0,"No","Yes")))</f>
        <v>Yes</v>
      </c>
      <c r="I20" s="12">
        <v>-32</v>
      </c>
      <c r="J20" s="12">
        <v>34.46</v>
      </c>
      <c r="K20" s="9" t="s">
        <v>217</v>
      </c>
      <c r="L20" s="9" t="str">
        <f t="shared" si="3"/>
        <v>N/A</v>
      </c>
    </row>
    <row r="21" spans="1:12" ht="25.5" x14ac:dyDescent="0.2">
      <c r="A21" s="2" t="s">
        <v>134</v>
      </c>
      <c r="B21" s="47" t="s">
        <v>217</v>
      </c>
      <c r="C21" s="46">
        <v>15598768</v>
      </c>
      <c r="D21" s="43" t="str">
        <f t="shared" ref="D21:D26" si="4">IF($B21="N/A","N/A",IF(C21&gt;10,"No",IF(C21&lt;-10,"No","Yes")))</f>
        <v>N/A</v>
      </c>
      <c r="E21" s="46">
        <v>12612603</v>
      </c>
      <c r="F21" s="43" t="str">
        <f t="shared" ref="F21:F26" si="5">IF($B21="N/A","N/A",IF(E21&gt;10,"No",IF(E21&lt;-10,"No","Yes")))</f>
        <v>N/A</v>
      </c>
      <c r="G21" s="46">
        <v>12183054</v>
      </c>
      <c r="H21" s="43" t="str">
        <f t="shared" ref="H21:H26" si="6">IF($B21="N/A","N/A",IF(G21&gt;10,"No",IF(G21&lt;-10,"No","Yes")))</f>
        <v>N/A</v>
      </c>
      <c r="I21" s="12">
        <v>-19.100000000000001</v>
      </c>
      <c r="J21" s="12">
        <v>-3.41</v>
      </c>
      <c r="K21" s="9" t="s">
        <v>217</v>
      </c>
      <c r="L21" s="9" t="str">
        <f t="shared" si="3"/>
        <v>N/A</v>
      </c>
    </row>
    <row r="22" spans="1:12" ht="13.5" customHeight="1" x14ac:dyDescent="0.2">
      <c r="A22" s="2" t="s">
        <v>1725</v>
      </c>
      <c r="B22" s="47" t="s">
        <v>217</v>
      </c>
      <c r="C22" s="46">
        <v>1101.6857123</v>
      </c>
      <c r="D22" s="43" t="str">
        <f t="shared" si="4"/>
        <v>N/A</v>
      </c>
      <c r="E22" s="46">
        <v>1197.7780627</v>
      </c>
      <c r="F22" s="43" t="str">
        <f t="shared" si="5"/>
        <v>N/A</v>
      </c>
      <c r="G22" s="46">
        <v>776.73280204000002</v>
      </c>
      <c r="H22" s="43" t="str">
        <f t="shared" si="6"/>
        <v>N/A</v>
      </c>
      <c r="I22" s="12">
        <v>8.7219999999999995</v>
      </c>
      <c r="J22" s="12">
        <v>-35.200000000000003</v>
      </c>
      <c r="K22" s="9" t="s">
        <v>217</v>
      </c>
      <c r="L22" s="9" t="str">
        <f t="shared" si="3"/>
        <v>N/A</v>
      </c>
    </row>
    <row r="23" spans="1:12" ht="12.75" customHeight="1" x14ac:dyDescent="0.2">
      <c r="A23" s="16" t="s">
        <v>135</v>
      </c>
      <c r="B23" s="34" t="s">
        <v>217</v>
      </c>
      <c r="C23" s="1">
        <v>5316</v>
      </c>
      <c r="D23" s="43" t="str">
        <f t="shared" si="4"/>
        <v>N/A</v>
      </c>
      <c r="E23" s="1">
        <v>2891</v>
      </c>
      <c r="F23" s="43" t="str">
        <f t="shared" si="5"/>
        <v>N/A</v>
      </c>
      <c r="G23" s="1">
        <v>3005</v>
      </c>
      <c r="H23" s="43" t="str">
        <f t="shared" si="6"/>
        <v>N/A</v>
      </c>
      <c r="I23" s="12">
        <v>-45.6</v>
      </c>
      <c r="J23" s="12">
        <v>3.9430000000000001</v>
      </c>
      <c r="K23" s="35" t="s">
        <v>217</v>
      </c>
      <c r="L23" s="9" t="str">
        <f t="shared" si="3"/>
        <v>N/A</v>
      </c>
    </row>
    <row r="24" spans="1:12" ht="12.75" customHeight="1" x14ac:dyDescent="0.2">
      <c r="A24" s="16" t="s">
        <v>136</v>
      </c>
      <c r="B24" s="34" t="s">
        <v>217</v>
      </c>
      <c r="C24" s="13">
        <v>0.7979106628</v>
      </c>
      <c r="D24" s="43" t="str">
        <f t="shared" si="4"/>
        <v>N/A</v>
      </c>
      <c r="E24" s="13">
        <v>0.39672356559999999</v>
      </c>
      <c r="F24" s="43" t="str">
        <f t="shared" si="5"/>
        <v>N/A</v>
      </c>
      <c r="G24" s="13">
        <v>0.37224639859999997</v>
      </c>
      <c r="H24" s="43" t="str">
        <f t="shared" si="6"/>
        <v>N/A</v>
      </c>
      <c r="I24" s="12">
        <v>-50.3</v>
      </c>
      <c r="J24" s="12">
        <v>-6.17</v>
      </c>
      <c r="K24" s="9" t="s">
        <v>217</v>
      </c>
      <c r="L24" s="9" t="str">
        <f t="shared" si="3"/>
        <v>N/A</v>
      </c>
    </row>
    <row r="25" spans="1:12" ht="25.5" x14ac:dyDescent="0.2">
      <c r="A25" s="2" t="s">
        <v>137</v>
      </c>
      <c r="B25" s="34" t="s">
        <v>217</v>
      </c>
      <c r="C25" s="14">
        <v>13449063</v>
      </c>
      <c r="D25" s="43" t="str">
        <f t="shared" si="4"/>
        <v>N/A</v>
      </c>
      <c r="E25" s="14">
        <v>10747594</v>
      </c>
      <c r="F25" s="43" t="str">
        <f t="shared" si="5"/>
        <v>N/A</v>
      </c>
      <c r="G25" s="14">
        <v>10296919</v>
      </c>
      <c r="H25" s="43" t="str">
        <f t="shared" si="6"/>
        <v>N/A</v>
      </c>
      <c r="I25" s="12">
        <v>-20.100000000000001</v>
      </c>
      <c r="J25" s="12">
        <v>-4.1900000000000004</v>
      </c>
      <c r="K25" s="9" t="s">
        <v>217</v>
      </c>
      <c r="L25" s="9" t="str">
        <f t="shared" si="3"/>
        <v>N/A</v>
      </c>
    </row>
    <row r="26" spans="1:12" ht="25.5" x14ac:dyDescent="0.2">
      <c r="A26" s="2" t="s">
        <v>947</v>
      </c>
      <c r="B26" s="34" t="s">
        <v>217</v>
      </c>
      <c r="C26" s="14">
        <v>2529.9215576000001</v>
      </c>
      <c r="D26" s="43" t="str">
        <f t="shared" si="4"/>
        <v>N/A</v>
      </c>
      <c r="E26" s="14">
        <v>3717.6042892</v>
      </c>
      <c r="F26" s="43" t="str">
        <f t="shared" si="5"/>
        <v>N/A</v>
      </c>
      <c r="G26" s="14">
        <v>3426.5953411</v>
      </c>
      <c r="H26" s="43" t="str">
        <f t="shared" si="6"/>
        <v>N/A</v>
      </c>
      <c r="I26" s="12">
        <v>46.95</v>
      </c>
      <c r="J26" s="12">
        <v>-7.83</v>
      </c>
      <c r="K26" s="9" t="s">
        <v>217</v>
      </c>
      <c r="L26" s="9" t="str">
        <f t="shared" si="3"/>
        <v>N/A</v>
      </c>
    </row>
    <row r="27" spans="1:12" x14ac:dyDescent="0.2">
      <c r="A27" s="16" t="s">
        <v>138</v>
      </c>
      <c r="B27" s="1" t="s">
        <v>217</v>
      </c>
      <c r="C27" s="35">
        <v>70193</v>
      </c>
      <c r="D27" s="43" t="str">
        <f>IF($B27="N/A","N/A",IF(C27&gt;10,"No",IF(C27&lt;-10,"No","Yes")))</f>
        <v>N/A</v>
      </c>
      <c r="E27" s="35">
        <v>70077</v>
      </c>
      <c r="F27" s="43" t="str">
        <f>IF($B27="N/A","N/A",IF(E27&gt;10,"No",IF(E27&lt;-10,"No","Yes")))</f>
        <v>N/A</v>
      </c>
      <c r="G27" s="35">
        <v>74084</v>
      </c>
      <c r="H27" s="43" t="str">
        <f>IF($B27="N/A","N/A",IF(G27&gt;10,"No",IF(G27&lt;-10,"No","Yes")))</f>
        <v>N/A</v>
      </c>
      <c r="I27" s="12">
        <v>-0.16500000000000001</v>
      </c>
      <c r="J27" s="12">
        <v>5.718</v>
      </c>
      <c r="K27" s="35" t="s">
        <v>217</v>
      </c>
      <c r="L27" s="9" t="str">
        <f>IF(J27="Div by 0", "N/A", IF(K27="N/A","N/A", IF(J27&gt;VALUE(MID(K27,1,2)), "No", IF(J27&lt;-1*VALUE(MID(K27,1,2)), "No", "Yes"))))</f>
        <v>N/A</v>
      </c>
    </row>
    <row r="28" spans="1:12" x14ac:dyDescent="0.2">
      <c r="A28" s="2" t="s">
        <v>139</v>
      </c>
      <c r="B28" s="47" t="s">
        <v>217</v>
      </c>
      <c r="C28" s="8">
        <v>10.535692843</v>
      </c>
      <c r="D28" s="43" t="str">
        <f>IF($B28="N/A","N/A",IF(C28&gt;10,"No",IF(C28&lt;-10,"No","Yes")))</f>
        <v>N/A</v>
      </c>
      <c r="E28" s="8">
        <v>9.6164639594000008</v>
      </c>
      <c r="F28" s="43" t="str">
        <f>IF($B28="N/A","N/A",IF(E28&gt;10,"No",IF(E28&lt;-10,"No","Yes")))</f>
        <v>N/A</v>
      </c>
      <c r="G28" s="8">
        <v>9.1772053895999992</v>
      </c>
      <c r="H28" s="43" t="str">
        <f>IF($B28="N/A","N/A",IF(G28&gt;10,"No",IF(G28&lt;-10,"No","Yes")))</f>
        <v>N/A</v>
      </c>
      <c r="I28" s="12">
        <v>-8.7200000000000006</v>
      </c>
      <c r="J28" s="12">
        <v>-4.57</v>
      </c>
      <c r="K28" s="9" t="s">
        <v>217</v>
      </c>
      <c r="L28" s="9" t="str">
        <f>IF(J28="Div by 0", "N/A", IF(K28="N/A","N/A", IF(J28&gt;VALUE(MID(K28,1,2)), "No", IF(J28&lt;-1*VALUE(MID(K28,1,2)), "No", "Yes"))))</f>
        <v>N/A</v>
      </c>
    </row>
    <row r="29" spans="1:12" x14ac:dyDescent="0.2">
      <c r="A29" s="16" t="s">
        <v>140</v>
      </c>
      <c r="B29" s="35" t="s">
        <v>217</v>
      </c>
      <c r="C29" s="35">
        <v>111513</v>
      </c>
      <c r="D29" s="43" t="str">
        <f>IF($B29="N/A","N/A",IF(C29&gt;10,"No",IF(C29&lt;-10,"No","Yes")))</f>
        <v>N/A</v>
      </c>
      <c r="E29" s="35">
        <v>115870</v>
      </c>
      <c r="F29" s="43" t="str">
        <f>IF($B29="N/A","N/A",IF(E29&gt;10,"No",IF(E29&lt;-10,"No","Yes")))</f>
        <v>N/A</v>
      </c>
      <c r="G29" s="35">
        <v>119781</v>
      </c>
      <c r="H29" s="43" t="str">
        <f>IF($B29="N/A","N/A",IF(G29&gt;10,"No",IF(G29&lt;-10,"No","Yes")))</f>
        <v>N/A</v>
      </c>
      <c r="I29" s="12">
        <v>3.907</v>
      </c>
      <c r="J29" s="12">
        <v>3.375</v>
      </c>
      <c r="K29" s="35" t="s">
        <v>217</v>
      </c>
      <c r="L29" s="9" t="str">
        <f>IF(J29="Div by 0", "N/A", IF(K29="N/A","N/A", IF(J29&gt;VALUE(MID(K29,1,2)), "No", IF(J29&lt;-1*VALUE(MID(K29,1,2)), "No", "Yes"))))</f>
        <v>N/A</v>
      </c>
    </row>
    <row r="30" spans="1:12" x14ac:dyDescent="0.2">
      <c r="A30" s="2" t="s">
        <v>141</v>
      </c>
      <c r="B30" s="34" t="s">
        <v>217</v>
      </c>
      <c r="C30" s="8">
        <v>16.737662104000002</v>
      </c>
      <c r="D30" s="43" t="str">
        <f>IF($B30="N/A","N/A",IF(C30&gt;10,"No",IF(C30&lt;-10,"No","Yes")))</f>
        <v>N/A</v>
      </c>
      <c r="E30" s="8">
        <v>15.900504859</v>
      </c>
      <c r="F30" s="43" t="str">
        <f>IF($B30="N/A","N/A",IF(E30&gt;10,"No",IF(E30&lt;-10,"No","Yes")))</f>
        <v>N/A</v>
      </c>
      <c r="G30" s="8">
        <v>14.837952037999999</v>
      </c>
      <c r="H30" s="43" t="str">
        <f>IF($B30="N/A","N/A",IF(G30&gt;10,"No",IF(G30&lt;-10,"No","Yes")))</f>
        <v>N/A</v>
      </c>
      <c r="I30" s="12">
        <v>-5</v>
      </c>
      <c r="J30" s="12">
        <v>-6.68</v>
      </c>
      <c r="K30" s="9" t="s">
        <v>217</v>
      </c>
      <c r="L30" s="9" t="str">
        <f>IF(J30="Div by 0", "N/A", IF(K30="N/A","N/A", IF(J30&gt;VALUE(MID(K30,1,2)), "No", IF(J30&lt;-1*VALUE(MID(K30,1,2)), "No", "Yes"))))</f>
        <v>N/A</v>
      </c>
    </row>
    <row r="31" spans="1:12" ht="12.75" customHeight="1" x14ac:dyDescent="0.2">
      <c r="A31" s="16" t="s">
        <v>142</v>
      </c>
      <c r="B31" s="1" t="s">
        <v>217</v>
      </c>
      <c r="C31" s="1">
        <v>67108.166666999998</v>
      </c>
      <c r="D31" s="43" t="str">
        <f>IF($B31="N/A","N/A",IF(C31&gt;10,"No",IF(C31&lt;-10,"No","Yes")))</f>
        <v>N/A</v>
      </c>
      <c r="E31" s="1">
        <v>69502.583333000002</v>
      </c>
      <c r="F31" s="43" t="str">
        <f>IF($B31="N/A","N/A",IF(E31&gt;10,"No",IF(E31&lt;-10,"No","Yes")))</f>
        <v>N/A</v>
      </c>
      <c r="G31" s="1">
        <v>74351.5</v>
      </c>
      <c r="H31" s="43" t="str">
        <f>IF($B31="N/A","N/A",IF(G31&gt;10,"No",IF(G31&lt;-10,"No","Yes")))</f>
        <v>N/A</v>
      </c>
      <c r="I31" s="12">
        <v>3.5680000000000001</v>
      </c>
      <c r="J31" s="12">
        <v>6.9770000000000003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581888</v>
      </c>
      <c r="D6" s="43" t="str">
        <f>IF($B6="N/A","N/A",IF(C6&gt;10,"No",IF(C6&lt;-10,"No","Yes")))</f>
        <v>N/A</v>
      </c>
      <c r="E6" s="35">
        <v>648112</v>
      </c>
      <c r="F6" s="43" t="str">
        <f>IF($B6="N/A","N/A",IF(E6&gt;10,"No",IF(E6&lt;-10,"No","Yes")))</f>
        <v>N/A</v>
      </c>
      <c r="G6" s="35">
        <v>717492</v>
      </c>
      <c r="H6" s="43" t="str">
        <f>IF($B6="N/A","N/A",IF(G6&gt;10,"No",IF(G6&lt;-10,"No","Yes")))</f>
        <v>N/A</v>
      </c>
      <c r="I6" s="12">
        <v>11.38</v>
      </c>
      <c r="J6" s="12">
        <v>10.7</v>
      </c>
      <c r="K6" s="49" t="s">
        <v>732</v>
      </c>
      <c r="L6" s="9" t="str">
        <f>IF(J6="Div by 0", "N/A", IF(K6="N/A","N/A", IF(J6&gt;VALUE(MID(K6,1,2)), "No", IF(J6&lt;-1*VALUE(MID(K6,1,2)), "No", "Yes"))))</f>
        <v>Yes</v>
      </c>
    </row>
    <row r="7" spans="1:12" x14ac:dyDescent="0.2">
      <c r="A7" s="16" t="s">
        <v>59</v>
      </c>
      <c r="B7" s="35" t="s">
        <v>217</v>
      </c>
      <c r="C7" s="35">
        <v>428818.24</v>
      </c>
      <c r="D7" s="43" t="str">
        <f>IF($B7="N/A","N/A",IF(C7&gt;10,"No",IF(C7&lt;-10,"No","Yes")))</f>
        <v>N/A</v>
      </c>
      <c r="E7" s="35">
        <v>486896.53</v>
      </c>
      <c r="F7" s="43" t="str">
        <f>IF($B7="N/A","N/A",IF(E7&gt;10,"No",IF(E7&lt;-10,"No","Yes")))</f>
        <v>N/A</v>
      </c>
      <c r="G7" s="35">
        <v>549695.56000000006</v>
      </c>
      <c r="H7" s="43" t="str">
        <f>IF($B7="N/A","N/A",IF(G7&gt;10,"No",IF(G7&lt;-10,"No","Yes")))</f>
        <v>N/A</v>
      </c>
      <c r="I7" s="12">
        <v>13.54</v>
      </c>
      <c r="J7" s="12">
        <v>12.9</v>
      </c>
      <c r="K7" s="49" t="s">
        <v>733</v>
      </c>
      <c r="L7" s="9" t="str">
        <f>IF(J7="Div by 0", "N/A", IF(K7="N/A","N/A", IF(J7&gt;VALUE(MID(K7,1,2)), "No", IF(J7&lt;-1*VALUE(MID(K7,1,2)), "No", "Yes"))))</f>
        <v>No</v>
      </c>
    </row>
    <row r="8" spans="1:12" x14ac:dyDescent="0.2">
      <c r="A8" s="66" t="s">
        <v>143</v>
      </c>
      <c r="B8" s="35" t="s">
        <v>217</v>
      </c>
      <c r="C8" s="35">
        <v>0</v>
      </c>
      <c r="D8" s="43" t="str">
        <f>IF($B8="N/A","N/A",IF(C8&gt;10,"No",IF(C8&lt;-10,"No","Yes")))</f>
        <v>N/A</v>
      </c>
      <c r="E8" s="35">
        <v>0</v>
      </c>
      <c r="F8" s="43" t="str">
        <f>IF($B8="N/A","N/A",IF(E8&gt;10,"No",IF(E8&lt;-10,"No","Yes")))</f>
        <v>N/A</v>
      </c>
      <c r="G8" s="35">
        <v>0</v>
      </c>
      <c r="H8" s="43" t="str">
        <f>IF($B8="N/A","N/A",IF(G8&gt;10,"No",IF(G8&lt;-10,"No","Yes")))</f>
        <v>N/A</v>
      </c>
      <c r="I8" s="12" t="s">
        <v>1743</v>
      </c>
      <c r="J8" s="12" t="s">
        <v>1743</v>
      </c>
      <c r="K8" s="35" t="s">
        <v>217</v>
      </c>
      <c r="L8" s="9" t="str">
        <f>IF(J8="Div by 0", "N/A", IF(K8="N/A","N/A", IF(J8&gt;VALUE(MID(K8,1,2)), "No", IF(J8&lt;-1*VALUE(MID(K8,1,2)), "No", "Yes"))))</f>
        <v>N/A</v>
      </c>
    </row>
    <row r="9" spans="1:12" x14ac:dyDescent="0.2">
      <c r="A9" s="16" t="s">
        <v>681</v>
      </c>
      <c r="B9" s="35" t="s">
        <v>217</v>
      </c>
      <c r="C9" s="35" t="s">
        <v>1743</v>
      </c>
      <c r="D9" s="43" t="str">
        <f t="shared" ref="D9:D11" si="0">IF($B9="N/A","N/A",IF(C9&gt;10,"No",IF(C9&lt;-10,"No","Yes")))</f>
        <v>N/A</v>
      </c>
      <c r="E9" s="35" t="s">
        <v>1743</v>
      </c>
      <c r="F9" s="43" t="str">
        <f t="shared" ref="F9:F11" si="1">IF($B9="N/A","N/A",IF(E9&gt;10,"No",IF(E9&lt;-10,"No","Yes")))</f>
        <v>N/A</v>
      </c>
      <c r="G9" s="35" t="s">
        <v>1743</v>
      </c>
      <c r="H9" s="43" t="str">
        <f t="shared" ref="H9:H11" si="2">IF($B9="N/A","N/A",IF(G9&gt;10,"No",IF(G9&lt;-10,"No","Yes")))</f>
        <v>N/A</v>
      </c>
      <c r="I9" s="12" t="s">
        <v>1743</v>
      </c>
      <c r="J9" s="12" t="s">
        <v>1743</v>
      </c>
      <c r="K9" s="35" t="s">
        <v>217</v>
      </c>
      <c r="L9" s="9" t="str">
        <f t="shared" ref="L9:L11" si="3">IF(J9="Div by 0", "N/A", IF(K9="N/A","N/A", IF(J9&gt;VALUE(MID(K9,1,2)), "No", IF(J9&lt;-1*VALUE(MID(K9,1,2)), "No", "Yes"))))</f>
        <v>N/A</v>
      </c>
    </row>
    <row r="10" spans="1:12" x14ac:dyDescent="0.2">
      <c r="A10" s="16" t="s">
        <v>424</v>
      </c>
      <c r="B10" s="35" t="s">
        <v>217</v>
      </c>
      <c r="C10" s="35" t="s">
        <v>1743</v>
      </c>
      <c r="D10" s="43" t="str">
        <f t="shared" si="0"/>
        <v>N/A</v>
      </c>
      <c r="E10" s="35" t="s">
        <v>1743</v>
      </c>
      <c r="F10" s="43" t="str">
        <f t="shared" si="1"/>
        <v>N/A</v>
      </c>
      <c r="G10" s="35" t="s">
        <v>1743</v>
      </c>
      <c r="H10" s="43" t="str">
        <f t="shared" si="2"/>
        <v>N/A</v>
      </c>
      <c r="I10" s="12" t="s">
        <v>1743</v>
      </c>
      <c r="J10" s="12" t="s">
        <v>1743</v>
      </c>
      <c r="K10" s="35" t="s">
        <v>217</v>
      </c>
      <c r="L10" s="9" t="str">
        <f t="shared" si="3"/>
        <v>N/A</v>
      </c>
    </row>
    <row r="11" spans="1:12" x14ac:dyDescent="0.2">
      <c r="A11" s="16" t="s">
        <v>173</v>
      </c>
      <c r="B11" s="35" t="s">
        <v>217</v>
      </c>
      <c r="C11" s="8">
        <v>0</v>
      </c>
      <c r="D11" s="43" t="str">
        <f t="shared" si="0"/>
        <v>N/A</v>
      </c>
      <c r="E11" s="8">
        <v>0</v>
      </c>
      <c r="F11" s="43" t="str">
        <f t="shared" si="1"/>
        <v>N/A</v>
      </c>
      <c r="G11" s="8">
        <v>0</v>
      </c>
      <c r="H11" s="43" t="str">
        <f t="shared" si="2"/>
        <v>N/A</v>
      </c>
      <c r="I11" s="12" t="s">
        <v>1743</v>
      </c>
      <c r="J11" s="12" t="s">
        <v>1743</v>
      </c>
      <c r="K11" s="35" t="s">
        <v>217</v>
      </c>
      <c r="L11" s="9" t="str">
        <f t="shared" si="3"/>
        <v>N/A</v>
      </c>
    </row>
    <row r="12" spans="1:12" x14ac:dyDescent="0.2">
      <c r="A12" s="16" t="s">
        <v>144</v>
      </c>
      <c r="B12" s="35" t="s">
        <v>217</v>
      </c>
      <c r="C12" s="35">
        <v>0</v>
      </c>
      <c r="D12" s="43" t="str">
        <f>IF($B12="N/A","N/A",IF(C12&gt;10,"No",IF(C12&lt;-10,"No","Yes")))</f>
        <v>N/A</v>
      </c>
      <c r="E12" s="35">
        <v>0</v>
      </c>
      <c r="F12" s="43" t="str">
        <f>IF($B12="N/A","N/A",IF(E12&gt;10,"No",IF(E12&lt;-10,"No","Yes")))</f>
        <v>N/A</v>
      </c>
      <c r="G12" s="35">
        <v>0</v>
      </c>
      <c r="H12" s="43" t="str">
        <f>IF($B12="N/A","N/A",IF(G12&gt;10,"No",IF(G12&lt;-10,"No","Yes")))</f>
        <v>N/A</v>
      </c>
      <c r="I12" s="12" t="s">
        <v>1743</v>
      </c>
      <c r="J12" s="12" t="s">
        <v>1743</v>
      </c>
      <c r="K12" s="35" t="s">
        <v>217</v>
      </c>
      <c r="L12" s="9" t="str">
        <f>IF(J12="Div by 0", "N/A", IF(K12="N/A","N/A", IF(J12&gt;VALUE(MID(K12,1,2)), "No", IF(J12&lt;-1*VALUE(MID(K12,1,2)), "No", "Yes"))))</f>
        <v>N/A</v>
      </c>
    </row>
    <row r="13" spans="1:12" s="104" customFormat="1" ht="12.75" customHeight="1" x14ac:dyDescent="0.2">
      <c r="A13" s="2" t="s">
        <v>1656</v>
      </c>
      <c r="B13" s="47" t="s">
        <v>281</v>
      </c>
      <c r="C13" s="13">
        <v>93.691569512000001</v>
      </c>
      <c r="D13" s="11" t="str">
        <f>IF($B13="N/A","N/A",IF(C13&gt;=95,"Yes","No"))</f>
        <v>No</v>
      </c>
      <c r="E13" s="13">
        <v>94.546467277000005</v>
      </c>
      <c r="F13" s="11" t="str">
        <f>IF($B13="N/A","N/A",IF(E13&gt;=95,"Yes","No"))</f>
        <v>No</v>
      </c>
      <c r="G13" s="13">
        <v>96.545745457999999</v>
      </c>
      <c r="H13" s="11" t="str">
        <f>IF($B13="N/A","N/A",IF(G13&gt;=95,"Yes","No"))</f>
        <v>Yes</v>
      </c>
      <c r="I13" s="56">
        <v>0.91249999999999998</v>
      </c>
      <c r="J13" s="56">
        <v>2.1150000000000002</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93.421070721999996</v>
      </c>
      <c r="D14" s="11" t="str">
        <f>IF($B14="N/A","N/A",IF(C14&gt;95,"Yes","No"))</f>
        <v>No</v>
      </c>
      <c r="E14" s="68">
        <v>94.355142321000002</v>
      </c>
      <c r="F14" s="11" t="str">
        <f>IF($B14="N/A","N/A",IF(E14&gt;95,"Yes","No"))</f>
        <v>No</v>
      </c>
      <c r="G14" s="68">
        <v>96.307833396999996</v>
      </c>
      <c r="H14" s="11" t="str">
        <f>IF($B14="N/A","N/A",IF(G14&gt;95,"Yes","No"))</f>
        <v>Yes</v>
      </c>
      <c r="I14" s="128">
        <v>0.99990000000000001</v>
      </c>
      <c r="J14" s="128">
        <v>2.0699999999999998</v>
      </c>
      <c r="K14" s="127" t="s">
        <v>733</v>
      </c>
      <c r="L14" s="11" t="str">
        <f t="shared" si="4"/>
        <v>Yes</v>
      </c>
    </row>
    <row r="15" spans="1:12" s="104" customFormat="1" ht="12.75" customHeight="1" x14ac:dyDescent="0.2">
      <c r="A15" s="2" t="s">
        <v>1659</v>
      </c>
      <c r="B15" s="127" t="s">
        <v>217</v>
      </c>
      <c r="C15" s="68">
        <v>4.4682138099999998E-2</v>
      </c>
      <c r="D15" s="129" t="str">
        <f t="shared" ref="D15:D19" si="5">IF($B15="N/A","N/A",IF(C15&gt;10,"No",IF(C15&lt;-10,"No","Yes")))</f>
        <v>N/A</v>
      </c>
      <c r="E15" s="68">
        <v>2.59214457E-2</v>
      </c>
      <c r="F15" s="129" t="str">
        <f t="shared" ref="F15:F19" si="6">IF($B15="N/A","N/A",IF(E15&gt;10,"No",IF(E15&lt;-10,"No","Yes")))</f>
        <v>N/A</v>
      </c>
      <c r="G15" s="68">
        <v>2.11849052E-2</v>
      </c>
      <c r="H15" s="129" t="str">
        <f t="shared" ref="H15:H19" si="7">IF($B15="N/A","N/A",IF(G15&gt;10,"No",IF(G15&lt;-10,"No","Yes")))</f>
        <v>N/A</v>
      </c>
      <c r="I15" s="128">
        <v>-42</v>
      </c>
      <c r="J15" s="128">
        <v>-18.3</v>
      </c>
      <c r="K15" s="127" t="s">
        <v>217</v>
      </c>
      <c r="L15" s="11" t="str">
        <f t="shared" si="4"/>
        <v>N/A</v>
      </c>
    </row>
    <row r="16" spans="1:12" s="104" customFormat="1" ht="12.75" customHeight="1" x14ac:dyDescent="0.2">
      <c r="A16" s="2" t="s">
        <v>1660</v>
      </c>
      <c r="B16" s="127" t="s">
        <v>217</v>
      </c>
      <c r="C16" s="68">
        <v>1.7185437999999999E-3</v>
      </c>
      <c r="D16" s="129" t="str">
        <f t="shared" si="5"/>
        <v>N/A</v>
      </c>
      <c r="E16" s="68">
        <v>9.2576590000000003E-4</v>
      </c>
      <c r="F16" s="129" t="str">
        <f t="shared" si="6"/>
        <v>N/A</v>
      </c>
      <c r="G16" s="68">
        <v>9.7562059999999995E-4</v>
      </c>
      <c r="H16" s="129" t="str">
        <f t="shared" si="7"/>
        <v>N/A</v>
      </c>
      <c r="I16" s="128">
        <v>-46.1</v>
      </c>
      <c r="J16" s="128">
        <v>5.3849999999999998</v>
      </c>
      <c r="K16" s="127" t="s">
        <v>217</v>
      </c>
      <c r="L16" s="11" t="str">
        <f t="shared" si="4"/>
        <v>N/A</v>
      </c>
    </row>
    <row r="17" spans="1:14" s="104" customFormat="1" ht="12.75" customHeight="1" x14ac:dyDescent="0.2">
      <c r="A17" s="2" t="s">
        <v>1661</v>
      </c>
      <c r="B17" s="127" t="s">
        <v>217</v>
      </c>
      <c r="C17" s="68">
        <v>1.7185440000000001E-4</v>
      </c>
      <c r="D17" s="129" t="str">
        <f t="shared" si="5"/>
        <v>N/A</v>
      </c>
      <c r="E17" s="68">
        <v>1.5429429999999999E-4</v>
      </c>
      <c r="F17" s="129" t="str">
        <f t="shared" si="6"/>
        <v>N/A</v>
      </c>
      <c r="G17" s="68">
        <v>1.393744E-4</v>
      </c>
      <c r="H17" s="129" t="str">
        <f t="shared" si="7"/>
        <v>N/A</v>
      </c>
      <c r="I17" s="128">
        <v>-10.199999999999999</v>
      </c>
      <c r="J17" s="128">
        <v>-9.67</v>
      </c>
      <c r="K17" s="127" t="s">
        <v>217</v>
      </c>
      <c r="L17" s="11" t="str">
        <f t="shared" si="4"/>
        <v>N/A</v>
      </c>
    </row>
    <row r="18" spans="1:14" s="104" customFormat="1" ht="25.5" x14ac:dyDescent="0.2">
      <c r="A18" s="2" t="s">
        <v>1662</v>
      </c>
      <c r="B18" s="47" t="s">
        <v>217</v>
      </c>
      <c r="C18" s="13">
        <v>0.22375439950000001</v>
      </c>
      <c r="D18" s="11" t="str">
        <f t="shared" si="5"/>
        <v>N/A</v>
      </c>
      <c r="E18" s="13">
        <v>0.1641691559</v>
      </c>
      <c r="F18" s="11" t="str">
        <f t="shared" si="6"/>
        <v>N/A</v>
      </c>
      <c r="G18" s="13">
        <v>0.2150546626</v>
      </c>
      <c r="H18" s="11" t="str">
        <f t="shared" si="7"/>
        <v>N/A</v>
      </c>
      <c r="I18" s="56">
        <v>-26.6</v>
      </c>
      <c r="J18" s="56">
        <v>31</v>
      </c>
      <c r="K18" s="47" t="s">
        <v>217</v>
      </c>
      <c r="L18" s="11" t="str">
        <f t="shared" si="4"/>
        <v>N/A</v>
      </c>
    </row>
    <row r="19" spans="1:14" s="104" customFormat="1" ht="27.75" customHeight="1" x14ac:dyDescent="0.2">
      <c r="A19" s="2" t="s">
        <v>1663</v>
      </c>
      <c r="B19" s="47" t="s">
        <v>217</v>
      </c>
      <c r="C19" s="13">
        <v>1.7185440000000001E-4</v>
      </c>
      <c r="D19" s="11" t="str">
        <f t="shared" si="5"/>
        <v>N/A</v>
      </c>
      <c r="E19" s="13">
        <v>1.5429429999999999E-4</v>
      </c>
      <c r="F19" s="11" t="str">
        <f t="shared" si="6"/>
        <v>N/A</v>
      </c>
      <c r="G19" s="13">
        <v>5.5749749999999996E-4</v>
      </c>
      <c r="H19" s="11" t="str">
        <f t="shared" si="7"/>
        <v>N/A</v>
      </c>
      <c r="I19" s="56">
        <v>-10.199999999999999</v>
      </c>
      <c r="J19" s="56">
        <v>261.3</v>
      </c>
      <c r="K19" s="47" t="s">
        <v>217</v>
      </c>
      <c r="L19" s="11" t="str">
        <f t="shared" si="4"/>
        <v>N/A</v>
      </c>
    </row>
    <row r="20" spans="1:14" s="104" customFormat="1" x14ac:dyDescent="0.2">
      <c r="A20" s="2" t="s">
        <v>1664</v>
      </c>
      <c r="B20" s="47" t="s">
        <v>217</v>
      </c>
      <c r="C20" s="1">
        <v>38282</v>
      </c>
      <c r="D20" s="11" t="str">
        <f>IF($B20="N/A","N/A",IF(C20&gt;0,"No",IF(C20&lt;0,"No","Yes")))</f>
        <v>N/A</v>
      </c>
      <c r="E20" s="1">
        <v>36585</v>
      </c>
      <c r="F20" s="11" t="str">
        <f>IF($B20="N/A","N/A",IF(E20&gt;0,"No",IF(E20&lt;0,"No","Yes")))</f>
        <v>N/A</v>
      </c>
      <c r="G20" s="1">
        <v>26491</v>
      </c>
      <c r="H20" s="11" t="str">
        <f>IF($B20="N/A","N/A",IF(G20&gt;0,"No",IF(G20&lt;0,"No","Yes")))</f>
        <v>N/A</v>
      </c>
      <c r="I20" s="56">
        <v>-4.43</v>
      </c>
      <c r="J20" s="56">
        <v>-27.6</v>
      </c>
      <c r="K20" s="47" t="s">
        <v>217</v>
      </c>
      <c r="L20" s="11" t="str">
        <f t="shared" si="4"/>
        <v>N/A</v>
      </c>
    </row>
    <row r="21" spans="1:14" s="104" customFormat="1" x14ac:dyDescent="0.2">
      <c r="A21" s="2" t="s">
        <v>1665</v>
      </c>
      <c r="B21" s="47" t="s">
        <v>282</v>
      </c>
      <c r="C21" s="13">
        <v>6.5789292785000004</v>
      </c>
      <c r="D21" s="11" t="str">
        <f>IF($B21="N/A","N/A",IF(C21&gt;=5,"No",IF(C21&lt;0,"No","Yes")))</f>
        <v>No</v>
      </c>
      <c r="E21" s="13">
        <v>5.6448576789000002</v>
      </c>
      <c r="F21" s="11" t="str">
        <f>IF($B21="N/A","N/A",IF(E21&gt;=5,"No",IF(E21&lt;0,"No","Yes")))</f>
        <v>No</v>
      </c>
      <c r="G21" s="13">
        <v>3.6921666026</v>
      </c>
      <c r="H21" s="11" t="str">
        <f>IF($B21="N/A","N/A",IF(G21&gt;=5,"No",IF(G21&lt;0,"No","Yes")))</f>
        <v>Yes</v>
      </c>
      <c r="I21" s="56">
        <v>-14.2</v>
      </c>
      <c r="J21" s="56">
        <v>-34.6</v>
      </c>
      <c r="K21" s="11" t="s">
        <v>217</v>
      </c>
      <c r="L21" s="11" t="str">
        <f t="shared" si="4"/>
        <v>N/A</v>
      </c>
    </row>
    <row r="22" spans="1:14" s="104" customFormat="1" ht="12.75" customHeight="1" x14ac:dyDescent="0.2">
      <c r="A22" s="4" t="s">
        <v>1666</v>
      </c>
      <c r="B22" s="127" t="s">
        <v>217</v>
      </c>
      <c r="C22" s="68">
        <v>73.217177785999993</v>
      </c>
      <c r="D22" s="129" t="str">
        <f t="shared" ref="D22:D25" si="8">IF($B22="N/A","N/A",IF(C22&gt;10,"No",IF(C22&lt;-10,"No","Yes")))</f>
        <v>N/A</v>
      </c>
      <c r="E22" s="68">
        <v>73.860871942000003</v>
      </c>
      <c r="F22" s="129" t="str">
        <f t="shared" ref="F22:F25" si="9">IF($B22="N/A","N/A",IF(E22&gt;10,"No",IF(E22&lt;-10,"No","Yes")))</f>
        <v>N/A</v>
      </c>
      <c r="G22" s="68">
        <v>66.611301952000005</v>
      </c>
      <c r="H22" s="129" t="str">
        <f t="shared" ref="H22:H25" si="10">IF($B22="N/A","N/A",IF(G22&gt;10,"No",IF(G22&lt;-10,"No","Yes")))</f>
        <v>N/A</v>
      </c>
      <c r="I22" s="56">
        <v>0.87919999999999998</v>
      </c>
      <c r="J22" s="56">
        <v>-9.82</v>
      </c>
      <c r="K22" s="127" t="s">
        <v>217</v>
      </c>
      <c r="L22" s="11" t="str">
        <f t="shared" si="4"/>
        <v>N/A</v>
      </c>
    </row>
    <row r="23" spans="1:14" s="104" customFormat="1" ht="12.75" customHeight="1" x14ac:dyDescent="0.2">
      <c r="A23" s="4" t="s">
        <v>1667</v>
      </c>
      <c r="B23" s="127" t="s">
        <v>217</v>
      </c>
      <c r="C23" s="68">
        <v>36.165822057</v>
      </c>
      <c r="D23" s="129" t="str">
        <f t="shared" si="8"/>
        <v>N/A</v>
      </c>
      <c r="E23" s="68">
        <v>36.867568675999998</v>
      </c>
      <c r="F23" s="129" t="str">
        <f t="shared" si="9"/>
        <v>N/A</v>
      </c>
      <c r="G23" s="68">
        <v>22.592578612000001</v>
      </c>
      <c r="H23" s="129" t="str">
        <f t="shared" si="10"/>
        <v>N/A</v>
      </c>
      <c r="I23" s="56">
        <v>1.94</v>
      </c>
      <c r="J23" s="56">
        <v>-38.700000000000003</v>
      </c>
      <c r="K23" s="127" t="s">
        <v>217</v>
      </c>
      <c r="L23" s="11" t="str">
        <f t="shared" si="4"/>
        <v>N/A</v>
      </c>
    </row>
    <row r="24" spans="1:14" s="104" customFormat="1" ht="12.75" customHeight="1" x14ac:dyDescent="0.2">
      <c r="A24" s="4" t="s">
        <v>1668</v>
      </c>
      <c r="B24" s="127" t="s">
        <v>217</v>
      </c>
      <c r="C24" s="68">
        <v>30.170837468999999</v>
      </c>
      <c r="D24" s="129" t="str">
        <f t="shared" si="8"/>
        <v>N/A</v>
      </c>
      <c r="E24" s="68">
        <v>29.760830941999998</v>
      </c>
      <c r="F24" s="129" t="str">
        <f t="shared" si="9"/>
        <v>N/A</v>
      </c>
      <c r="G24" s="68">
        <v>36.903099165999997</v>
      </c>
      <c r="H24" s="129" t="str">
        <f t="shared" si="10"/>
        <v>N/A</v>
      </c>
      <c r="I24" s="56">
        <v>-1.36</v>
      </c>
      <c r="J24" s="56">
        <v>24</v>
      </c>
      <c r="K24" s="127" t="s">
        <v>217</v>
      </c>
      <c r="L24" s="11" t="str">
        <f t="shared" si="4"/>
        <v>N/A</v>
      </c>
    </row>
    <row r="25" spans="1:14" s="104" customFormat="1" ht="12.75" customHeight="1" x14ac:dyDescent="0.2">
      <c r="A25" s="4" t="s">
        <v>1669</v>
      </c>
      <c r="B25" s="127" t="s">
        <v>217</v>
      </c>
      <c r="C25" s="68">
        <v>0</v>
      </c>
      <c r="D25" s="129" t="str">
        <f t="shared" si="8"/>
        <v>N/A</v>
      </c>
      <c r="E25" s="68">
        <v>0</v>
      </c>
      <c r="F25" s="129" t="str">
        <f t="shared" si="9"/>
        <v>N/A</v>
      </c>
      <c r="G25" s="68">
        <v>0</v>
      </c>
      <c r="H25" s="129" t="str">
        <f t="shared" si="10"/>
        <v>N/A</v>
      </c>
      <c r="I25" s="56" t="s">
        <v>1743</v>
      </c>
      <c r="J25" s="56" t="s">
        <v>1743</v>
      </c>
      <c r="K25" s="127" t="s">
        <v>217</v>
      </c>
      <c r="L25" s="11" t="str">
        <f t="shared" si="4"/>
        <v>N/A</v>
      </c>
    </row>
    <row r="26" spans="1:14" x14ac:dyDescent="0.2">
      <c r="A26" s="2" t="s">
        <v>1670</v>
      </c>
      <c r="B26" s="47" t="s">
        <v>221</v>
      </c>
      <c r="C26" s="1">
        <v>112</v>
      </c>
      <c r="D26" s="43" t="str">
        <f>IF($B26="N/A","N/A",IF(C26&gt;0,"No",IF(C26&lt;0,"No","Yes")))</f>
        <v>No</v>
      </c>
      <c r="E26" s="1">
        <v>148</v>
      </c>
      <c r="F26" s="43" t="str">
        <f>IF($B26="N/A","N/A",IF(E26&gt;0,"No",IF(E26&lt;0,"No","Yes")))</f>
        <v>No</v>
      </c>
      <c r="G26" s="1">
        <v>279</v>
      </c>
      <c r="H26" s="43" t="str">
        <f>IF($B26="N/A","N/A",IF(G26&gt;0,"No",IF(G26&lt;0,"No","Yes")))</f>
        <v>No</v>
      </c>
      <c r="I26" s="12">
        <v>32.14</v>
      </c>
      <c r="J26" s="12">
        <v>88.51</v>
      </c>
      <c r="K26" s="44" t="s">
        <v>217</v>
      </c>
      <c r="L26" s="9" t="str">
        <f t="shared" ref="L26:L74" si="11">IF(J26="Div by 0", "N/A", IF(K26="N/A","N/A", IF(J26&gt;VALUE(MID(K26,1,2)), "No", IF(J26&lt;-1*VALUE(MID(K26,1,2)), "No", "Yes"))))</f>
        <v>N/A</v>
      </c>
    </row>
    <row r="27" spans="1:14" x14ac:dyDescent="0.2">
      <c r="A27" s="6" t="s">
        <v>149</v>
      </c>
      <c r="B27" s="47" t="s">
        <v>283</v>
      </c>
      <c r="C27" s="8">
        <v>3.8495380599999997E-2</v>
      </c>
      <c r="D27" s="43" t="str">
        <f>IF($B27="N/A","N/A",IF(C27&gt;=10,"No",IF(C27&lt;0,"No","Yes")))</f>
        <v>Yes</v>
      </c>
      <c r="E27" s="8">
        <v>4.5671118599999998E-2</v>
      </c>
      <c r="F27" s="43" t="str">
        <f>IF($B27="N/A","N/A",IF(E27&gt;=10,"No",IF(E27&lt;0,"No","Yes")))</f>
        <v>Yes</v>
      </c>
      <c r="G27" s="8">
        <v>7.7770902000000003E-2</v>
      </c>
      <c r="H27" s="43" t="str">
        <f>IF($B27="N/A","N/A",IF(G27&gt;=10,"No",IF(G27&lt;0,"No","Yes")))</f>
        <v>Yes</v>
      </c>
      <c r="I27" s="12">
        <v>18.64</v>
      </c>
      <c r="J27" s="12">
        <v>70.28</v>
      </c>
      <c r="K27" s="44" t="s">
        <v>217</v>
      </c>
      <c r="L27" s="9" t="str">
        <f t="shared" si="11"/>
        <v>N/A</v>
      </c>
    </row>
    <row r="28" spans="1:14" x14ac:dyDescent="0.2">
      <c r="A28" s="2" t="s">
        <v>425</v>
      </c>
      <c r="B28" s="34" t="s">
        <v>217</v>
      </c>
      <c r="C28" s="13">
        <v>85.267857143000001</v>
      </c>
      <c r="D28" s="70" t="str">
        <f t="shared" ref="D28:D31" si="12">IF($B28="N/A","N/A",IF(C28&gt;10,"No",IF(C28&lt;-10,"No","Yes")))</f>
        <v>N/A</v>
      </c>
      <c r="E28" s="13">
        <v>92.229729730000003</v>
      </c>
      <c r="F28" s="43" t="str">
        <f t="shared" ref="F28:F31" si="13">IF($B28="N/A","N/A",IF(E28&gt;10,"No",IF(E28&lt;-10,"No","Yes")))</f>
        <v>N/A</v>
      </c>
      <c r="G28" s="13">
        <v>94.086021505000005</v>
      </c>
      <c r="H28" s="43" t="str">
        <f t="shared" ref="H28:H31" si="14">IF($B28="N/A","N/A",IF(G28&gt;10,"No",IF(G28&lt;-10,"No","Yes")))</f>
        <v>N/A</v>
      </c>
      <c r="I28" s="12">
        <v>8.1649999999999991</v>
      </c>
      <c r="J28" s="12">
        <v>2.0129999999999999</v>
      </c>
      <c r="K28" s="44" t="s">
        <v>217</v>
      </c>
      <c r="L28" s="9" t="str">
        <f t="shared" si="11"/>
        <v>N/A</v>
      </c>
    </row>
    <row r="29" spans="1:14" x14ac:dyDescent="0.2">
      <c r="A29" s="2" t="s">
        <v>426</v>
      </c>
      <c r="B29" s="34" t="s">
        <v>217</v>
      </c>
      <c r="C29" s="13">
        <v>3.125</v>
      </c>
      <c r="D29" s="70" t="str">
        <f t="shared" si="12"/>
        <v>N/A</v>
      </c>
      <c r="E29" s="13">
        <v>7.7702702703000002</v>
      </c>
      <c r="F29" s="43" t="str">
        <f t="shared" si="13"/>
        <v>N/A</v>
      </c>
      <c r="G29" s="13">
        <v>16.845878136</v>
      </c>
      <c r="H29" s="43" t="str">
        <f t="shared" si="14"/>
        <v>N/A</v>
      </c>
      <c r="I29" s="12">
        <v>148.6</v>
      </c>
      <c r="J29" s="12">
        <v>116.8</v>
      </c>
      <c r="K29" s="44" t="s">
        <v>217</v>
      </c>
      <c r="L29" s="9" t="str">
        <f t="shared" si="11"/>
        <v>N/A</v>
      </c>
    </row>
    <row r="30" spans="1:14" x14ac:dyDescent="0.2">
      <c r="A30" s="2" t="s">
        <v>422</v>
      </c>
      <c r="B30" s="34" t="s">
        <v>217</v>
      </c>
      <c r="C30" s="13">
        <v>0.44642857139999997</v>
      </c>
      <c r="D30" s="70" t="str">
        <f t="shared" si="12"/>
        <v>N/A</v>
      </c>
      <c r="E30" s="13">
        <v>0</v>
      </c>
      <c r="F30" s="43" t="str">
        <f t="shared" si="13"/>
        <v>N/A</v>
      </c>
      <c r="G30" s="13">
        <v>0.5376344086</v>
      </c>
      <c r="H30" s="43" t="str">
        <f t="shared" si="14"/>
        <v>N/A</v>
      </c>
      <c r="I30" s="12">
        <v>-100</v>
      </c>
      <c r="J30" s="12" t="s">
        <v>1743</v>
      </c>
      <c r="K30" s="44" t="s">
        <v>217</v>
      </c>
      <c r="L30" s="9" t="str">
        <f t="shared" si="11"/>
        <v>N/A</v>
      </c>
    </row>
    <row r="31" spans="1:14" x14ac:dyDescent="0.2">
      <c r="A31" s="2" t="s">
        <v>423</v>
      </c>
      <c r="B31" s="34" t="s">
        <v>217</v>
      </c>
      <c r="C31" s="13">
        <v>0</v>
      </c>
      <c r="D31" s="70" t="str">
        <f t="shared" si="12"/>
        <v>N/A</v>
      </c>
      <c r="E31" s="13">
        <v>0</v>
      </c>
      <c r="F31" s="43" t="str">
        <f t="shared" si="13"/>
        <v>N/A</v>
      </c>
      <c r="G31" s="13">
        <v>0</v>
      </c>
      <c r="H31" s="43" t="str">
        <f t="shared" si="14"/>
        <v>N/A</v>
      </c>
      <c r="I31" s="12" t="s">
        <v>1743</v>
      </c>
      <c r="J31" s="12" t="s">
        <v>1743</v>
      </c>
      <c r="K31" s="44" t="s">
        <v>217</v>
      </c>
      <c r="L31" s="9" t="str">
        <f t="shared" si="11"/>
        <v>N/A</v>
      </c>
    </row>
    <row r="32" spans="1:14" x14ac:dyDescent="0.2">
      <c r="A32" s="2" t="s">
        <v>948</v>
      </c>
      <c r="B32" s="34" t="s">
        <v>217</v>
      </c>
      <c r="C32" s="68">
        <v>15.463628740000001</v>
      </c>
      <c r="D32" s="70" t="str">
        <f>IF($B32="N/A","N/A",IF(C32&gt;10,"No",IF(C32&lt;-10,"No","Yes")))</f>
        <v>N/A</v>
      </c>
      <c r="E32" s="68">
        <v>14.347365887</v>
      </c>
      <c r="F32" s="70" t="str">
        <f>IF($B32="N/A","N/A",IF(E32&gt;10,"No",IF(E32&lt;-10,"No","Yes")))</f>
        <v>N/A</v>
      </c>
      <c r="G32" s="68">
        <v>13.644890814</v>
      </c>
      <c r="H32" s="70" t="str">
        <f>IF($B32="N/A","N/A",IF(G32&gt;10,"No",IF(G32&lt;-10,"No","Yes")))</f>
        <v>N/A</v>
      </c>
      <c r="I32" s="12">
        <v>-7.22</v>
      </c>
      <c r="J32" s="12">
        <v>-4.9000000000000004</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99.998453311000006</v>
      </c>
      <c r="D34" s="43" t="str">
        <f>IF($B34="N/A","N/A",IF(C34&gt;=98,"Yes","No"))</f>
        <v>Yes</v>
      </c>
      <c r="E34" s="13">
        <v>99.999228528000003</v>
      </c>
      <c r="F34" s="43" t="str">
        <f>IF($B34="N/A","N/A",IF(E34&gt;=98,"Yes","No"))</f>
        <v>Yes</v>
      </c>
      <c r="G34" s="13">
        <v>99.997212512000004</v>
      </c>
      <c r="H34" s="43" t="str">
        <f>IF($B34="N/A","N/A",IF(G34&gt;=98,"Yes","No"))</f>
        <v>Yes</v>
      </c>
      <c r="I34" s="12">
        <v>8.0000000000000004E-4</v>
      </c>
      <c r="J34" s="12">
        <v>-2E-3</v>
      </c>
      <c r="K34" s="44" t="s">
        <v>733</v>
      </c>
      <c r="L34" s="9" t="str">
        <f t="shared" si="11"/>
        <v>Yes</v>
      </c>
    </row>
    <row r="35" spans="1:14" x14ac:dyDescent="0.2">
      <c r="A35" s="2" t="s">
        <v>18</v>
      </c>
      <c r="B35" s="47" t="s">
        <v>281</v>
      </c>
      <c r="C35" s="13">
        <v>99.999312582000002</v>
      </c>
      <c r="D35" s="43" t="str">
        <f>IF($B35="N/A","N/A",IF(C35&gt;=95,"Yes","No"))</f>
        <v>Yes</v>
      </c>
      <c r="E35" s="13">
        <v>99.999382823000005</v>
      </c>
      <c r="F35" s="43" t="str">
        <f>IF($B35="N/A","N/A",IF(E35&gt;=95,"Yes","No"))</f>
        <v>Yes</v>
      </c>
      <c r="G35" s="13">
        <v>100</v>
      </c>
      <c r="H35" s="43" t="str">
        <f>IF($B35="N/A","N/A",IF(G35&gt;=95,"Yes","No"))</f>
        <v>Yes</v>
      </c>
      <c r="I35" s="12">
        <v>1E-4</v>
      </c>
      <c r="J35" s="12">
        <v>5.9999999999999995E-4</v>
      </c>
      <c r="K35" s="44" t="s">
        <v>733</v>
      </c>
      <c r="L35" s="9" t="str">
        <f t="shared" si="11"/>
        <v>Yes</v>
      </c>
    </row>
    <row r="36" spans="1:14" x14ac:dyDescent="0.2">
      <c r="A36" s="2" t="s">
        <v>23</v>
      </c>
      <c r="B36" s="34" t="s">
        <v>217</v>
      </c>
      <c r="C36" s="13">
        <v>26.478119500999998</v>
      </c>
      <c r="D36" s="43" t="str">
        <f t="shared" ref="D36:D41" si="15">IF($B36="N/A","N/A",IF(C36&gt;10,"No",IF(C36&lt;-10,"No","Yes")))</f>
        <v>N/A</v>
      </c>
      <c r="E36" s="13">
        <v>27.589521564000002</v>
      </c>
      <c r="F36" s="43" t="str">
        <f t="shared" ref="F36:F41" si="16">IF($B36="N/A","N/A",IF(E36&gt;10,"No",IF(E36&lt;-10,"No","Yes")))</f>
        <v>N/A</v>
      </c>
      <c r="G36" s="13">
        <v>32.084120798999997</v>
      </c>
      <c r="H36" s="43" t="str">
        <f t="shared" ref="H36:H41" si="17">IF($B36="N/A","N/A",IF(G36&gt;10,"No",IF(G36&lt;-10,"No","Yes")))</f>
        <v>N/A</v>
      </c>
      <c r="I36" s="12">
        <v>4.1970000000000001</v>
      </c>
      <c r="J36" s="12">
        <v>16.29</v>
      </c>
      <c r="K36" s="44" t="s">
        <v>733</v>
      </c>
      <c r="L36" s="9" t="str">
        <f t="shared" si="11"/>
        <v>No</v>
      </c>
    </row>
    <row r="37" spans="1:14" x14ac:dyDescent="0.2">
      <c r="A37" s="2" t="s">
        <v>24</v>
      </c>
      <c r="B37" s="34" t="s">
        <v>217</v>
      </c>
      <c r="C37" s="13">
        <v>5.6046868125999998</v>
      </c>
      <c r="D37" s="43" t="str">
        <f t="shared" si="15"/>
        <v>N/A</v>
      </c>
      <c r="E37" s="13">
        <v>5.7613498901</v>
      </c>
      <c r="F37" s="43" t="str">
        <f t="shared" si="16"/>
        <v>N/A</v>
      </c>
      <c r="G37" s="13">
        <v>6.5337313866000004</v>
      </c>
      <c r="H37" s="43" t="str">
        <f t="shared" si="17"/>
        <v>N/A</v>
      </c>
      <c r="I37" s="12">
        <v>2.7949999999999999</v>
      </c>
      <c r="J37" s="12">
        <v>13.41</v>
      </c>
      <c r="K37" s="44" t="s">
        <v>733</v>
      </c>
      <c r="L37" s="9" t="str">
        <f t="shared" si="11"/>
        <v>No</v>
      </c>
    </row>
    <row r="38" spans="1:14" x14ac:dyDescent="0.2">
      <c r="A38" s="2" t="s">
        <v>25</v>
      </c>
      <c r="B38" s="34" t="s">
        <v>217</v>
      </c>
      <c r="C38" s="13">
        <v>0.83177518699999997</v>
      </c>
      <c r="D38" s="43" t="str">
        <f t="shared" si="15"/>
        <v>N/A</v>
      </c>
      <c r="E38" s="13">
        <v>0.93764657959999997</v>
      </c>
      <c r="F38" s="43" t="str">
        <f t="shared" si="16"/>
        <v>N/A</v>
      </c>
      <c r="G38" s="13">
        <v>1.1467723681999999</v>
      </c>
      <c r="H38" s="43" t="str">
        <f t="shared" si="17"/>
        <v>N/A</v>
      </c>
      <c r="I38" s="12">
        <v>12.73</v>
      </c>
      <c r="J38" s="12">
        <v>22.3</v>
      </c>
      <c r="K38" s="44" t="s">
        <v>733</v>
      </c>
      <c r="L38" s="9" t="str">
        <f t="shared" si="11"/>
        <v>No</v>
      </c>
    </row>
    <row r="39" spans="1:14" x14ac:dyDescent="0.2">
      <c r="A39" s="2" t="s">
        <v>26</v>
      </c>
      <c r="B39" s="47" t="s">
        <v>217</v>
      </c>
      <c r="C39" s="13">
        <v>1.2557399361999999</v>
      </c>
      <c r="D39" s="11" t="str">
        <f t="shared" si="15"/>
        <v>N/A</v>
      </c>
      <c r="E39" s="13">
        <v>1.4212049768999999</v>
      </c>
      <c r="F39" s="11" t="str">
        <f t="shared" si="16"/>
        <v>N/A</v>
      </c>
      <c r="G39" s="13">
        <v>1.74747593</v>
      </c>
      <c r="H39" s="11" t="str">
        <f t="shared" si="17"/>
        <v>N/A</v>
      </c>
      <c r="I39" s="12">
        <v>13.18</v>
      </c>
      <c r="J39" s="12">
        <v>22.96</v>
      </c>
      <c r="K39" s="47" t="s">
        <v>217</v>
      </c>
      <c r="L39" s="9" t="str">
        <f t="shared" si="11"/>
        <v>N/A</v>
      </c>
    </row>
    <row r="40" spans="1:14" x14ac:dyDescent="0.2">
      <c r="A40" s="2" t="s">
        <v>60</v>
      </c>
      <c r="B40" s="47" t="s">
        <v>217</v>
      </c>
      <c r="C40" s="13">
        <v>0.63792344919999999</v>
      </c>
      <c r="D40" s="11" t="str">
        <f t="shared" si="15"/>
        <v>N/A</v>
      </c>
      <c r="E40" s="13">
        <v>0.54280741600000004</v>
      </c>
      <c r="F40" s="11" t="str">
        <f t="shared" si="16"/>
        <v>N/A</v>
      </c>
      <c r="G40" s="13">
        <v>0.49310654329999998</v>
      </c>
      <c r="H40" s="11" t="str">
        <f t="shared" si="17"/>
        <v>N/A</v>
      </c>
      <c r="I40" s="12">
        <v>-14.9</v>
      </c>
      <c r="J40" s="12">
        <v>-9.16</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65.191755114000003</v>
      </c>
      <c r="D42" s="11" t="str">
        <f>IF($B42="N/A","N/A",IF(C42&gt;=5,"No",IF(C42&lt;0,"No","Yes")))</f>
        <v>No</v>
      </c>
      <c r="E42" s="13">
        <v>63.747469572999997</v>
      </c>
      <c r="F42" s="11" t="str">
        <f>IF($B42="N/A","N/A",IF(E42&gt;=5,"No",IF(E42&lt;0,"No","Yes")))</f>
        <v>No</v>
      </c>
      <c r="G42" s="13">
        <v>57.994792973000003</v>
      </c>
      <c r="H42" s="11" t="str">
        <f>IF($B42="N/A","N/A",IF(G42&gt;=5,"No",IF(G42&lt;0,"No","Yes")))</f>
        <v>No</v>
      </c>
      <c r="I42" s="12">
        <v>-2.2200000000000002</v>
      </c>
      <c r="J42" s="12">
        <v>-9.02</v>
      </c>
      <c r="K42" s="44" t="s">
        <v>733</v>
      </c>
      <c r="L42" s="9" t="str">
        <f t="shared" si="11"/>
        <v>Yes</v>
      </c>
    </row>
    <row r="43" spans="1:14" x14ac:dyDescent="0.2">
      <c r="A43" s="2" t="s">
        <v>63</v>
      </c>
      <c r="B43" s="47" t="s">
        <v>217</v>
      </c>
      <c r="C43" s="13">
        <v>30.418052959000001</v>
      </c>
      <c r="D43" s="11" t="str">
        <f>IF($B43="N/A","N/A",IF(C43&gt;10,"No",IF(C43&lt;-10,"No","Yes")))</f>
        <v>N/A</v>
      </c>
      <c r="E43" s="13">
        <v>31.281630334999999</v>
      </c>
      <c r="F43" s="11" t="str">
        <f>IF($B43="N/A","N/A",IF(E43&gt;10,"No",IF(E43&lt;-10,"No","Yes")))</f>
        <v>N/A</v>
      </c>
      <c r="G43" s="13">
        <v>32.872701020000001</v>
      </c>
      <c r="H43" s="11" t="str">
        <f>IF($B43="N/A","N/A",IF(G43&gt;10,"No",IF(G43&lt;-10,"No","Yes")))</f>
        <v>N/A</v>
      </c>
      <c r="I43" s="12">
        <v>2.839</v>
      </c>
      <c r="J43" s="12">
        <v>5.0860000000000003</v>
      </c>
      <c r="K43" s="47" t="s">
        <v>733</v>
      </c>
      <c r="L43" s="9" t="str">
        <f t="shared" si="11"/>
        <v>Yes</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5.2386369885999997</v>
      </c>
      <c r="D45" s="43" t="str">
        <f>IF($B45="N/A","N/A",IF(C45&gt;8,"No",IF(C45&lt;2,"No","Yes")))</f>
        <v>Yes</v>
      </c>
      <c r="E45" s="8">
        <v>4.7564309871999999</v>
      </c>
      <c r="F45" s="43" t="str">
        <f>IF($B45="N/A","N/A",IF(E45&gt;8,"No",IF(E45&lt;2,"No","Yes")))</f>
        <v>Yes</v>
      </c>
      <c r="G45" s="8">
        <v>4.2000468297999998</v>
      </c>
      <c r="H45" s="43" t="str">
        <f>IF($B45="N/A","N/A",IF(G45&gt;8,"No",IF(G45&lt;2,"No","Yes")))</f>
        <v>Yes</v>
      </c>
      <c r="I45" s="12">
        <v>-9.1999999999999993</v>
      </c>
      <c r="J45" s="12">
        <v>-11.7</v>
      </c>
      <c r="K45" s="44" t="s">
        <v>733</v>
      </c>
      <c r="L45" s="9" t="str">
        <f t="shared" si="11"/>
        <v>No</v>
      </c>
    </row>
    <row r="46" spans="1:14" x14ac:dyDescent="0.2">
      <c r="A46" s="3" t="s">
        <v>174</v>
      </c>
      <c r="B46" s="34" t="s">
        <v>217</v>
      </c>
      <c r="C46" s="8">
        <v>22.543169819999999</v>
      </c>
      <c r="D46" s="11" t="str">
        <f t="shared" ref="D46:D53" si="18">IF($B46="N/A","N/A",IF(C46&gt;10,"No",IF(C46&lt;-10,"No","Yes")))</f>
        <v>N/A</v>
      </c>
      <c r="E46" s="8">
        <v>22.339965931999998</v>
      </c>
      <c r="F46" s="11" t="str">
        <f t="shared" ref="F46:F53" si="19">IF($B46="N/A","N/A",IF(E46&gt;10,"No",IF(E46&lt;-10,"No","Yes")))</f>
        <v>N/A</v>
      </c>
      <c r="G46" s="8">
        <v>21.333060159999999</v>
      </c>
      <c r="H46" s="11" t="str">
        <f t="shared" ref="H46:H53" si="20">IF($B46="N/A","N/A",IF(G46&gt;10,"No",IF(G46&lt;-10,"No","Yes")))</f>
        <v>N/A</v>
      </c>
      <c r="I46" s="12">
        <v>-0.90100000000000002</v>
      </c>
      <c r="J46" s="12">
        <v>-4.51</v>
      </c>
      <c r="K46" s="44" t="s">
        <v>733</v>
      </c>
      <c r="L46" s="9" t="str">
        <f>IF(J46="Div by 0", "N/A", IF(OR(J46="N/A",K46="N/A"),"N/A", IF(J46&gt;VALUE(MID(K46,1,2)), "No", IF(J46&lt;-1*VALUE(MID(K46,1,2)), "No", "Yes"))))</f>
        <v>Yes</v>
      </c>
    </row>
    <row r="47" spans="1:14" x14ac:dyDescent="0.2">
      <c r="A47" s="3" t="s">
        <v>175</v>
      </c>
      <c r="B47" s="34" t="s">
        <v>217</v>
      </c>
      <c r="C47" s="8">
        <v>30.722063351999999</v>
      </c>
      <c r="D47" s="11" t="str">
        <f t="shared" si="18"/>
        <v>N/A</v>
      </c>
      <c r="E47" s="8">
        <v>32.121300022</v>
      </c>
      <c r="F47" s="11" t="str">
        <f t="shared" si="19"/>
        <v>N/A</v>
      </c>
      <c r="G47" s="8">
        <v>32.222798302999998</v>
      </c>
      <c r="H47" s="11" t="str">
        <f t="shared" si="20"/>
        <v>N/A</v>
      </c>
      <c r="I47" s="12">
        <v>4.5549999999999997</v>
      </c>
      <c r="J47" s="12">
        <v>0.316</v>
      </c>
      <c r="K47" s="44" t="s">
        <v>733</v>
      </c>
      <c r="L47" s="9" t="str">
        <f>IF(J47="Div by 0", "N/A", IF(OR(J47="N/A",K47="N/A"),"N/A", IF(J47&gt;VALUE(MID(K47,1,2)), "No", IF(J47&lt;-1*VALUE(MID(K47,1,2)), "No", "Yes"))))</f>
        <v>Yes</v>
      </c>
    </row>
    <row r="48" spans="1:14" x14ac:dyDescent="0.2">
      <c r="A48" s="3" t="s">
        <v>176</v>
      </c>
      <c r="B48" s="34" t="s">
        <v>217</v>
      </c>
      <c r="C48" s="8">
        <v>2.4851861526999999</v>
      </c>
      <c r="D48" s="11" t="str">
        <f t="shared" si="18"/>
        <v>N/A</v>
      </c>
      <c r="E48" s="8">
        <v>2.4954020293000001</v>
      </c>
      <c r="F48" s="11" t="str">
        <f t="shared" si="19"/>
        <v>N/A</v>
      </c>
      <c r="G48" s="8">
        <v>2.5099931428</v>
      </c>
      <c r="H48" s="11" t="str">
        <f t="shared" si="20"/>
        <v>N/A</v>
      </c>
      <c r="I48" s="12">
        <v>0.41110000000000002</v>
      </c>
      <c r="J48" s="12">
        <v>0.5847</v>
      </c>
      <c r="K48" s="44" t="s">
        <v>733</v>
      </c>
      <c r="L48" s="9" t="str">
        <f t="shared" ref="L48:L57" si="21">IF(J48="Div by 0", "N/A", IF(OR(J48="N/A",K48="N/A"),"N/A", IF(J48&gt;VALUE(MID(K48,1,2)), "No", IF(J48&lt;-1*VALUE(MID(K48,1,2)), "No", "Yes"))))</f>
        <v>Yes</v>
      </c>
    </row>
    <row r="49" spans="1:12" x14ac:dyDescent="0.2">
      <c r="A49" s="3" t="s">
        <v>177</v>
      </c>
      <c r="B49" s="34" t="s">
        <v>217</v>
      </c>
      <c r="C49" s="8">
        <v>20.995449296</v>
      </c>
      <c r="D49" s="11" t="str">
        <f t="shared" si="18"/>
        <v>N/A</v>
      </c>
      <c r="E49" s="8">
        <v>21.193867727000001</v>
      </c>
      <c r="F49" s="11" t="str">
        <f t="shared" si="19"/>
        <v>N/A</v>
      </c>
      <c r="G49" s="8">
        <v>22.929036143000001</v>
      </c>
      <c r="H49" s="11" t="str">
        <f t="shared" si="20"/>
        <v>N/A</v>
      </c>
      <c r="I49" s="12">
        <v>0.94510000000000005</v>
      </c>
      <c r="J49" s="12">
        <v>8.1869999999999994</v>
      </c>
      <c r="K49" s="44" t="s">
        <v>733</v>
      </c>
      <c r="L49" s="9" t="str">
        <f t="shared" si="21"/>
        <v>Yes</v>
      </c>
    </row>
    <row r="50" spans="1:12" x14ac:dyDescent="0.2">
      <c r="A50" s="3" t="s">
        <v>178</v>
      </c>
      <c r="B50" s="34" t="s">
        <v>217</v>
      </c>
      <c r="C50" s="8">
        <v>8.4418307302999995</v>
      </c>
      <c r="D50" s="11" t="str">
        <f t="shared" si="18"/>
        <v>N/A</v>
      </c>
      <c r="E50" s="8">
        <v>8.3018058607</v>
      </c>
      <c r="F50" s="11" t="str">
        <f t="shared" si="19"/>
        <v>N/A</v>
      </c>
      <c r="G50" s="8">
        <v>8.5889459395000003</v>
      </c>
      <c r="H50" s="11" t="str">
        <f t="shared" si="20"/>
        <v>N/A</v>
      </c>
      <c r="I50" s="12">
        <v>-1.66</v>
      </c>
      <c r="J50" s="12">
        <v>3.4590000000000001</v>
      </c>
      <c r="K50" s="44" t="s">
        <v>733</v>
      </c>
      <c r="L50" s="9" t="str">
        <f t="shared" si="21"/>
        <v>Yes</v>
      </c>
    </row>
    <row r="51" spans="1:12" x14ac:dyDescent="0.2">
      <c r="A51" s="3" t="s">
        <v>179</v>
      </c>
      <c r="B51" s="34" t="s">
        <v>217</v>
      </c>
      <c r="C51" s="8">
        <v>4.1243332050000001</v>
      </c>
      <c r="D51" s="11" t="str">
        <f t="shared" si="18"/>
        <v>N/A</v>
      </c>
      <c r="E51" s="8">
        <v>3.8443972647</v>
      </c>
      <c r="F51" s="11" t="str">
        <f t="shared" si="19"/>
        <v>N/A</v>
      </c>
      <c r="G51" s="8">
        <v>3.6293087588000001</v>
      </c>
      <c r="H51" s="11" t="str">
        <f t="shared" si="20"/>
        <v>N/A</v>
      </c>
      <c r="I51" s="12">
        <v>-6.79</v>
      </c>
      <c r="J51" s="12">
        <v>-5.59</v>
      </c>
      <c r="K51" s="44" t="s">
        <v>733</v>
      </c>
      <c r="L51" s="9" t="str">
        <f t="shared" si="21"/>
        <v>Yes</v>
      </c>
    </row>
    <row r="52" spans="1:12" x14ac:dyDescent="0.2">
      <c r="A52" s="3" t="s">
        <v>180</v>
      </c>
      <c r="B52" s="34" t="s">
        <v>217</v>
      </c>
      <c r="C52" s="8">
        <v>3.2671235701999999</v>
      </c>
      <c r="D52" s="11" t="str">
        <f t="shared" si="18"/>
        <v>N/A</v>
      </c>
      <c r="E52" s="8">
        <v>2.9857493766999998</v>
      </c>
      <c r="F52" s="11" t="str">
        <f t="shared" si="19"/>
        <v>N/A</v>
      </c>
      <c r="G52" s="8">
        <v>2.7621213894999999</v>
      </c>
      <c r="H52" s="11" t="str">
        <f t="shared" si="20"/>
        <v>N/A</v>
      </c>
      <c r="I52" s="12">
        <v>-8.61</v>
      </c>
      <c r="J52" s="12">
        <v>-7.49</v>
      </c>
      <c r="K52" s="44" t="s">
        <v>733</v>
      </c>
      <c r="L52" s="9" t="str">
        <f t="shared" si="21"/>
        <v>Yes</v>
      </c>
    </row>
    <row r="53" spans="1:12" x14ac:dyDescent="0.2">
      <c r="A53" s="3" t="s">
        <v>950</v>
      </c>
      <c r="B53" s="34" t="s">
        <v>217</v>
      </c>
      <c r="C53" s="8">
        <v>2.1815194676999998</v>
      </c>
      <c r="D53" s="11" t="str">
        <f t="shared" si="18"/>
        <v>N/A</v>
      </c>
      <c r="E53" s="8">
        <v>1.9600007406</v>
      </c>
      <c r="F53" s="11" t="str">
        <f t="shared" si="19"/>
        <v>N/A</v>
      </c>
      <c r="G53" s="8">
        <v>1.8238530882999999</v>
      </c>
      <c r="H53" s="11" t="str">
        <f t="shared" si="20"/>
        <v>N/A</v>
      </c>
      <c r="I53" s="12">
        <v>-10.199999999999999</v>
      </c>
      <c r="J53" s="12">
        <v>-6.95</v>
      </c>
      <c r="K53" s="44" t="s">
        <v>733</v>
      </c>
      <c r="L53" s="9" t="str">
        <f t="shared" si="21"/>
        <v>Yes</v>
      </c>
    </row>
    <row r="54" spans="1:12" x14ac:dyDescent="0.2">
      <c r="A54" s="2" t="s">
        <v>212</v>
      </c>
      <c r="B54" s="34" t="s">
        <v>217</v>
      </c>
      <c r="C54" s="35" t="s">
        <v>217</v>
      </c>
      <c r="D54" s="9" t="str">
        <f t="shared" ref="D54:D57" si="22">IF($B54="N/A","N/A",IF(C54&lt;0,"No","Yes"))</f>
        <v>N/A</v>
      </c>
      <c r="E54" s="35">
        <v>383743</v>
      </c>
      <c r="F54" s="9" t="str">
        <f t="shared" ref="F54:F57" si="23">IF($B54="N/A","N/A",IF(E54&lt;0,"No","Yes"))</f>
        <v>N/A</v>
      </c>
      <c r="G54" s="35">
        <v>414359</v>
      </c>
      <c r="H54" s="9" t="str">
        <f t="shared" ref="H54:H57" si="24">IF($B54="N/A","N/A",IF(G54&lt;0,"No","Yes"))</f>
        <v>N/A</v>
      </c>
      <c r="I54" s="12" t="s">
        <v>217</v>
      </c>
      <c r="J54" s="12">
        <v>7.9779999999999998</v>
      </c>
      <c r="K54" s="44" t="s">
        <v>733</v>
      </c>
      <c r="L54" s="9" t="str">
        <f t="shared" si="21"/>
        <v>Yes</v>
      </c>
    </row>
    <row r="55" spans="1:12" x14ac:dyDescent="0.2">
      <c r="A55" s="2" t="s">
        <v>213</v>
      </c>
      <c r="B55" s="34" t="s">
        <v>217</v>
      </c>
      <c r="C55" s="35" t="s">
        <v>217</v>
      </c>
      <c r="D55" s="9" t="str">
        <f t="shared" si="22"/>
        <v>N/A</v>
      </c>
      <c r="E55" s="35">
        <v>16155</v>
      </c>
      <c r="F55" s="9" t="str">
        <f t="shared" si="23"/>
        <v>N/A</v>
      </c>
      <c r="G55" s="35">
        <v>17990</v>
      </c>
      <c r="H55" s="9" t="str">
        <f t="shared" si="24"/>
        <v>N/A</v>
      </c>
      <c r="I55" s="12" t="s">
        <v>217</v>
      </c>
      <c r="J55" s="12">
        <v>11.36</v>
      </c>
      <c r="K55" s="44" t="s">
        <v>733</v>
      </c>
      <c r="L55" s="9" t="str">
        <f t="shared" si="21"/>
        <v>No</v>
      </c>
    </row>
    <row r="56" spans="1:12" x14ac:dyDescent="0.2">
      <c r="A56" s="2" t="s">
        <v>214</v>
      </c>
      <c r="B56" s="34" t="s">
        <v>217</v>
      </c>
      <c r="C56" s="35" t="s">
        <v>217</v>
      </c>
      <c r="D56" s="9" t="str">
        <f t="shared" si="22"/>
        <v>N/A</v>
      </c>
      <c r="E56" s="35">
        <v>188212</v>
      </c>
      <c r="F56" s="9" t="str">
        <f t="shared" si="23"/>
        <v>N/A</v>
      </c>
      <c r="G56" s="35">
        <v>223150</v>
      </c>
      <c r="H56" s="9" t="str">
        <f t="shared" si="24"/>
        <v>N/A</v>
      </c>
      <c r="I56" s="12" t="s">
        <v>217</v>
      </c>
      <c r="J56" s="12">
        <v>18.559999999999999</v>
      </c>
      <c r="K56" s="44" t="s">
        <v>733</v>
      </c>
      <c r="L56" s="9" t="str">
        <f t="shared" si="21"/>
        <v>No</v>
      </c>
    </row>
    <row r="57" spans="1:12" x14ac:dyDescent="0.2">
      <c r="A57" s="2" t="s">
        <v>951</v>
      </c>
      <c r="B57" s="34" t="s">
        <v>217</v>
      </c>
      <c r="C57" s="35" t="s">
        <v>217</v>
      </c>
      <c r="D57" s="9" t="str">
        <f t="shared" si="22"/>
        <v>N/A</v>
      </c>
      <c r="E57" s="35">
        <v>45204</v>
      </c>
      <c r="F57" s="9" t="str">
        <f t="shared" si="23"/>
        <v>N/A</v>
      </c>
      <c r="G57" s="35">
        <v>47160</v>
      </c>
      <c r="H57" s="9" t="str">
        <f t="shared" si="24"/>
        <v>N/A</v>
      </c>
      <c r="I57" s="12" t="s">
        <v>217</v>
      </c>
      <c r="J57" s="12">
        <v>4.327</v>
      </c>
      <c r="K57" s="44" t="s">
        <v>733</v>
      </c>
      <c r="L57" s="9" t="str">
        <f t="shared" si="21"/>
        <v>Yes</v>
      </c>
    </row>
    <row r="58" spans="1:12" x14ac:dyDescent="0.2">
      <c r="A58" s="2" t="s">
        <v>952</v>
      </c>
      <c r="B58" s="34" t="s">
        <v>217</v>
      </c>
      <c r="C58" s="8">
        <v>99.999656290999994</v>
      </c>
      <c r="D58" s="43" t="str">
        <f>IF($B58="N/A","N/A",IF(C58&gt;10,"No",IF(C58&lt;-10,"No","Yes")))</f>
        <v>N/A</v>
      </c>
      <c r="E58" s="8">
        <v>99.999537117000003</v>
      </c>
      <c r="F58" s="43" t="str">
        <f>IF($B58="N/A","N/A",IF(E58&gt;10,"No",IF(E58&lt;-10,"No","Yes")))</f>
        <v>N/A</v>
      </c>
      <c r="G58" s="8">
        <v>99.999303127999994</v>
      </c>
      <c r="H58" s="43" t="str">
        <f>IF($B58="N/A","N/A",IF(G58&gt;10,"No",IF(G58&lt;-10,"No","Yes")))</f>
        <v>N/A</v>
      </c>
      <c r="I58" s="12">
        <v>0</v>
      </c>
      <c r="J58" s="12">
        <v>0</v>
      </c>
      <c r="K58" s="34" t="s">
        <v>217</v>
      </c>
      <c r="L58" s="9" t="str">
        <f t="shared" si="11"/>
        <v>N/A</v>
      </c>
    </row>
    <row r="59" spans="1:12" x14ac:dyDescent="0.2">
      <c r="A59" s="2" t="s">
        <v>953</v>
      </c>
      <c r="B59" s="34" t="s">
        <v>217</v>
      </c>
      <c r="C59" s="8">
        <v>100</v>
      </c>
      <c r="D59" s="43" t="str">
        <f>IF($B59="N/A","N/A",IF(C59&gt;10,"No",IF(C59&lt;-10,"No","Yes")))</f>
        <v>N/A</v>
      </c>
      <c r="E59" s="8">
        <v>100</v>
      </c>
      <c r="F59" s="43" t="str">
        <f>IF($B59="N/A","N/A",IF(E59&gt;10,"No",IF(E59&lt;-10,"No","Yes")))</f>
        <v>N/A</v>
      </c>
      <c r="G59" s="8">
        <v>100</v>
      </c>
      <c r="H59" s="43" t="str">
        <f>IF($B59="N/A","N/A",IF(G59&gt;10,"No",IF(G59&lt;-10,"No","Yes")))</f>
        <v>N/A</v>
      </c>
      <c r="I59" s="12">
        <v>0</v>
      </c>
      <c r="J59" s="12">
        <v>0</v>
      </c>
      <c r="K59" s="34" t="s">
        <v>217</v>
      </c>
      <c r="L59" s="9" t="str">
        <f t="shared" si="11"/>
        <v>N/A</v>
      </c>
    </row>
    <row r="60" spans="1:12" x14ac:dyDescent="0.2">
      <c r="A60" s="2" t="s">
        <v>181</v>
      </c>
      <c r="B60" s="34" t="s">
        <v>217</v>
      </c>
      <c r="C60" s="8">
        <v>58.676755663999998</v>
      </c>
      <c r="D60" s="43" t="str">
        <f t="shared" ref="D60:D61" si="25">IF($B60="N/A","N/A",IF(C60&gt;10,"No",IF(C60&lt;-10,"No","Yes")))</f>
        <v>N/A</v>
      </c>
      <c r="E60" s="8">
        <v>58.158157848999998</v>
      </c>
      <c r="F60" s="43" t="str">
        <f t="shared" ref="F60:F61" si="26">IF($B60="N/A","N/A",IF(E60&gt;10,"No",IF(E60&lt;-10,"No","Yes")))</f>
        <v>N/A</v>
      </c>
      <c r="G60" s="8">
        <v>57.941551961999998</v>
      </c>
      <c r="H60" s="43" t="str">
        <f t="shared" ref="H60:H61" si="27">IF($B60="N/A","N/A",IF(G60&gt;10,"No",IF(G60&lt;-10,"No","Yes")))</f>
        <v>N/A</v>
      </c>
      <c r="I60" s="12">
        <v>-0.88400000000000001</v>
      </c>
      <c r="J60" s="12">
        <v>-0.372</v>
      </c>
      <c r="K60" s="44" t="s">
        <v>733</v>
      </c>
      <c r="L60" s="9" t="str">
        <f>IF(J60="Div by 0", "N/A", IF(OR(J60="N/A",K60="N/A"),"N/A", IF(J60&gt;VALUE(MID(K60,1,2)), "No", IF(J60&lt;-1*VALUE(MID(K60,1,2)), "No", "Yes"))))</f>
        <v>Yes</v>
      </c>
    </row>
    <row r="61" spans="1:12" x14ac:dyDescent="0.2">
      <c r="A61" s="6" t="s">
        <v>182</v>
      </c>
      <c r="B61" s="34" t="s">
        <v>217</v>
      </c>
      <c r="C61" s="8">
        <v>41.323244336000002</v>
      </c>
      <c r="D61" s="43" t="str">
        <f t="shared" si="25"/>
        <v>N/A</v>
      </c>
      <c r="E61" s="8">
        <v>41.841842151000002</v>
      </c>
      <c r="F61" s="43" t="str">
        <f t="shared" si="26"/>
        <v>N/A</v>
      </c>
      <c r="G61" s="8">
        <v>42.058448038000002</v>
      </c>
      <c r="H61" s="43" t="str">
        <f t="shared" si="27"/>
        <v>N/A</v>
      </c>
      <c r="I61" s="12">
        <v>1.2549999999999999</v>
      </c>
      <c r="J61" s="12">
        <v>0.51770000000000005</v>
      </c>
      <c r="K61" s="44" t="s">
        <v>733</v>
      </c>
      <c r="L61" s="9" t="str">
        <f>IF(J61="Div by 0", "N/A", IF(OR(J61="N/A",K61="N/A"),"N/A", IF(J61&gt;VALUE(MID(K61,1,2)), "No", IF(J61&lt;-1*VALUE(MID(K61,1,2)), "No", "Yes"))))</f>
        <v>Yes</v>
      </c>
    </row>
    <row r="62" spans="1:12" x14ac:dyDescent="0.2">
      <c r="A62" s="7" t="s">
        <v>682</v>
      </c>
      <c r="B62" s="34" t="s">
        <v>286</v>
      </c>
      <c r="C62" s="8">
        <v>46.574598547999997</v>
      </c>
      <c r="D62" s="43" t="str">
        <f>IF($B62="N/A","N/A",IF(C62&gt;70,"No",IF(C62&lt;40,"No","Yes")))</f>
        <v>Yes</v>
      </c>
      <c r="E62" s="8">
        <v>49.039054978000003</v>
      </c>
      <c r="F62" s="43" t="str">
        <f>IF($B62="N/A","N/A",IF(E62&gt;70,"No",IF(E62&lt;40,"No","Yes")))</f>
        <v>Yes</v>
      </c>
      <c r="G62" s="8">
        <v>51.207121473000001</v>
      </c>
      <c r="H62" s="43" t="str">
        <f>IF($B62="N/A","N/A",IF(G62&gt;70,"No",IF(G62&lt;40,"No","Yes")))</f>
        <v>Yes</v>
      </c>
      <c r="I62" s="12">
        <v>5.2910000000000004</v>
      </c>
      <c r="J62" s="12">
        <v>4.4210000000000003</v>
      </c>
      <c r="K62" s="44" t="s">
        <v>733</v>
      </c>
      <c r="L62" s="9" t="str">
        <f t="shared" si="11"/>
        <v>Yes</v>
      </c>
    </row>
    <row r="63" spans="1:12" x14ac:dyDescent="0.2">
      <c r="A63" s="2" t="s">
        <v>683</v>
      </c>
      <c r="B63" s="34" t="s">
        <v>217</v>
      </c>
      <c r="C63" s="8">
        <v>72.780275614999994</v>
      </c>
      <c r="D63" s="43" t="str">
        <f>IF($B63="N/A","N/A",IF(C63&gt;10,"No",IF(C63&lt;-10,"No","Yes")))</f>
        <v>N/A</v>
      </c>
      <c r="E63" s="8">
        <v>73.861907234</v>
      </c>
      <c r="F63" s="43" t="str">
        <f>IF($B63="N/A","N/A",IF(E63&gt;10,"No",IF(E63&lt;-10,"No","Yes")))</f>
        <v>N/A</v>
      </c>
      <c r="G63" s="8">
        <v>73.243294786999996</v>
      </c>
      <c r="H63" s="43" t="str">
        <f>IF($B63="N/A","N/A",IF(G63&gt;10,"No",IF(G63&lt;-10,"No","Yes")))</f>
        <v>N/A</v>
      </c>
      <c r="I63" s="12">
        <v>1.486</v>
      </c>
      <c r="J63" s="12">
        <v>-0.83799999999999997</v>
      </c>
      <c r="K63" s="34" t="s">
        <v>217</v>
      </c>
      <c r="L63" s="9" t="str">
        <f t="shared" si="11"/>
        <v>N/A</v>
      </c>
    </row>
    <row r="64" spans="1:12" x14ac:dyDescent="0.2">
      <c r="A64" s="2" t="s">
        <v>684</v>
      </c>
      <c r="B64" s="34" t="s">
        <v>217</v>
      </c>
      <c r="C64" s="8">
        <v>72.475305250999995</v>
      </c>
      <c r="D64" s="43" t="str">
        <f t="shared" ref="D64:D70" si="28">IF($B64="N/A","N/A",IF(C64&gt;10,"No",IF(C64&lt;-10,"No","Yes")))</f>
        <v>N/A</v>
      </c>
      <c r="E64" s="8">
        <v>73.298596681999996</v>
      </c>
      <c r="F64" s="43" t="str">
        <f t="shared" ref="F64:F70" si="29">IF($B64="N/A","N/A",IF(E64&gt;10,"No",IF(E64&lt;-10,"No","Yes")))</f>
        <v>N/A</v>
      </c>
      <c r="G64" s="8">
        <v>73.338977936999996</v>
      </c>
      <c r="H64" s="43" t="str">
        <f t="shared" ref="H64:H70" si="30">IF($B64="N/A","N/A",IF(G64&gt;10,"No",IF(G64&lt;-10,"No","Yes")))</f>
        <v>N/A</v>
      </c>
      <c r="I64" s="12">
        <v>1.1359999999999999</v>
      </c>
      <c r="J64" s="12">
        <v>5.5100000000000003E-2</v>
      </c>
      <c r="K64" s="34" t="s">
        <v>217</v>
      </c>
      <c r="L64" s="9" t="str">
        <f t="shared" si="11"/>
        <v>N/A</v>
      </c>
    </row>
    <row r="65" spans="1:12" x14ac:dyDescent="0.2">
      <c r="A65" s="2" t="s">
        <v>427</v>
      </c>
      <c r="B65" s="34" t="s">
        <v>217</v>
      </c>
      <c r="C65" s="8">
        <v>41.323002068000001</v>
      </c>
      <c r="D65" s="43" t="str">
        <f t="shared" si="28"/>
        <v>N/A</v>
      </c>
      <c r="E65" s="8">
        <v>45.314823093999998</v>
      </c>
      <c r="F65" s="43" t="str">
        <f t="shared" si="29"/>
        <v>N/A</v>
      </c>
      <c r="G65" s="8">
        <v>48.976653247000002</v>
      </c>
      <c r="H65" s="43" t="str">
        <f t="shared" si="30"/>
        <v>N/A</v>
      </c>
      <c r="I65" s="12">
        <v>9.66</v>
      </c>
      <c r="J65" s="12">
        <v>8.0809999999999995</v>
      </c>
      <c r="K65" s="34" t="s">
        <v>217</v>
      </c>
      <c r="L65" s="9" t="str">
        <f t="shared" si="11"/>
        <v>N/A</v>
      </c>
    </row>
    <row r="66" spans="1:12" x14ac:dyDescent="0.2">
      <c r="A66" s="2" t="s">
        <v>685</v>
      </c>
      <c r="B66" s="34" t="s">
        <v>217</v>
      </c>
      <c r="C66" s="8">
        <v>26.597719437999999</v>
      </c>
      <c r="D66" s="43" t="str">
        <f t="shared" si="28"/>
        <v>N/A</v>
      </c>
      <c r="E66" s="8">
        <v>29.417301501000001</v>
      </c>
      <c r="F66" s="43" t="str">
        <f t="shared" si="29"/>
        <v>N/A</v>
      </c>
      <c r="G66" s="8">
        <v>32.733006009999997</v>
      </c>
      <c r="H66" s="43" t="str">
        <f t="shared" si="30"/>
        <v>N/A</v>
      </c>
      <c r="I66" s="12">
        <v>10.6</v>
      </c>
      <c r="J66" s="12">
        <v>11.27</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1.2260091288999999</v>
      </c>
      <c r="D68" s="43" t="str">
        <f t="shared" si="28"/>
        <v>N/A</v>
      </c>
      <c r="E68" s="8">
        <v>1.0780544103</v>
      </c>
      <c r="F68" s="43" t="str">
        <f t="shared" si="29"/>
        <v>N/A</v>
      </c>
      <c r="G68" s="8">
        <v>0.95387823140000005</v>
      </c>
      <c r="H68" s="43" t="str">
        <f t="shared" si="30"/>
        <v>N/A</v>
      </c>
      <c r="I68" s="12">
        <v>-12.1</v>
      </c>
      <c r="J68" s="12">
        <v>-11.5</v>
      </c>
      <c r="K68" s="34" t="s">
        <v>217</v>
      </c>
      <c r="L68" s="9" t="str">
        <f t="shared" si="11"/>
        <v>N/A</v>
      </c>
    </row>
    <row r="69" spans="1:12" x14ac:dyDescent="0.2">
      <c r="A69" s="3" t="s">
        <v>151</v>
      </c>
      <c r="B69" s="34" t="s">
        <v>217</v>
      </c>
      <c r="C69" s="8">
        <v>1.2476627805</v>
      </c>
      <c r="D69" s="43" t="str">
        <f t="shared" si="28"/>
        <v>N/A</v>
      </c>
      <c r="E69" s="8">
        <v>1.1028957958000001</v>
      </c>
      <c r="F69" s="43" t="str">
        <f t="shared" si="29"/>
        <v>N/A</v>
      </c>
      <c r="G69" s="8">
        <v>1.0341578721</v>
      </c>
      <c r="H69" s="43" t="str">
        <f t="shared" si="30"/>
        <v>N/A</v>
      </c>
      <c r="I69" s="12">
        <v>-11.6</v>
      </c>
      <c r="J69" s="12">
        <v>-6.23</v>
      </c>
      <c r="K69" s="34" t="s">
        <v>217</v>
      </c>
      <c r="L69" s="9" t="str">
        <f t="shared" si="11"/>
        <v>N/A</v>
      </c>
    </row>
    <row r="70" spans="1:12" x14ac:dyDescent="0.2">
      <c r="A70" s="3" t="s">
        <v>152</v>
      </c>
      <c r="B70" s="34" t="s">
        <v>217</v>
      </c>
      <c r="C70" s="8">
        <v>1.3652111747</v>
      </c>
      <c r="D70" s="43" t="str">
        <f t="shared" si="28"/>
        <v>N/A</v>
      </c>
      <c r="E70" s="8">
        <v>1.201026983</v>
      </c>
      <c r="F70" s="43" t="str">
        <f t="shared" si="29"/>
        <v>N/A</v>
      </c>
      <c r="G70" s="8">
        <v>1.1103956559999999</v>
      </c>
      <c r="H70" s="43" t="str">
        <f t="shared" si="30"/>
        <v>N/A</v>
      </c>
      <c r="I70" s="12">
        <v>-12</v>
      </c>
      <c r="J70" s="12">
        <v>-7.55</v>
      </c>
      <c r="K70" s="34" t="s">
        <v>217</v>
      </c>
      <c r="L70" s="9" t="str">
        <f t="shared" si="11"/>
        <v>N/A</v>
      </c>
    </row>
    <row r="71" spans="1:12" x14ac:dyDescent="0.2">
      <c r="A71" s="2" t="s">
        <v>954</v>
      </c>
      <c r="B71" s="47" t="s">
        <v>217</v>
      </c>
      <c r="C71" s="1">
        <v>2024</v>
      </c>
      <c r="D71" s="11" t="str">
        <f>IF($B71="N/A","N/A",IF(C71&gt;10,"No",IF(C71&lt;-10,"No","Yes")))</f>
        <v>N/A</v>
      </c>
      <c r="E71" s="1">
        <v>1829</v>
      </c>
      <c r="F71" s="11" t="str">
        <f>IF($B71="N/A","N/A",IF(E71&gt;10,"No",IF(E71&lt;-10,"No","Yes")))</f>
        <v>N/A</v>
      </c>
      <c r="G71" s="1">
        <v>2172</v>
      </c>
      <c r="H71" s="11" t="str">
        <f>IF($B71="N/A","N/A",IF(G71&gt;10,"No",IF(G71&lt;-10,"No","Yes")))</f>
        <v>N/A</v>
      </c>
      <c r="I71" s="12">
        <v>-9.6300000000000008</v>
      </c>
      <c r="J71" s="12">
        <v>18.75</v>
      </c>
      <c r="K71" s="34" t="s">
        <v>217</v>
      </c>
      <c r="L71" s="9" t="str">
        <f t="shared" si="11"/>
        <v>N/A</v>
      </c>
    </row>
    <row r="72" spans="1:12" x14ac:dyDescent="0.2">
      <c r="A72" s="3" t="s">
        <v>205</v>
      </c>
      <c r="B72" s="47" t="s">
        <v>221</v>
      </c>
      <c r="C72" s="1">
        <v>0</v>
      </c>
      <c r="D72" s="43" t="str">
        <f t="shared" ref="D72:D73" si="31">IF($B72="N/A","N/A",IF(C72&gt;0,"No",IF(C72&lt;0,"No","Yes")))</f>
        <v>Yes</v>
      </c>
      <c r="E72" s="1">
        <v>0</v>
      </c>
      <c r="F72" s="43" t="str">
        <f t="shared" ref="F72:F73" si="32">IF($B72="N/A","N/A",IF(E72&gt;0,"No",IF(E72&lt;0,"No","Yes")))</f>
        <v>Yes</v>
      </c>
      <c r="G72" s="1">
        <v>0</v>
      </c>
      <c r="H72" s="43" t="str">
        <f t="shared" ref="H72:H73" si="33">IF($B72="N/A","N/A",IF(G72&gt;0,"No",IF(G72&lt;0,"No","Yes")))</f>
        <v>Yes</v>
      </c>
      <c r="I72" s="12" t="s">
        <v>1743</v>
      </c>
      <c r="J72" s="12" t="s">
        <v>1743</v>
      </c>
      <c r="K72" s="34" t="s">
        <v>217</v>
      </c>
      <c r="L72" s="9" t="str">
        <f t="shared" si="11"/>
        <v>N/A</v>
      </c>
    </row>
    <row r="73" spans="1:12" x14ac:dyDescent="0.2">
      <c r="A73" s="3" t="s">
        <v>206</v>
      </c>
      <c r="B73" s="47" t="s">
        <v>221</v>
      </c>
      <c r="C73" s="1">
        <v>136</v>
      </c>
      <c r="D73" s="43" t="str">
        <f t="shared" si="31"/>
        <v>No</v>
      </c>
      <c r="E73" s="1">
        <v>70</v>
      </c>
      <c r="F73" s="43" t="str">
        <f t="shared" si="32"/>
        <v>No</v>
      </c>
      <c r="G73" s="1">
        <v>143</v>
      </c>
      <c r="H73" s="43" t="str">
        <f t="shared" si="33"/>
        <v>No</v>
      </c>
      <c r="I73" s="12">
        <v>-48.5</v>
      </c>
      <c r="J73" s="12">
        <v>104.3</v>
      </c>
      <c r="K73" s="34" t="s">
        <v>217</v>
      </c>
      <c r="L73" s="9" t="str">
        <f t="shared" si="11"/>
        <v>N/A</v>
      </c>
    </row>
    <row r="74" spans="1:12" x14ac:dyDescent="0.2">
      <c r="A74" s="3" t="s">
        <v>207</v>
      </c>
      <c r="B74" s="67" t="s">
        <v>217</v>
      </c>
      <c r="C74" s="13">
        <v>12.5</v>
      </c>
      <c r="D74" s="11" t="str">
        <f>IF($B74="N/A","N/A",IF(C74&gt;10,"No",IF(C74&lt;-10,"No","Yes")))</f>
        <v>N/A</v>
      </c>
      <c r="E74" s="13">
        <v>11.428571429</v>
      </c>
      <c r="F74" s="11" t="str">
        <f>IF($B74="N/A","N/A",IF(E74&gt;10,"No",IF(E74&lt;-10,"No","Yes")))</f>
        <v>N/A</v>
      </c>
      <c r="G74" s="13">
        <v>83.916083916000005</v>
      </c>
      <c r="H74" s="11" t="str">
        <f>IF($B74="N/A","N/A",IF(G74&gt;10,"No",IF(G74&lt;-10,"No","Yes")))</f>
        <v>N/A</v>
      </c>
      <c r="I74" s="12">
        <v>-8.57</v>
      </c>
      <c r="J74" s="12">
        <v>634.29999999999995</v>
      </c>
      <c r="K74" s="67" t="s">
        <v>217</v>
      </c>
      <c r="L74" s="9" t="str">
        <f t="shared" si="11"/>
        <v>N/A</v>
      </c>
    </row>
    <row r="75" spans="1:12" x14ac:dyDescent="0.2">
      <c r="A75" s="2" t="s">
        <v>65</v>
      </c>
      <c r="B75" s="47" t="s">
        <v>217</v>
      </c>
      <c r="C75" s="1">
        <v>84588</v>
      </c>
      <c r="D75" s="11" t="str">
        <f>IF($B75="N/A","N/A",IF(C75&gt;10,"No",IF(C75&lt;-10,"No","Yes")))</f>
        <v>N/A</v>
      </c>
      <c r="E75" s="1">
        <v>87086</v>
      </c>
      <c r="F75" s="11" t="str">
        <f>IF($B75="N/A","N/A",IF(E75&gt;10,"No",IF(E75&lt;-10,"No","Yes")))</f>
        <v>N/A</v>
      </c>
      <c r="G75" s="1">
        <v>91035</v>
      </c>
      <c r="H75" s="11" t="str">
        <f>IF($B75="N/A","N/A",IF(G75&gt;10,"No",IF(G75&lt;-10,"No","Yes")))</f>
        <v>N/A</v>
      </c>
      <c r="I75" s="12">
        <v>2.9529999999999998</v>
      </c>
      <c r="J75" s="12">
        <v>4.5350000000000001</v>
      </c>
      <c r="K75" s="47" t="s">
        <v>733</v>
      </c>
      <c r="L75" s="9" t="str">
        <f t="shared" ref="L75:L107" si="34">IF(J75="Div by 0", "N/A", IF(K75="N/A","N/A", IF(J75&gt;VALUE(MID(K75,1,2)), "No", IF(J75&lt;-1*VALUE(MID(K75,1,2)), "No", "Yes"))))</f>
        <v>Yes</v>
      </c>
    </row>
    <row r="76" spans="1:12" x14ac:dyDescent="0.2">
      <c r="A76" s="4" t="s">
        <v>66</v>
      </c>
      <c r="B76" s="47" t="s">
        <v>217</v>
      </c>
      <c r="C76" s="1">
        <v>73785.789999999994</v>
      </c>
      <c r="D76" s="11" t="str">
        <f>IF($B76="N/A","N/A",IF(C76&gt;10,"No",IF(C76&lt;-10,"No","Yes")))</f>
        <v>N/A</v>
      </c>
      <c r="E76" s="1">
        <v>76320.11</v>
      </c>
      <c r="F76" s="11" t="str">
        <f>IF($B76="N/A","N/A",IF(E76&gt;10,"No",IF(E76&lt;-10,"No","Yes")))</f>
        <v>N/A</v>
      </c>
      <c r="G76" s="1">
        <v>79930.509999999995</v>
      </c>
      <c r="H76" s="11" t="str">
        <f>IF($B76="N/A","N/A",IF(G76&gt;10,"No",IF(G76&lt;-10,"No","Yes")))</f>
        <v>N/A</v>
      </c>
      <c r="I76" s="12">
        <v>3.4350000000000001</v>
      </c>
      <c r="J76" s="12">
        <v>4.7309999999999999</v>
      </c>
      <c r="K76" s="47" t="s">
        <v>734</v>
      </c>
      <c r="L76" s="9" t="str">
        <f t="shared" si="34"/>
        <v>Yes</v>
      </c>
    </row>
    <row r="77" spans="1:12" x14ac:dyDescent="0.2">
      <c r="A77" s="3" t="s">
        <v>67</v>
      </c>
      <c r="B77" s="34" t="s">
        <v>287</v>
      </c>
      <c r="C77" s="8">
        <v>90.460290104999999</v>
      </c>
      <c r="D77" s="43" t="str">
        <f>IF($B77="N/A","N/A",IF(C77&gt;=90,"Yes","No"))</f>
        <v>Yes</v>
      </c>
      <c r="E77" s="8">
        <v>90.363349131000007</v>
      </c>
      <c r="F77" s="43" t="str">
        <f>IF($B77="N/A","N/A",IF(E77&gt;=90,"Yes","No"))</f>
        <v>Yes</v>
      </c>
      <c r="G77" s="8">
        <v>90.172027686999996</v>
      </c>
      <c r="H77" s="43" t="str">
        <f>IF($B77="N/A","N/A",IF(G77&gt;=90,"Yes","No"))</f>
        <v>Yes</v>
      </c>
      <c r="I77" s="12">
        <v>-0.107</v>
      </c>
      <c r="J77" s="12">
        <v>-0.21199999999999999</v>
      </c>
      <c r="K77" s="44" t="s">
        <v>733</v>
      </c>
      <c r="L77" s="9" t="str">
        <f t="shared" si="34"/>
        <v>Yes</v>
      </c>
    </row>
    <row r="78" spans="1:12" x14ac:dyDescent="0.2">
      <c r="A78" s="2" t="s">
        <v>955</v>
      </c>
      <c r="B78" s="34" t="s">
        <v>287</v>
      </c>
      <c r="C78" s="8">
        <v>90.589245896999998</v>
      </c>
      <c r="D78" s="43" t="str">
        <f>IF($B78="N/A","N/A",IF(C78&gt;=90,"Yes","No"))</f>
        <v>Yes</v>
      </c>
      <c r="E78" s="8">
        <v>90.361790873999993</v>
      </c>
      <c r="F78" s="43" t="str">
        <f>IF($B78="N/A","N/A",IF(E78&gt;=90,"Yes","No"))</f>
        <v>Yes</v>
      </c>
      <c r="G78" s="8">
        <v>90.095181955000001</v>
      </c>
      <c r="H78" s="43" t="str">
        <f>IF($B78="N/A","N/A",IF(G78&gt;=90,"Yes","No"))</f>
        <v>Yes</v>
      </c>
      <c r="I78" s="12">
        <v>-0.251</v>
      </c>
      <c r="J78" s="12">
        <v>-0.29499999999999998</v>
      </c>
      <c r="K78" s="44" t="s">
        <v>733</v>
      </c>
      <c r="L78" s="9" t="str">
        <f t="shared" si="34"/>
        <v>Yes</v>
      </c>
    </row>
    <row r="79" spans="1:12" x14ac:dyDescent="0.2">
      <c r="A79" s="6" t="s">
        <v>956</v>
      </c>
      <c r="B79" s="47" t="s">
        <v>288</v>
      </c>
      <c r="C79" s="13">
        <v>38.770476180000003</v>
      </c>
      <c r="D79" s="43" t="str">
        <f>IF($B79="N/A","N/A",IF(C79&gt;55,"No",IF(C79&lt;30,"No","Yes")))</f>
        <v>Yes</v>
      </c>
      <c r="E79" s="13">
        <v>38.540634423</v>
      </c>
      <c r="F79" s="43" t="str">
        <f>IF($B79="N/A","N/A",IF(E79&gt;55,"No",IF(E79&lt;30,"No","Yes")))</f>
        <v>Yes</v>
      </c>
      <c r="G79" s="13">
        <v>37.382850136000002</v>
      </c>
      <c r="H79" s="43" t="str">
        <f>IF($B79="N/A","N/A",IF(G79&gt;55,"No",IF(G79&lt;30,"No","Yes")))</f>
        <v>Yes</v>
      </c>
      <c r="I79" s="12">
        <v>-0.59299999999999997</v>
      </c>
      <c r="J79" s="12">
        <v>-3</v>
      </c>
      <c r="K79" s="47" t="s">
        <v>733</v>
      </c>
      <c r="L79" s="9" t="str">
        <f t="shared" si="34"/>
        <v>Yes</v>
      </c>
    </row>
    <row r="80" spans="1:12" ht="25.5" x14ac:dyDescent="0.2">
      <c r="A80" s="2" t="s">
        <v>957</v>
      </c>
      <c r="B80" s="47" t="s">
        <v>282</v>
      </c>
      <c r="C80" s="13">
        <v>2.3017449283999998</v>
      </c>
      <c r="D80" s="43" t="str">
        <f>IF($B80="N/A","N/A",IF(C80&gt;=5,"No",IF(C80&lt;0,"No","Yes")))</f>
        <v>Yes</v>
      </c>
      <c r="E80" s="13">
        <v>2.3516983212000002</v>
      </c>
      <c r="F80" s="43" t="str">
        <f>IF($B80="N/A","N/A",IF(E80&gt;=5,"No",IF(E80&lt;0,"No","Yes")))</f>
        <v>Yes</v>
      </c>
      <c r="G80" s="13">
        <v>1.5927939803</v>
      </c>
      <c r="H80" s="43" t="str">
        <f>IF($B80="N/A","N/A",IF(G80&gt;=5,"No",IF(G80&lt;0,"No","Yes")))</f>
        <v>Yes</v>
      </c>
      <c r="I80" s="12">
        <v>2.17</v>
      </c>
      <c r="J80" s="12">
        <v>-32.299999999999997</v>
      </c>
      <c r="K80" s="47" t="s">
        <v>217</v>
      </c>
      <c r="L80" s="9" t="str">
        <f t="shared" si="34"/>
        <v>N/A</v>
      </c>
    </row>
    <row r="81" spans="1:12" ht="25.5" x14ac:dyDescent="0.2">
      <c r="A81" s="2" t="s">
        <v>958</v>
      </c>
      <c r="B81" s="47" t="s">
        <v>217</v>
      </c>
      <c r="C81" s="13">
        <v>13.616588641</v>
      </c>
      <c r="D81" s="47" t="s">
        <v>217</v>
      </c>
      <c r="E81" s="13">
        <v>14.033254484</v>
      </c>
      <c r="F81" s="47" t="s">
        <v>217</v>
      </c>
      <c r="G81" s="13">
        <v>14.286812764</v>
      </c>
      <c r="H81" s="47" t="s">
        <v>217</v>
      </c>
      <c r="I81" s="12">
        <v>3.06</v>
      </c>
      <c r="J81" s="12">
        <v>1.8069999999999999</v>
      </c>
      <c r="K81" s="47" t="s">
        <v>217</v>
      </c>
      <c r="L81" s="9" t="str">
        <f t="shared" si="34"/>
        <v>N/A</v>
      </c>
    </row>
    <row r="82" spans="1:12" ht="25.5" x14ac:dyDescent="0.2">
      <c r="A82" s="2" t="s">
        <v>959</v>
      </c>
      <c r="B82" s="47" t="s">
        <v>217</v>
      </c>
      <c r="C82" s="13">
        <v>17.581690074000001</v>
      </c>
      <c r="D82" s="47" t="s">
        <v>217</v>
      </c>
      <c r="E82" s="13">
        <v>16.204671245</v>
      </c>
      <c r="F82" s="47" t="s">
        <v>217</v>
      </c>
      <c r="G82" s="13">
        <v>15.831273685999999</v>
      </c>
      <c r="H82" s="47" t="s">
        <v>217</v>
      </c>
      <c r="I82" s="12">
        <v>-7.83</v>
      </c>
      <c r="J82" s="12">
        <v>-2.2999999999999998</v>
      </c>
      <c r="K82" s="47" t="s">
        <v>217</v>
      </c>
      <c r="L82" s="9" t="str">
        <f t="shared" si="34"/>
        <v>N/A</v>
      </c>
    </row>
    <row r="83" spans="1:12" ht="25.5" x14ac:dyDescent="0.2">
      <c r="A83" s="2" t="s">
        <v>960</v>
      </c>
      <c r="B83" s="47" t="s">
        <v>217</v>
      </c>
      <c r="C83" s="13">
        <v>6.8212985292999999</v>
      </c>
      <c r="D83" s="47" t="s">
        <v>217</v>
      </c>
      <c r="E83" s="13">
        <v>6.9528971361999998</v>
      </c>
      <c r="F83" s="47" t="s">
        <v>217</v>
      </c>
      <c r="G83" s="13">
        <v>7.1423079035999999</v>
      </c>
      <c r="H83" s="47" t="s">
        <v>217</v>
      </c>
      <c r="I83" s="12">
        <v>1.929</v>
      </c>
      <c r="J83" s="12">
        <v>2.7240000000000002</v>
      </c>
      <c r="K83" s="47" t="s">
        <v>217</v>
      </c>
      <c r="L83" s="9" t="str">
        <f t="shared" si="34"/>
        <v>N/A</v>
      </c>
    </row>
    <row r="84" spans="1:12" ht="25.5" x14ac:dyDescent="0.2">
      <c r="A84" s="2" t="s">
        <v>961</v>
      </c>
      <c r="B84" s="47" t="s">
        <v>217</v>
      </c>
      <c r="C84" s="13">
        <v>0</v>
      </c>
      <c r="D84" s="47" t="s">
        <v>217</v>
      </c>
      <c r="E84" s="13">
        <v>0</v>
      </c>
      <c r="F84" s="47" t="s">
        <v>217</v>
      </c>
      <c r="G84" s="13">
        <v>1.0984785999999999E-3</v>
      </c>
      <c r="H84" s="47" t="s">
        <v>217</v>
      </c>
      <c r="I84" s="12" t="s">
        <v>1743</v>
      </c>
      <c r="J84" s="12" t="s">
        <v>1743</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3.4071026622999998</v>
      </c>
      <c r="D86" s="47" t="s">
        <v>217</v>
      </c>
      <c r="E86" s="13">
        <v>3.8789242816999998</v>
      </c>
      <c r="F86" s="47" t="s">
        <v>217</v>
      </c>
      <c r="G86" s="13">
        <v>4.0182347449</v>
      </c>
      <c r="H86" s="47" t="s">
        <v>217</v>
      </c>
      <c r="I86" s="12">
        <v>13.85</v>
      </c>
      <c r="J86" s="12">
        <v>3.5910000000000002</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56.271575163999998</v>
      </c>
      <c r="D88" s="47" t="s">
        <v>217</v>
      </c>
      <c r="E88" s="13">
        <v>56.578554531999998</v>
      </c>
      <c r="F88" s="47" t="s">
        <v>217</v>
      </c>
      <c r="G88" s="13">
        <v>57.127478441999997</v>
      </c>
      <c r="H88" s="47" t="s">
        <v>217</v>
      </c>
      <c r="I88" s="12">
        <v>0.54549999999999998</v>
      </c>
      <c r="J88" s="12">
        <v>0.97019999999999995</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76.155010167</v>
      </c>
      <c r="D91" s="47" t="s">
        <v>217</v>
      </c>
      <c r="E91" s="13">
        <v>75.134924097999999</v>
      </c>
      <c r="F91" s="47" t="s">
        <v>217</v>
      </c>
      <c r="G91" s="13">
        <v>74.552644587000003</v>
      </c>
      <c r="H91" s="47" t="s">
        <v>217</v>
      </c>
      <c r="I91" s="12">
        <v>-1.34</v>
      </c>
      <c r="J91" s="12">
        <v>-0.77500000000000002</v>
      </c>
      <c r="K91" s="47" t="s">
        <v>217</v>
      </c>
      <c r="L91" s="9" t="str">
        <f t="shared" si="34"/>
        <v>N/A</v>
      </c>
    </row>
    <row r="92" spans="1:12" x14ac:dyDescent="0.2">
      <c r="A92" s="2" t="s">
        <v>969</v>
      </c>
      <c r="B92" s="47" t="s">
        <v>217</v>
      </c>
      <c r="C92" s="13">
        <v>23.844989833</v>
      </c>
      <c r="D92" s="47" t="s">
        <v>217</v>
      </c>
      <c r="E92" s="13">
        <v>24.865075902000001</v>
      </c>
      <c r="F92" s="47" t="s">
        <v>217</v>
      </c>
      <c r="G92" s="13">
        <v>25.447355413</v>
      </c>
      <c r="H92" s="47" t="s">
        <v>217</v>
      </c>
      <c r="I92" s="12">
        <v>4.2779999999999996</v>
      </c>
      <c r="J92" s="12">
        <v>2.3420000000000001</v>
      </c>
      <c r="K92" s="47" t="s">
        <v>217</v>
      </c>
      <c r="L92" s="9" t="str">
        <f t="shared" si="34"/>
        <v>N/A</v>
      </c>
    </row>
    <row r="93" spans="1:12" x14ac:dyDescent="0.2">
      <c r="A93" s="6" t="s">
        <v>68</v>
      </c>
      <c r="B93" s="47" t="s">
        <v>217</v>
      </c>
      <c r="C93" s="1">
        <v>734</v>
      </c>
      <c r="D93" s="11" t="str">
        <f>IF($B93="N/A","N/A",IF(C93&gt;10,"No",IF(C93&lt;-10,"No","Yes")))</f>
        <v>N/A</v>
      </c>
      <c r="E93" s="1">
        <v>703</v>
      </c>
      <c r="F93" s="11" t="str">
        <f>IF($B93="N/A","N/A",IF(E93&gt;10,"No",IF(E93&lt;-10,"No","Yes")))</f>
        <v>N/A</v>
      </c>
      <c r="G93" s="1">
        <v>702</v>
      </c>
      <c r="H93" s="11" t="str">
        <f>IF($B93="N/A","N/A",IF(G93&gt;10,"No",IF(G93&lt;-10,"No","Yes")))</f>
        <v>N/A</v>
      </c>
      <c r="I93" s="12">
        <v>-4.22</v>
      </c>
      <c r="J93" s="12">
        <v>-0.14199999999999999</v>
      </c>
      <c r="K93" s="47" t="s">
        <v>733</v>
      </c>
      <c r="L93" s="9" t="str">
        <f t="shared" si="34"/>
        <v>Yes</v>
      </c>
    </row>
    <row r="94" spans="1:12" x14ac:dyDescent="0.2">
      <c r="A94" s="2" t="s">
        <v>109</v>
      </c>
      <c r="B94" s="47" t="s">
        <v>217</v>
      </c>
      <c r="C94" s="13">
        <v>0.136239782</v>
      </c>
      <c r="D94" s="43" t="str">
        <f>IF($B94="N/A","N/A",IF(C94&gt;10,"No",IF(C94&lt;-10,"No","Yes")))</f>
        <v>N/A</v>
      </c>
      <c r="E94" s="13">
        <v>0</v>
      </c>
      <c r="F94" s="43" t="str">
        <f>IF($B94="N/A","N/A",IF(E94&gt;10,"No",IF(E94&lt;-10,"No","Yes")))</f>
        <v>N/A</v>
      </c>
      <c r="G94" s="13">
        <v>0</v>
      </c>
      <c r="H94" s="43" t="str">
        <f>IF($B94="N/A","N/A",IF(G94&gt;10,"No",IF(G94&lt;-10,"No","Yes")))</f>
        <v>N/A</v>
      </c>
      <c r="I94" s="12">
        <v>-100</v>
      </c>
      <c r="J94" s="12" t="s">
        <v>1743</v>
      </c>
      <c r="K94" s="47" t="s">
        <v>733</v>
      </c>
      <c r="L94" s="9" t="str">
        <f t="shared" si="34"/>
        <v>N/A</v>
      </c>
    </row>
    <row r="95" spans="1:12" x14ac:dyDescent="0.2">
      <c r="A95" s="2" t="s">
        <v>110</v>
      </c>
      <c r="B95" s="47" t="s">
        <v>217</v>
      </c>
      <c r="C95" s="13">
        <v>3.8147138964999998</v>
      </c>
      <c r="D95" s="43" t="str">
        <f>IF($B95="N/A","N/A",IF(C95&gt;10,"No",IF(C95&lt;-10,"No","Yes")))</f>
        <v>N/A</v>
      </c>
      <c r="E95" s="13">
        <v>4.4096728306999999</v>
      </c>
      <c r="F95" s="43" t="str">
        <f>IF($B95="N/A","N/A",IF(E95&gt;10,"No",IF(E95&lt;-10,"No","Yes")))</f>
        <v>N/A</v>
      </c>
      <c r="G95" s="13">
        <v>4.2735042735000004</v>
      </c>
      <c r="H95" s="43" t="str">
        <f>IF($B95="N/A","N/A",IF(G95&gt;10,"No",IF(G95&lt;-10,"No","Yes")))</f>
        <v>N/A</v>
      </c>
      <c r="I95" s="12">
        <v>15.6</v>
      </c>
      <c r="J95" s="12">
        <v>-3.09</v>
      </c>
      <c r="K95" s="47" t="s">
        <v>733</v>
      </c>
      <c r="L95" s="9" t="str">
        <f t="shared" si="34"/>
        <v>Yes</v>
      </c>
    </row>
    <row r="96" spans="1:12" x14ac:dyDescent="0.2">
      <c r="A96" s="4" t="s">
        <v>7</v>
      </c>
      <c r="B96" s="47" t="s">
        <v>217</v>
      </c>
      <c r="C96" s="13">
        <v>3.0595356315000002</v>
      </c>
      <c r="D96" s="11" t="str">
        <f>IF($B96="N/A","N/A",IF(C96&gt;10,"No",IF(C96&lt;-10,"No","Yes")))</f>
        <v>N/A</v>
      </c>
      <c r="E96" s="13">
        <v>3.2703304779</v>
      </c>
      <c r="F96" s="11" t="str">
        <f>IF($B96="N/A","N/A",IF(E96&gt;10,"No",IF(E96&lt;-10,"No","Yes")))</f>
        <v>N/A</v>
      </c>
      <c r="G96" s="13">
        <v>3.4887680562000001</v>
      </c>
      <c r="H96" s="11" t="str">
        <f>IF($B96="N/A","N/A",IF(G96&gt;10,"No",IF(G96&lt;-10,"No","Yes")))</f>
        <v>N/A</v>
      </c>
      <c r="I96" s="12">
        <v>6.89</v>
      </c>
      <c r="J96" s="12">
        <v>6.6790000000000003</v>
      </c>
      <c r="K96" s="47" t="s">
        <v>734</v>
      </c>
      <c r="L96" s="9" t="str">
        <f t="shared" si="34"/>
        <v>Yes</v>
      </c>
    </row>
    <row r="97" spans="1:12" x14ac:dyDescent="0.2">
      <c r="A97" s="4" t="s">
        <v>184</v>
      </c>
      <c r="B97" s="47" t="s">
        <v>217</v>
      </c>
      <c r="C97" s="13">
        <v>61.916583912999997</v>
      </c>
      <c r="D97" s="11" t="str">
        <f t="shared" ref="D97:D98" si="35">IF($B97="N/A","N/A",IF(C97&gt;10,"No",IF(C97&lt;-10,"No","Yes")))</f>
        <v>N/A</v>
      </c>
      <c r="E97" s="13">
        <v>61.779160830000002</v>
      </c>
      <c r="F97" s="11" t="str">
        <f t="shared" ref="F97:F98" si="36">IF($B97="N/A","N/A",IF(E97&gt;10,"No",IF(E97&lt;-10,"No","Yes")))</f>
        <v>N/A</v>
      </c>
      <c r="G97" s="13">
        <v>61.525786785000001</v>
      </c>
      <c r="H97" s="11" t="str">
        <f t="shared" ref="H97:H98" si="37">IF($B97="N/A","N/A",IF(G97&gt;10,"No",IF(G97&lt;-10,"No","Yes")))</f>
        <v>N/A</v>
      </c>
      <c r="I97" s="12">
        <v>-0.222</v>
      </c>
      <c r="J97" s="12">
        <v>-0.41</v>
      </c>
      <c r="K97" s="47" t="s">
        <v>733</v>
      </c>
      <c r="L97" s="9" t="str">
        <f>IF(J97="Div by 0", "N/A", IF(OR(J97="N/A",K97="N/A"),"N/A", IF(J97&gt;VALUE(MID(K97,1,2)), "No", IF(J97&lt;-1*VALUE(MID(K97,1,2)), "No", "Yes"))))</f>
        <v>Yes</v>
      </c>
    </row>
    <row r="98" spans="1:12" x14ac:dyDescent="0.2">
      <c r="A98" s="4" t="s">
        <v>185</v>
      </c>
      <c r="B98" s="47" t="s">
        <v>217</v>
      </c>
      <c r="C98" s="13">
        <v>38.083416087000003</v>
      </c>
      <c r="D98" s="11" t="str">
        <f t="shared" si="35"/>
        <v>N/A</v>
      </c>
      <c r="E98" s="13">
        <v>38.220839169999998</v>
      </c>
      <c r="F98" s="11" t="str">
        <f t="shared" si="36"/>
        <v>N/A</v>
      </c>
      <c r="G98" s="13">
        <v>38.474213214999999</v>
      </c>
      <c r="H98" s="11" t="str">
        <f t="shared" si="37"/>
        <v>N/A</v>
      </c>
      <c r="I98" s="12">
        <v>0.36080000000000001</v>
      </c>
      <c r="J98" s="12">
        <v>0.66290000000000004</v>
      </c>
      <c r="K98" s="47" t="s">
        <v>733</v>
      </c>
      <c r="L98" s="9" t="str">
        <f>IF(J98="Div by 0", "N/A", IF(OR(J98="N/A",K98="N/A"),"N/A", IF(J98&gt;VALUE(MID(K98,1,2)), "No", IF(J98&lt;-1*VALUE(MID(K98,1,2)), "No", "Yes"))))</f>
        <v>Yes</v>
      </c>
    </row>
    <row r="99" spans="1:12" x14ac:dyDescent="0.2">
      <c r="A99" s="2" t="s">
        <v>8</v>
      </c>
      <c r="B99" s="47" t="s">
        <v>289</v>
      </c>
      <c r="C99" s="13">
        <v>7.4845131696999996</v>
      </c>
      <c r="D99" s="43" t="str">
        <f>IF($B99="N/A","N/A",IF(C99&gt;10,"No",IF(C99&lt;5,"No","Yes")))</f>
        <v>Yes</v>
      </c>
      <c r="E99" s="13">
        <v>6.9827526813</v>
      </c>
      <c r="F99" s="43" t="str">
        <f>IF($B99="N/A","N/A",IF(E99&gt;10,"No",IF(E99&lt;5,"No","Yes")))</f>
        <v>Yes</v>
      </c>
      <c r="G99" s="13">
        <v>6.9478771900999998</v>
      </c>
      <c r="H99" s="43" t="str">
        <f t="shared" ref="H99:H102" si="38">IF($B99="N/A","N/A",IF(G99&gt;10,"No",IF(G99&lt;5,"No","Yes")))</f>
        <v>Yes</v>
      </c>
      <c r="I99" s="12">
        <v>-6.7</v>
      </c>
      <c r="J99" s="12">
        <v>-0.499</v>
      </c>
      <c r="K99" s="47" t="s">
        <v>734</v>
      </c>
      <c r="L99" s="9" t="str">
        <f t="shared" si="34"/>
        <v>Yes</v>
      </c>
    </row>
    <row r="100" spans="1:12" x14ac:dyDescent="0.2">
      <c r="A100" s="2" t="s">
        <v>153</v>
      </c>
      <c r="B100" s="47" t="s">
        <v>289</v>
      </c>
      <c r="C100" s="13">
        <v>6.7811037027000003</v>
      </c>
      <c r="D100" s="43" t="str">
        <f>IF($B100="N/A","N/A",IF(C100&gt;10,"No",IF(C100&lt;5,"No","Yes")))</f>
        <v>Yes</v>
      </c>
      <c r="E100" s="13">
        <v>6.3213375284</v>
      </c>
      <c r="F100" s="43" t="str">
        <f t="shared" ref="F100:F102" si="39">IF($B100="N/A","N/A",IF(E100&gt;10,"No",IF(E100&lt;5,"No","Yes")))</f>
        <v>Yes</v>
      </c>
      <c r="G100" s="13">
        <v>5.9801175371999999</v>
      </c>
      <c r="H100" s="43" t="str">
        <f t="shared" si="38"/>
        <v>Yes</v>
      </c>
      <c r="I100" s="12">
        <v>-6.78</v>
      </c>
      <c r="J100" s="12">
        <v>-5.4</v>
      </c>
      <c r="K100" s="47" t="s">
        <v>734</v>
      </c>
      <c r="L100" s="9" t="str">
        <f t="shared" si="34"/>
        <v>Yes</v>
      </c>
    </row>
    <row r="101" spans="1:12" x14ac:dyDescent="0.2">
      <c r="A101" s="2" t="s">
        <v>154</v>
      </c>
      <c r="B101" s="47" t="s">
        <v>289</v>
      </c>
      <c r="C101" s="13">
        <v>7.0671962926000003</v>
      </c>
      <c r="D101" s="43" t="str">
        <f>IF($B101="N/A","N/A",IF(C101&gt;10,"No",IF(C101&lt;5,"No","Yes")))</f>
        <v>Yes</v>
      </c>
      <c r="E101" s="13">
        <v>6.6417104930999997</v>
      </c>
      <c r="F101" s="43" t="str">
        <f t="shared" si="39"/>
        <v>Yes</v>
      </c>
      <c r="G101" s="13">
        <v>6.6534849233999998</v>
      </c>
      <c r="H101" s="43" t="str">
        <f t="shared" si="38"/>
        <v>Yes</v>
      </c>
      <c r="I101" s="12">
        <v>-6.02</v>
      </c>
      <c r="J101" s="12">
        <v>0.17730000000000001</v>
      </c>
      <c r="K101" s="47" t="s">
        <v>734</v>
      </c>
      <c r="L101" s="9" t="str">
        <f t="shared" si="34"/>
        <v>Yes</v>
      </c>
    </row>
    <row r="102" spans="1:12" x14ac:dyDescent="0.2">
      <c r="A102" s="2" t="s">
        <v>155</v>
      </c>
      <c r="B102" s="47" t="s">
        <v>289</v>
      </c>
      <c r="C102" s="13">
        <v>7.5105215870000004</v>
      </c>
      <c r="D102" s="43" t="str">
        <f>IF($B102="N/A","N/A",IF(C102&gt;10,"No",IF(C102&lt;5,"No","Yes")))</f>
        <v>Yes</v>
      </c>
      <c r="E102" s="13">
        <v>7.0103116459999999</v>
      </c>
      <c r="F102" s="43" t="str">
        <f t="shared" si="39"/>
        <v>Yes</v>
      </c>
      <c r="G102" s="13">
        <v>6.9621574119999998</v>
      </c>
      <c r="H102" s="43" t="str">
        <f t="shared" si="38"/>
        <v>Yes</v>
      </c>
      <c r="I102" s="12">
        <v>-6.66</v>
      </c>
      <c r="J102" s="12">
        <v>-0.68700000000000006</v>
      </c>
      <c r="K102" s="47" t="s">
        <v>734</v>
      </c>
      <c r="L102" s="9" t="str">
        <f t="shared" si="34"/>
        <v>Yes</v>
      </c>
    </row>
    <row r="103" spans="1:12" x14ac:dyDescent="0.2">
      <c r="A103" s="2" t="s">
        <v>970</v>
      </c>
      <c r="B103" s="47" t="s">
        <v>217</v>
      </c>
      <c r="C103" s="1">
        <v>1170</v>
      </c>
      <c r="D103" s="11" t="str">
        <f t="shared" ref="D103:D114" si="40">IF($B103="N/A","N/A",IF(C103&gt;10,"No",IF(C103&lt;-10,"No","Yes")))</f>
        <v>N/A</v>
      </c>
      <c r="E103" s="1">
        <v>1028</v>
      </c>
      <c r="F103" s="11" t="str">
        <f t="shared" ref="F103:F114" si="41">IF($B103="N/A","N/A",IF(E103&gt;10,"No",IF(E103&lt;-10,"No","Yes")))</f>
        <v>N/A</v>
      </c>
      <c r="G103" s="1">
        <v>1344</v>
      </c>
      <c r="H103" s="11" t="str">
        <f t="shared" ref="H103:H114" si="42">IF($B103="N/A","N/A",IF(G103&gt;10,"No",IF(G103&lt;-10,"No","Yes")))</f>
        <v>N/A</v>
      </c>
      <c r="I103" s="12">
        <v>-12.1</v>
      </c>
      <c r="J103" s="12">
        <v>30.74</v>
      </c>
      <c r="K103" s="44" t="s">
        <v>733</v>
      </c>
      <c r="L103" s="9" t="str">
        <f t="shared" si="34"/>
        <v>No</v>
      </c>
    </row>
    <row r="104" spans="1:12" x14ac:dyDescent="0.2">
      <c r="A104" s="2" t="s">
        <v>971</v>
      </c>
      <c r="B104" s="47" t="s">
        <v>217</v>
      </c>
      <c r="C104" s="1">
        <v>520</v>
      </c>
      <c r="D104" s="11" t="str">
        <f t="shared" si="40"/>
        <v>N/A</v>
      </c>
      <c r="E104" s="1">
        <v>414</v>
      </c>
      <c r="F104" s="11" t="str">
        <f t="shared" si="41"/>
        <v>N/A</v>
      </c>
      <c r="G104" s="1">
        <v>366</v>
      </c>
      <c r="H104" s="11" t="str">
        <f t="shared" si="42"/>
        <v>N/A</v>
      </c>
      <c r="I104" s="12">
        <v>-20.399999999999999</v>
      </c>
      <c r="J104" s="12">
        <v>-11.6</v>
      </c>
      <c r="K104" s="44" t="s">
        <v>733</v>
      </c>
      <c r="L104" s="9" t="str">
        <f t="shared" si="34"/>
        <v>No</v>
      </c>
    </row>
    <row r="105" spans="1:12" x14ac:dyDescent="0.2">
      <c r="A105" s="2" t="s">
        <v>1</v>
      </c>
      <c r="B105" s="47" t="s">
        <v>217</v>
      </c>
      <c r="C105" s="13">
        <v>96.296164941000001</v>
      </c>
      <c r="D105" s="11" t="str">
        <f t="shared" si="40"/>
        <v>N/A</v>
      </c>
      <c r="E105" s="13">
        <v>96.347288887000005</v>
      </c>
      <c r="F105" s="11" t="str">
        <f t="shared" si="41"/>
        <v>N/A</v>
      </c>
      <c r="G105" s="13">
        <v>97.235129345999994</v>
      </c>
      <c r="H105" s="11" t="str">
        <f t="shared" si="42"/>
        <v>N/A</v>
      </c>
      <c r="I105" s="12">
        <v>5.3100000000000001E-2</v>
      </c>
      <c r="J105" s="12">
        <v>0.92149999999999999</v>
      </c>
      <c r="K105" s="47" t="s">
        <v>734</v>
      </c>
      <c r="L105" s="9" t="str">
        <f t="shared" si="34"/>
        <v>Yes</v>
      </c>
    </row>
    <row r="106" spans="1:12" x14ac:dyDescent="0.2">
      <c r="A106" s="2" t="s">
        <v>69</v>
      </c>
      <c r="B106" s="47" t="s">
        <v>217</v>
      </c>
      <c r="C106" s="13">
        <v>98.173224480000002</v>
      </c>
      <c r="D106" s="11" t="str">
        <f t="shared" si="40"/>
        <v>N/A</v>
      </c>
      <c r="E106" s="13">
        <v>98.317144389000006</v>
      </c>
      <c r="F106" s="11" t="str">
        <f t="shared" si="41"/>
        <v>N/A</v>
      </c>
      <c r="G106" s="13">
        <v>98.543799000999996</v>
      </c>
      <c r="H106" s="11" t="str">
        <f t="shared" si="42"/>
        <v>N/A</v>
      </c>
      <c r="I106" s="12">
        <v>0.14660000000000001</v>
      </c>
      <c r="J106" s="12">
        <v>0.23050000000000001</v>
      </c>
      <c r="K106" s="47" t="s">
        <v>734</v>
      </c>
      <c r="L106" s="9" t="str">
        <f t="shared" si="34"/>
        <v>Yes</v>
      </c>
    </row>
    <row r="107" spans="1:12" x14ac:dyDescent="0.2">
      <c r="A107" s="4" t="s">
        <v>70</v>
      </c>
      <c r="B107" s="47" t="s">
        <v>217</v>
      </c>
      <c r="C107" s="1">
        <v>79986</v>
      </c>
      <c r="D107" s="11" t="str">
        <f t="shared" si="40"/>
        <v>N/A</v>
      </c>
      <c r="E107" s="1">
        <v>82664</v>
      </c>
      <c r="F107" s="11" t="str">
        <f t="shared" si="41"/>
        <v>N/A</v>
      </c>
      <c r="G107" s="1">
        <v>86138</v>
      </c>
      <c r="H107" s="11" t="str">
        <f t="shared" si="42"/>
        <v>N/A</v>
      </c>
      <c r="I107" s="12">
        <v>3.3479999999999999</v>
      </c>
      <c r="J107" s="12">
        <v>4.2030000000000003</v>
      </c>
      <c r="K107" s="47" t="s">
        <v>733</v>
      </c>
      <c r="L107" s="9" t="str">
        <f t="shared" si="34"/>
        <v>Yes</v>
      </c>
    </row>
    <row r="108" spans="1:12" x14ac:dyDescent="0.2">
      <c r="A108" s="2" t="s">
        <v>688</v>
      </c>
      <c r="B108" s="47" t="s">
        <v>217</v>
      </c>
      <c r="C108" s="13">
        <v>0.79888980570000001</v>
      </c>
      <c r="D108" s="11" t="str">
        <f t="shared" si="40"/>
        <v>N/A</v>
      </c>
      <c r="E108" s="13">
        <v>0.75728249299999995</v>
      </c>
      <c r="F108" s="11" t="str">
        <f t="shared" si="41"/>
        <v>N/A</v>
      </c>
      <c r="G108" s="13">
        <v>0.7279017391</v>
      </c>
      <c r="H108" s="11" t="str">
        <f t="shared" si="42"/>
        <v>N/A</v>
      </c>
      <c r="I108" s="12">
        <v>-5.21</v>
      </c>
      <c r="J108" s="12">
        <v>-3.88</v>
      </c>
      <c r="K108" s="47" t="s">
        <v>734</v>
      </c>
      <c r="L108" s="9" t="str">
        <f t="shared" ref="L108:L114" si="43">IF(J108="Div by 0", "N/A", IF(K108="N/A","N/A", IF(J108&gt;VALUE(MID(K108,1,2)), "No", IF(J108&lt;-1*VALUE(MID(K108,1,2)), "No", "Yes"))))</f>
        <v>Yes</v>
      </c>
    </row>
    <row r="109" spans="1:12" x14ac:dyDescent="0.2">
      <c r="A109" s="2" t="s">
        <v>687</v>
      </c>
      <c r="B109" s="47" t="s">
        <v>217</v>
      </c>
      <c r="C109" s="13">
        <v>7.1875078138999999</v>
      </c>
      <c r="D109" s="11" t="str">
        <f t="shared" si="40"/>
        <v>N/A</v>
      </c>
      <c r="E109" s="13">
        <v>7.3804800154999999</v>
      </c>
      <c r="F109" s="11" t="str">
        <f t="shared" si="41"/>
        <v>N/A</v>
      </c>
      <c r="G109" s="13">
        <v>7.2650862569000001</v>
      </c>
      <c r="H109" s="11" t="str">
        <f t="shared" si="42"/>
        <v>N/A</v>
      </c>
      <c r="I109" s="12">
        <v>2.6850000000000001</v>
      </c>
      <c r="J109" s="12">
        <v>-1.56</v>
      </c>
      <c r="K109" s="47" t="s">
        <v>734</v>
      </c>
      <c r="L109" s="9" t="str">
        <f t="shared" si="43"/>
        <v>Yes</v>
      </c>
    </row>
    <row r="110" spans="1:12" x14ac:dyDescent="0.2">
      <c r="A110" s="2" t="s">
        <v>686</v>
      </c>
      <c r="B110" s="47" t="s">
        <v>217</v>
      </c>
      <c r="C110" s="13">
        <v>92.013602379999995</v>
      </c>
      <c r="D110" s="11" t="str">
        <f t="shared" si="40"/>
        <v>N/A</v>
      </c>
      <c r="E110" s="13">
        <v>91.862237492000006</v>
      </c>
      <c r="F110" s="11" t="str">
        <f t="shared" si="41"/>
        <v>N/A</v>
      </c>
      <c r="G110" s="13">
        <v>92.007012004000003</v>
      </c>
      <c r="H110" s="11" t="str">
        <f t="shared" si="42"/>
        <v>N/A</v>
      </c>
      <c r="I110" s="12">
        <v>-0.16500000000000001</v>
      </c>
      <c r="J110" s="12">
        <v>0.15759999999999999</v>
      </c>
      <c r="K110" s="47" t="s">
        <v>734</v>
      </c>
      <c r="L110" s="9" t="str">
        <f t="shared" si="43"/>
        <v>Yes</v>
      </c>
    </row>
    <row r="111" spans="1:12" ht="25.5" x14ac:dyDescent="0.2">
      <c r="A111" s="4" t="s">
        <v>972</v>
      </c>
      <c r="B111" s="47" t="s">
        <v>217</v>
      </c>
      <c r="C111" s="13">
        <v>47.763276114999996</v>
      </c>
      <c r="D111" s="11" t="str">
        <f t="shared" si="40"/>
        <v>N/A</v>
      </c>
      <c r="E111" s="13">
        <v>47.255586432000001</v>
      </c>
      <c r="F111" s="11" t="str">
        <f t="shared" si="41"/>
        <v>N/A</v>
      </c>
      <c r="G111" s="13">
        <v>46.527159884</v>
      </c>
      <c r="H111" s="11" t="str">
        <f t="shared" si="42"/>
        <v>N/A</v>
      </c>
      <c r="I111" s="12">
        <v>-1.06</v>
      </c>
      <c r="J111" s="12">
        <v>-1.54</v>
      </c>
      <c r="K111" s="47" t="s">
        <v>734</v>
      </c>
      <c r="L111" s="9" t="str">
        <f t="shared" si="43"/>
        <v>Yes</v>
      </c>
    </row>
    <row r="112" spans="1:12" ht="25.5" x14ac:dyDescent="0.2">
      <c r="A112" s="4" t="s">
        <v>973</v>
      </c>
      <c r="B112" s="47" t="s">
        <v>217</v>
      </c>
      <c r="C112" s="13">
        <v>51.049794296999998</v>
      </c>
      <c r="D112" s="11" t="str">
        <f t="shared" si="40"/>
        <v>N/A</v>
      </c>
      <c r="E112" s="13">
        <v>51.52378109</v>
      </c>
      <c r="F112" s="11" t="str">
        <f t="shared" si="41"/>
        <v>N/A</v>
      </c>
      <c r="G112" s="13">
        <v>52.265612126999997</v>
      </c>
      <c r="H112" s="11" t="str">
        <f t="shared" si="42"/>
        <v>N/A</v>
      </c>
      <c r="I112" s="12">
        <v>0.92849999999999999</v>
      </c>
      <c r="J112" s="12">
        <v>1.44</v>
      </c>
      <c r="K112" s="47" t="s">
        <v>734</v>
      </c>
      <c r="L112" s="9" t="str">
        <f t="shared" si="43"/>
        <v>Yes</v>
      </c>
    </row>
    <row r="113" spans="1:12" ht="25.5" x14ac:dyDescent="0.2">
      <c r="A113" s="4" t="s">
        <v>974</v>
      </c>
      <c r="B113" s="47" t="s">
        <v>217</v>
      </c>
      <c r="C113" s="13">
        <v>0.47288031400000002</v>
      </c>
      <c r="D113" s="11" t="str">
        <f t="shared" si="40"/>
        <v>N/A</v>
      </c>
      <c r="E113" s="13">
        <v>0.4753921411</v>
      </c>
      <c r="F113" s="11" t="str">
        <f t="shared" si="41"/>
        <v>N/A</v>
      </c>
      <c r="G113" s="13">
        <v>0.48442906569999999</v>
      </c>
      <c r="H113" s="11" t="str">
        <f t="shared" si="42"/>
        <v>N/A</v>
      </c>
      <c r="I113" s="12">
        <v>0.53120000000000001</v>
      </c>
      <c r="J113" s="12">
        <v>1.901</v>
      </c>
      <c r="K113" s="47" t="s">
        <v>734</v>
      </c>
      <c r="L113" s="9" t="str">
        <f t="shared" si="43"/>
        <v>Yes</v>
      </c>
    </row>
    <row r="114" spans="1:12" ht="25.5" x14ac:dyDescent="0.2">
      <c r="A114" s="4" t="s">
        <v>975</v>
      </c>
      <c r="B114" s="47" t="s">
        <v>217</v>
      </c>
      <c r="C114" s="13">
        <v>0.71404927409999996</v>
      </c>
      <c r="D114" s="11" t="str">
        <f t="shared" si="40"/>
        <v>N/A</v>
      </c>
      <c r="E114" s="13">
        <v>0.74524033710000004</v>
      </c>
      <c r="F114" s="11" t="str">
        <f t="shared" si="41"/>
        <v>N/A</v>
      </c>
      <c r="G114" s="13">
        <v>0.72279892349999997</v>
      </c>
      <c r="H114" s="11" t="str">
        <f t="shared" si="42"/>
        <v>N/A</v>
      </c>
      <c r="I114" s="12">
        <v>4.3680000000000003</v>
      </c>
      <c r="J114" s="12">
        <v>-3.01</v>
      </c>
      <c r="K114" s="47" t="s">
        <v>734</v>
      </c>
      <c r="L114" s="9" t="str">
        <f t="shared" si="43"/>
        <v>Yes</v>
      </c>
    </row>
    <row r="115" spans="1:12" x14ac:dyDescent="0.2">
      <c r="A115" s="2" t="s">
        <v>976</v>
      </c>
      <c r="B115" s="47" t="s">
        <v>290</v>
      </c>
      <c r="C115" s="13">
        <v>99.998172314000001</v>
      </c>
      <c r="D115" s="43" t="str">
        <f>IF($B115="N/A","N/A",IF(C115&gt;=99,"Yes","No"))</f>
        <v>Yes</v>
      </c>
      <c r="E115" s="13">
        <v>99.998209841999994</v>
      </c>
      <c r="F115" s="43" t="str">
        <f>IF($B115="N/A","N/A",IF(E115&gt;=99,"Yes","No"))</f>
        <v>Yes</v>
      </c>
      <c r="G115" s="13">
        <v>99.998266267000005</v>
      </c>
      <c r="H115" s="43" t="str">
        <f>IF($B115="N/A","N/A",IF(G115&gt;=99,"Yes","No"))</f>
        <v>Yes</v>
      </c>
      <c r="I115" s="12">
        <v>0</v>
      </c>
      <c r="J115" s="12">
        <v>1E-4</v>
      </c>
      <c r="K115" s="47" t="s">
        <v>733</v>
      </c>
      <c r="L115" s="9" t="str">
        <f t="shared" ref="L115:L149" si="44">IF(J115="Div by 0", "N/A", IF(K115="N/A","N/A", IF(J115&gt;VALUE(MID(K115,1,2)), "No", IF(J115&lt;-1*VALUE(MID(K115,1,2)), "No", "Yes"))))</f>
        <v>Yes</v>
      </c>
    </row>
    <row r="116" spans="1:12" x14ac:dyDescent="0.2">
      <c r="A116" s="2" t="s">
        <v>977</v>
      </c>
      <c r="B116" s="47" t="s">
        <v>217</v>
      </c>
      <c r="C116" s="13">
        <v>1.0595477020999999</v>
      </c>
      <c r="D116" s="43" t="str">
        <f>IF($B116="N/A","N/A",IF(C116&gt;10,"No",IF(C116&lt;-10,"No","Yes")))</f>
        <v>N/A</v>
      </c>
      <c r="E116" s="13">
        <v>1.1113597374999999</v>
      </c>
      <c r="F116" s="43" t="str">
        <f>IF($B116="N/A","N/A",IF(E116&gt;10,"No",IF(E116&lt;-10,"No","Yes")))</f>
        <v>N/A</v>
      </c>
      <c r="G116" s="13">
        <v>1.1162691114000001</v>
      </c>
      <c r="H116" s="43" t="str">
        <f>IF($B116="N/A","N/A",IF(G116&gt;10,"No",IF(G116&lt;-10,"No","Yes")))</f>
        <v>N/A</v>
      </c>
      <c r="I116" s="12">
        <v>4.8899999999999997</v>
      </c>
      <c r="J116" s="12">
        <v>0.44169999999999998</v>
      </c>
      <c r="K116" s="47" t="s">
        <v>733</v>
      </c>
      <c r="L116" s="9" t="str">
        <f t="shared" si="44"/>
        <v>Yes</v>
      </c>
    </row>
    <row r="117" spans="1:12" x14ac:dyDescent="0.2">
      <c r="A117" s="3" t="s">
        <v>978</v>
      </c>
      <c r="B117" s="47" t="s">
        <v>284</v>
      </c>
      <c r="C117" s="8">
        <v>99.541976649000006</v>
      </c>
      <c r="D117" s="43" t="str">
        <f>IF($B117="N/A","N/A",IF(C117&gt;=98,"Yes","No"))</f>
        <v>Yes</v>
      </c>
      <c r="E117" s="8">
        <v>99.574760088000005</v>
      </c>
      <c r="F117" s="43" t="str">
        <f>IF($B117="N/A","N/A",IF(E117&gt;=98,"Yes","No"))</f>
        <v>Yes</v>
      </c>
      <c r="G117" s="8">
        <v>99.588734998999996</v>
      </c>
      <c r="H117" s="43" t="str">
        <f>IF($B117="N/A","N/A",IF(G117&gt;=98,"Yes","No"))</f>
        <v>Yes</v>
      </c>
      <c r="I117" s="12">
        <v>3.2899999999999999E-2</v>
      </c>
      <c r="J117" s="12">
        <v>1.4E-2</v>
      </c>
      <c r="K117" s="44" t="s">
        <v>733</v>
      </c>
      <c r="L117" s="9" t="str">
        <f t="shared" si="44"/>
        <v>Yes</v>
      </c>
    </row>
    <row r="118" spans="1:12" x14ac:dyDescent="0.2">
      <c r="A118" s="3" t="s">
        <v>979</v>
      </c>
      <c r="B118" s="47" t="s">
        <v>291</v>
      </c>
      <c r="C118" s="8">
        <v>99.998980071000005</v>
      </c>
      <c r="D118" s="43" t="str">
        <f>IF($B118="N/A","N/A",IF(C118&gt;=80,"Yes","No"))</f>
        <v>Yes</v>
      </c>
      <c r="E118" s="8">
        <v>99.997360967000006</v>
      </c>
      <c r="F118" s="43" t="str">
        <f>IF($B118="N/A","N/A",IF(E118&gt;=80,"Yes","No"))</f>
        <v>Yes</v>
      </c>
      <c r="G118" s="8">
        <v>100</v>
      </c>
      <c r="H118" s="43" t="str">
        <f>IF($B118="N/A","N/A",IF(G118&gt;=80,"Yes","No"))</f>
        <v>Yes</v>
      </c>
      <c r="I118" s="12">
        <v>-2E-3</v>
      </c>
      <c r="J118" s="12">
        <v>2.5999999999999999E-3</v>
      </c>
      <c r="K118" s="44" t="s">
        <v>733</v>
      </c>
      <c r="L118" s="9" t="str">
        <f t="shared" si="44"/>
        <v>Yes</v>
      </c>
    </row>
    <row r="119" spans="1:12" ht="25.5" x14ac:dyDescent="0.2">
      <c r="A119" s="2" t="s">
        <v>980</v>
      </c>
      <c r="B119" s="47" t="s">
        <v>292</v>
      </c>
      <c r="C119" s="13" t="s">
        <v>1743</v>
      </c>
      <c r="D119" s="43" t="str">
        <f>IF($B119="N/A","N/A",IF(C119&gt;=100,"Yes","No"))</f>
        <v>Yes</v>
      </c>
      <c r="E119" s="13" t="s">
        <v>1743</v>
      </c>
      <c r="F119" s="43" t="str">
        <f t="shared" ref="F119:F120" si="45">IF($B119="N/A","N/A",IF(E119&gt;=100,"Yes","No"))</f>
        <v>Yes</v>
      </c>
      <c r="G119" s="13" t="s">
        <v>1743</v>
      </c>
      <c r="H119" s="43" t="str">
        <f t="shared" ref="H119:H120" si="46">IF($B119="N/A","N/A",IF(G119&gt;=100,"Yes","No"))</f>
        <v>Yes</v>
      </c>
      <c r="I119" s="12" t="s">
        <v>1743</v>
      </c>
      <c r="J119" s="12" t="s">
        <v>1743</v>
      </c>
      <c r="K119" s="44" t="s">
        <v>732</v>
      </c>
      <c r="L119" s="9" t="str">
        <f t="shared" si="44"/>
        <v>N/A</v>
      </c>
    </row>
    <row r="120" spans="1:12" ht="25.5" x14ac:dyDescent="0.2">
      <c r="A120" s="3" t="s">
        <v>981</v>
      </c>
      <c r="B120" s="47" t="s">
        <v>292</v>
      </c>
      <c r="C120" s="13" t="s">
        <v>1743</v>
      </c>
      <c r="D120" s="43" t="str">
        <f>IF($B120="N/A","N/A",IF(C120&gt;=100,"Yes","No"))</f>
        <v>Yes</v>
      </c>
      <c r="E120" s="13" t="s">
        <v>1743</v>
      </c>
      <c r="F120" s="43" t="str">
        <f t="shared" si="45"/>
        <v>Yes</v>
      </c>
      <c r="G120" s="13" t="s">
        <v>1743</v>
      </c>
      <c r="H120" s="43" t="str">
        <f t="shared" si="46"/>
        <v>Yes</v>
      </c>
      <c r="I120" s="12" t="s">
        <v>1743</v>
      </c>
      <c r="J120" s="12" t="s">
        <v>1743</v>
      </c>
      <c r="K120" s="44" t="s">
        <v>732</v>
      </c>
      <c r="L120" s="9" t="str">
        <f t="shared" si="44"/>
        <v>N/A</v>
      </c>
    </row>
    <row r="121" spans="1:12" ht="25.5" x14ac:dyDescent="0.2">
      <c r="A121" s="2" t="s">
        <v>982</v>
      </c>
      <c r="B121" s="47" t="s">
        <v>217</v>
      </c>
      <c r="C121" s="13" t="s">
        <v>1743</v>
      </c>
      <c r="D121" s="35" t="s">
        <v>735</v>
      </c>
      <c r="E121" s="13" t="s">
        <v>1743</v>
      </c>
      <c r="F121" s="35" t="s">
        <v>735</v>
      </c>
      <c r="G121" s="13" t="s">
        <v>1743</v>
      </c>
      <c r="H121" s="43" t="str">
        <f>IF($B121="N/A","N/A",IF(G121&lt;100,"No",IF(G121=100,"No","Yes")))</f>
        <v>N/A</v>
      </c>
      <c r="I121" s="12" t="s">
        <v>1743</v>
      </c>
      <c r="J121" s="12" t="s">
        <v>1743</v>
      </c>
      <c r="K121" s="44" t="s">
        <v>732</v>
      </c>
      <c r="L121" s="9" t="str">
        <f t="shared" si="44"/>
        <v>N/A</v>
      </c>
    </row>
    <row r="122" spans="1:12" ht="25.5" x14ac:dyDescent="0.2">
      <c r="A122" s="2" t="s">
        <v>983</v>
      </c>
      <c r="B122" s="34" t="s">
        <v>217</v>
      </c>
      <c r="C122" s="13" t="s">
        <v>1743</v>
      </c>
      <c r="D122" s="43" t="str">
        <f>IF($B122="N/A","N/A",IF(C122&gt;10,"No",IF(C122&lt;-10,"No","Yes")))</f>
        <v>N/A</v>
      </c>
      <c r="E122" s="13" t="s">
        <v>1743</v>
      </c>
      <c r="F122" s="43" t="str">
        <f>IF($B122="N/A","N/A",IF(E122&gt;10,"No",IF(E122&lt;-10,"No","Yes")))</f>
        <v>N/A</v>
      </c>
      <c r="G122" s="13" t="s">
        <v>1743</v>
      </c>
      <c r="H122" s="43" t="str">
        <f>IF($B122="N/A","N/A",IF(G122&gt;10,"No",IF(G122&lt;-10,"No","Yes")))</f>
        <v>N/A</v>
      </c>
      <c r="I122" s="12" t="s">
        <v>1743</v>
      </c>
      <c r="J122" s="12" t="s">
        <v>1743</v>
      </c>
      <c r="K122" s="44" t="s">
        <v>732</v>
      </c>
      <c r="L122" s="9" t="str">
        <f>IF(J122="Div by 0", "N/A", IF(OR(J122="N/A",K122="N/A"),"N/A", IF(J122&gt;VALUE(MID(K122,1,2)), "No", IF(J122&lt;-1*VALUE(MID(K122,1,2)), "No", "Yes"))))</f>
        <v>N/A</v>
      </c>
    </row>
    <row r="123" spans="1:12" x14ac:dyDescent="0.2">
      <c r="A123" s="7" t="s">
        <v>100</v>
      </c>
      <c r="B123" s="34" t="s">
        <v>217</v>
      </c>
      <c r="C123" s="35">
        <v>54714</v>
      </c>
      <c r="D123" s="43" t="str">
        <f t="shared" ref="D123:D149" si="47">IF($B123="N/A","N/A",IF(C123&gt;10,"No",IF(C123&lt;-10,"No","Yes")))</f>
        <v>N/A</v>
      </c>
      <c r="E123" s="35">
        <v>55861</v>
      </c>
      <c r="F123" s="43" t="str">
        <f t="shared" ref="F123:F149" si="48">IF($B123="N/A","N/A",IF(E123&gt;10,"No",IF(E123&lt;-10,"No","Yes")))</f>
        <v>N/A</v>
      </c>
      <c r="G123" s="35">
        <v>57679</v>
      </c>
      <c r="H123" s="43" t="str">
        <f t="shared" ref="H123:H149" si="49">IF($B123="N/A","N/A",IF(G123&gt;10,"No",IF(G123&lt;-10,"No","Yes")))</f>
        <v>N/A</v>
      </c>
      <c r="I123" s="12">
        <v>2.0960000000000001</v>
      </c>
      <c r="J123" s="12">
        <v>3.2549999999999999</v>
      </c>
      <c r="K123" s="44" t="s">
        <v>733</v>
      </c>
      <c r="L123" s="9" t="str">
        <f t="shared" si="44"/>
        <v>Yes</v>
      </c>
    </row>
    <row r="124" spans="1:12" x14ac:dyDescent="0.2">
      <c r="A124" s="2" t="s">
        <v>984</v>
      </c>
      <c r="B124" s="34" t="s">
        <v>217</v>
      </c>
      <c r="C124" s="35">
        <v>33348</v>
      </c>
      <c r="D124" s="43" t="str">
        <f t="shared" si="47"/>
        <v>N/A</v>
      </c>
      <c r="E124" s="35">
        <v>33719</v>
      </c>
      <c r="F124" s="43" t="str">
        <f t="shared" si="48"/>
        <v>N/A</v>
      </c>
      <c r="G124" s="35">
        <v>34671</v>
      </c>
      <c r="H124" s="43" t="str">
        <f t="shared" si="49"/>
        <v>N/A</v>
      </c>
      <c r="I124" s="12">
        <v>1.113</v>
      </c>
      <c r="J124" s="12">
        <v>2.823</v>
      </c>
      <c r="K124" s="44" t="s">
        <v>733</v>
      </c>
      <c r="L124" s="9" t="str">
        <f t="shared" si="44"/>
        <v>Yes</v>
      </c>
    </row>
    <row r="125" spans="1:12" x14ac:dyDescent="0.2">
      <c r="A125" s="2" t="s">
        <v>985</v>
      </c>
      <c r="B125" s="34" t="s">
        <v>217</v>
      </c>
      <c r="C125" s="35">
        <v>0</v>
      </c>
      <c r="D125" s="43" t="str">
        <f t="shared" si="47"/>
        <v>N/A</v>
      </c>
      <c r="E125" s="35">
        <v>0</v>
      </c>
      <c r="F125" s="43" t="str">
        <f t="shared" si="48"/>
        <v>N/A</v>
      </c>
      <c r="G125" s="35">
        <v>0</v>
      </c>
      <c r="H125" s="43" t="str">
        <f t="shared" si="49"/>
        <v>N/A</v>
      </c>
      <c r="I125" s="12" t="s">
        <v>1743</v>
      </c>
      <c r="J125" s="12" t="s">
        <v>1743</v>
      </c>
      <c r="K125" s="44" t="s">
        <v>733</v>
      </c>
      <c r="L125" s="9" t="str">
        <f t="shared" si="44"/>
        <v>N/A</v>
      </c>
    </row>
    <row r="126" spans="1:12" x14ac:dyDescent="0.2">
      <c r="A126" s="2" t="s">
        <v>986</v>
      </c>
      <c r="B126" s="34" t="s">
        <v>217</v>
      </c>
      <c r="C126" s="35">
        <v>9069</v>
      </c>
      <c r="D126" s="43" t="str">
        <f t="shared" si="47"/>
        <v>N/A</v>
      </c>
      <c r="E126" s="35">
        <v>9400</v>
      </c>
      <c r="F126" s="43" t="str">
        <f t="shared" si="48"/>
        <v>N/A</v>
      </c>
      <c r="G126" s="35">
        <v>9921</v>
      </c>
      <c r="H126" s="43" t="str">
        <f t="shared" si="49"/>
        <v>N/A</v>
      </c>
      <c r="I126" s="12">
        <v>3.65</v>
      </c>
      <c r="J126" s="12">
        <v>5.5430000000000001</v>
      </c>
      <c r="K126" s="44" t="s">
        <v>733</v>
      </c>
      <c r="L126" s="9" t="str">
        <f t="shared" si="44"/>
        <v>Yes</v>
      </c>
    </row>
    <row r="127" spans="1:12" x14ac:dyDescent="0.2">
      <c r="A127" s="2" t="s">
        <v>987</v>
      </c>
      <c r="B127" s="34" t="s">
        <v>217</v>
      </c>
      <c r="C127" s="35">
        <v>12297</v>
      </c>
      <c r="D127" s="43" t="str">
        <f t="shared" si="47"/>
        <v>N/A</v>
      </c>
      <c r="E127" s="35">
        <v>12742</v>
      </c>
      <c r="F127" s="43" t="str">
        <f t="shared" si="48"/>
        <v>N/A</v>
      </c>
      <c r="G127" s="35">
        <v>13087</v>
      </c>
      <c r="H127" s="43" t="str">
        <f t="shared" si="49"/>
        <v>N/A</v>
      </c>
      <c r="I127" s="12">
        <v>3.6190000000000002</v>
      </c>
      <c r="J127" s="12">
        <v>2.7080000000000002</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89189</v>
      </c>
      <c r="D129" s="43" t="str">
        <f t="shared" si="47"/>
        <v>N/A</v>
      </c>
      <c r="E129" s="35">
        <v>93849</v>
      </c>
      <c r="F129" s="43" t="str">
        <f t="shared" si="48"/>
        <v>N/A</v>
      </c>
      <c r="G129" s="35">
        <v>102753</v>
      </c>
      <c r="H129" s="43" t="str">
        <f t="shared" si="49"/>
        <v>N/A</v>
      </c>
      <c r="I129" s="12">
        <v>5.2249999999999996</v>
      </c>
      <c r="J129" s="12">
        <v>9.4879999999999995</v>
      </c>
      <c r="K129" s="44" t="s">
        <v>733</v>
      </c>
      <c r="L129" s="9" t="str">
        <f t="shared" si="44"/>
        <v>Yes</v>
      </c>
    </row>
    <row r="130" spans="1:12" x14ac:dyDescent="0.2">
      <c r="A130" s="2" t="s">
        <v>989</v>
      </c>
      <c r="B130" s="34" t="s">
        <v>217</v>
      </c>
      <c r="C130" s="35">
        <v>74307</v>
      </c>
      <c r="D130" s="43" t="str">
        <f t="shared" si="47"/>
        <v>N/A</v>
      </c>
      <c r="E130" s="35">
        <v>79330</v>
      </c>
      <c r="F130" s="43" t="str">
        <f t="shared" si="48"/>
        <v>N/A</v>
      </c>
      <c r="G130" s="35">
        <v>88539</v>
      </c>
      <c r="H130" s="43" t="str">
        <f t="shared" si="49"/>
        <v>N/A</v>
      </c>
      <c r="I130" s="12">
        <v>6.76</v>
      </c>
      <c r="J130" s="12">
        <v>11.61</v>
      </c>
      <c r="K130" s="44" t="s">
        <v>733</v>
      </c>
      <c r="L130" s="9" t="str">
        <f t="shared" si="44"/>
        <v>No</v>
      </c>
    </row>
    <row r="131" spans="1:12" x14ac:dyDescent="0.2">
      <c r="A131" s="2" t="s">
        <v>990</v>
      </c>
      <c r="B131" s="34" t="s">
        <v>217</v>
      </c>
      <c r="C131" s="35">
        <v>0</v>
      </c>
      <c r="D131" s="43" t="str">
        <f t="shared" si="47"/>
        <v>N/A</v>
      </c>
      <c r="E131" s="35">
        <v>0</v>
      </c>
      <c r="F131" s="43" t="str">
        <f t="shared" si="48"/>
        <v>N/A</v>
      </c>
      <c r="G131" s="35">
        <v>0</v>
      </c>
      <c r="H131" s="43" t="str">
        <f t="shared" si="49"/>
        <v>N/A</v>
      </c>
      <c r="I131" s="12" t="s">
        <v>1743</v>
      </c>
      <c r="J131" s="12" t="s">
        <v>1743</v>
      </c>
      <c r="K131" s="44" t="s">
        <v>733</v>
      </c>
      <c r="L131" s="9" t="str">
        <f t="shared" si="44"/>
        <v>N/A</v>
      </c>
    </row>
    <row r="132" spans="1:12" x14ac:dyDescent="0.2">
      <c r="A132" s="2" t="s">
        <v>991</v>
      </c>
      <c r="B132" s="34" t="s">
        <v>217</v>
      </c>
      <c r="C132" s="35">
        <v>5622</v>
      </c>
      <c r="D132" s="43" t="str">
        <f t="shared" si="47"/>
        <v>N/A</v>
      </c>
      <c r="E132" s="35">
        <v>5612</v>
      </c>
      <c r="F132" s="43" t="str">
        <f t="shared" si="48"/>
        <v>N/A</v>
      </c>
      <c r="G132" s="35">
        <v>5524</v>
      </c>
      <c r="H132" s="43" t="str">
        <f t="shared" si="49"/>
        <v>N/A</v>
      </c>
      <c r="I132" s="12">
        <v>-0.17799999999999999</v>
      </c>
      <c r="J132" s="12">
        <v>-1.57</v>
      </c>
      <c r="K132" s="44" t="s">
        <v>733</v>
      </c>
      <c r="L132" s="9" t="str">
        <f t="shared" si="44"/>
        <v>Yes</v>
      </c>
    </row>
    <row r="133" spans="1:12" x14ac:dyDescent="0.2">
      <c r="A133" s="2" t="s">
        <v>992</v>
      </c>
      <c r="B133" s="34" t="s">
        <v>217</v>
      </c>
      <c r="C133" s="35">
        <v>9260</v>
      </c>
      <c r="D133" s="43" t="str">
        <f t="shared" si="47"/>
        <v>N/A</v>
      </c>
      <c r="E133" s="35">
        <v>8907</v>
      </c>
      <c r="F133" s="43" t="str">
        <f t="shared" si="48"/>
        <v>N/A</v>
      </c>
      <c r="G133" s="35">
        <v>8690</v>
      </c>
      <c r="H133" s="43" t="str">
        <f t="shared" si="49"/>
        <v>N/A</v>
      </c>
      <c r="I133" s="12">
        <v>-3.81</v>
      </c>
      <c r="J133" s="12">
        <v>-2.44</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339939</v>
      </c>
      <c r="D135" s="43" t="str">
        <f t="shared" si="47"/>
        <v>N/A</v>
      </c>
      <c r="E135" s="35">
        <v>384724</v>
      </c>
      <c r="F135" s="43" t="str">
        <f t="shared" si="48"/>
        <v>N/A</v>
      </c>
      <c r="G135" s="35">
        <v>415304</v>
      </c>
      <c r="H135" s="43" t="str">
        <f t="shared" si="49"/>
        <v>N/A</v>
      </c>
      <c r="I135" s="12">
        <v>13.17</v>
      </c>
      <c r="J135" s="12">
        <v>7.9489999999999998</v>
      </c>
      <c r="K135" s="44" t="s">
        <v>733</v>
      </c>
      <c r="L135" s="9" t="str">
        <f t="shared" si="44"/>
        <v>Yes</v>
      </c>
    </row>
    <row r="136" spans="1:12" x14ac:dyDescent="0.2">
      <c r="A136" s="2" t="s">
        <v>994</v>
      </c>
      <c r="B136" s="34" t="s">
        <v>217</v>
      </c>
      <c r="C136" s="35">
        <v>102699</v>
      </c>
      <c r="D136" s="43" t="str">
        <f t="shared" si="47"/>
        <v>N/A</v>
      </c>
      <c r="E136" s="35">
        <v>121906</v>
      </c>
      <c r="F136" s="43" t="str">
        <f t="shared" si="48"/>
        <v>N/A</v>
      </c>
      <c r="G136" s="35">
        <v>285673</v>
      </c>
      <c r="H136" s="43" t="str">
        <f t="shared" si="49"/>
        <v>N/A</v>
      </c>
      <c r="I136" s="12">
        <v>18.7</v>
      </c>
      <c r="J136" s="12">
        <v>134.30000000000001</v>
      </c>
      <c r="K136" s="44" t="s">
        <v>733</v>
      </c>
      <c r="L136" s="9" t="str">
        <f t="shared" si="44"/>
        <v>No</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0</v>
      </c>
      <c r="D138" s="43" t="str">
        <f t="shared" si="47"/>
        <v>N/A</v>
      </c>
      <c r="E138" s="35">
        <v>0</v>
      </c>
      <c r="F138" s="43" t="str">
        <f t="shared" si="48"/>
        <v>N/A</v>
      </c>
      <c r="G138" s="35">
        <v>0</v>
      </c>
      <c r="H138" s="43" t="str">
        <f t="shared" si="49"/>
        <v>N/A</v>
      </c>
      <c r="I138" s="12" t="s">
        <v>1743</v>
      </c>
      <c r="J138" s="12" t="s">
        <v>1743</v>
      </c>
      <c r="K138" s="44" t="s">
        <v>733</v>
      </c>
      <c r="L138" s="9" t="str">
        <f t="shared" si="44"/>
        <v>N/A</v>
      </c>
    </row>
    <row r="139" spans="1:12" x14ac:dyDescent="0.2">
      <c r="A139" s="2" t="s">
        <v>997</v>
      </c>
      <c r="B139" s="34" t="s">
        <v>217</v>
      </c>
      <c r="C139" s="35">
        <v>196890</v>
      </c>
      <c r="D139" s="43" t="str">
        <f t="shared" si="47"/>
        <v>N/A</v>
      </c>
      <c r="E139" s="35">
        <v>220801</v>
      </c>
      <c r="F139" s="43" t="str">
        <f t="shared" si="48"/>
        <v>N/A</v>
      </c>
      <c r="G139" s="35">
        <v>92963</v>
      </c>
      <c r="H139" s="43" t="str">
        <f t="shared" si="49"/>
        <v>N/A</v>
      </c>
      <c r="I139" s="12">
        <v>12.14</v>
      </c>
      <c r="J139" s="12">
        <v>-57.9</v>
      </c>
      <c r="K139" s="44" t="s">
        <v>733</v>
      </c>
      <c r="L139" s="9" t="str">
        <f t="shared" si="44"/>
        <v>No</v>
      </c>
    </row>
    <row r="140" spans="1:12" x14ac:dyDescent="0.2">
      <c r="A140" s="2" t="s">
        <v>998</v>
      </c>
      <c r="B140" s="34" t="s">
        <v>217</v>
      </c>
      <c r="C140" s="35">
        <v>19517</v>
      </c>
      <c r="D140" s="43" t="str">
        <f t="shared" si="47"/>
        <v>N/A</v>
      </c>
      <c r="E140" s="35">
        <v>20489</v>
      </c>
      <c r="F140" s="43" t="str">
        <f t="shared" si="48"/>
        <v>N/A</v>
      </c>
      <c r="G140" s="35">
        <v>17707</v>
      </c>
      <c r="H140" s="43" t="str">
        <f t="shared" si="49"/>
        <v>N/A</v>
      </c>
      <c r="I140" s="12">
        <v>4.9800000000000004</v>
      </c>
      <c r="J140" s="12">
        <v>-13.6</v>
      </c>
      <c r="K140" s="44" t="s">
        <v>733</v>
      </c>
      <c r="L140" s="9" t="str">
        <f t="shared" si="44"/>
        <v>No</v>
      </c>
    </row>
    <row r="141" spans="1:12" x14ac:dyDescent="0.2">
      <c r="A141" s="2" t="s">
        <v>999</v>
      </c>
      <c r="B141" s="34" t="s">
        <v>217</v>
      </c>
      <c r="C141" s="35">
        <v>20833</v>
      </c>
      <c r="D141" s="43" t="str">
        <f t="shared" si="47"/>
        <v>N/A</v>
      </c>
      <c r="E141" s="35">
        <v>21528</v>
      </c>
      <c r="F141" s="43" t="str">
        <f t="shared" si="48"/>
        <v>N/A</v>
      </c>
      <c r="G141" s="35">
        <v>18961</v>
      </c>
      <c r="H141" s="43" t="str">
        <f t="shared" si="49"/>
        <v>N/A</v>
      </c>
      <c r="I141" s="12">
        <v>3.3359999999999999</v>
      </c>
      <c r="J141" s="12">
        <v>-11.9</v>
      </c>
      <c r="K141" s="44" t="s">
        <v>733</v>
      </c>
      <c r="L141" s="9" t="str">
        <f t="shared" si="44"/>
        <v>No</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98046</v>
      </c>
      <c r="D143" s="43" t="str">
        <f t="shared" si="47"/>
        <v>N/A</v>
      </c>
      <c r="E143" s="35">
        <v>113678</v>
      </c>
      <c r="F143" s="43" t="str">
        <f t="shared" si="48"/>
        <v>N/A</v>
      </c>
      <c r="G143" s="35">
        <v>141756</v>
      </c>
      <c r="H143" s="43" t="str">
        <f t="shared" si="49"/>
        <v>N/A</v>
      </c>
      <c r="I143" s="12">
        <v>15.94</v>
      </c>
      <c r="J143" s="12">
        <v>24.7</v>
      </c>
      <c r="K143" s="44" t="s">
        <v>733</v>
      </c>
      <c r="L143" s="9" t="str">
        <f t="shared" si="44"/>
        <v>No</v>
      </c>
    </row>
    <row r="144" spans="1:12" x14ac:dyDescent="0.2">
      <c r="A144" s="2" t="s">
        <v>1001</v>
      </c>
      <c r="B144" s="34" t="s">
        <v>217</v>
      </c>
      <c r="C144" s="35">
        <v>67343</v>
      </c>
      <c r="D144" s="43" t="str">
        <f t="shared" si="47"/>
        <v>N/A</v>
      </c>
      <c r="E144" s="35">
        <v>82553</v>
      </c>
      <c r="F144" s="43" t="str">
        <f t="shared" si="48"/>
        <v>N/A</v>
      </c>
      <c r="G144" s="35">
        <v>115172</v>
      </c>
      <c r="H144" s="43" t="str">
        <f t="shared" si="49"/>
        <v>N/A</v>
      </c>
      <c r="I144" s="12">
        <v>22.59</v>
      </c>
      <c r="J144" s="12">
        <v>39.51</v>
      </c>
      <c r="K144" s="44" t="s">
        <v>733</v>
      </c>
      <c r="L144" s="9" t="str">
        <f t="shared" si="44"/>
        <v>No</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0</v>
      </c>
      <c r="D146" s="43" t="str">
        <f t="shared" si="47"/>
        <v>N/A</v>
      </c>
      <c r="E146" s="35">
        <v>0</v>
      </c>
      <c r="F146" s="43" t="str">
        <f t="shared" si="48"/>
        <v>N/A</v>
      </c>
      <c r="G146" s="35">
        <v>0</v>
      </c>
      <c r="H146" s="43" t="str">
        <f t="shared" si="49"/>
        <v>N/A</v>
      </c>
      <c r="I146" s="12" t="s">
        <v>1743</v>
      </c>
      <c r="J146" s="12" t="s">
        <v>1743</v>
      </c>
      <c r="K146" s="44" t="s">
        <v>733</v>
      </c>
      <c r="L146" s="9" t="str">
        <f t="shared" si="44"/>
        <v>N/A</v>
      </c>
    </row>
    <row r="147" spans="1:12" x14ac:dyDescent="0.2">
      <c r="A147" s="2" t="s">
        <v>1004</v>
      </c>
      <c r="B147" s="34" t="s">
        <v>217</v>
      </c>
      <c r="C147" s="35">
        <v>9042</v>
      </c>
      <c r="D147" s="43" t="str">
        <f t="shared" si="47"/>
        <v>N/A</v>
      </c>
      <c r="E147" s="35">
        <v>9466</v>
      </c>
      <c r="F147" s="43" t="str">
        <f t="shared" si="48"/>
        <v>N/A</v>
      </c>
      <c r="G147" s="35">
        <v>8595</v>
      </c>
      <c r="H147" s="43" t="str">
        <f t="shared" si="49"/>
        <v>N/A</v>
      </c>
      <c r="I147" s="12">
        <v>4.6890000000000001</v>
      </c>
      <c r="J147" s="12">
        <v>-9.1999999999999993</v>
      </c>
      <c r="K147" s="44" t="s">
        <v>733</v>
      </c>
      <c r="L147" s="9" t="str">
        <f t="shared" si="44"/>
        <v>Yes</v>
      </c>
    </row>
    <row r="148" spans="1:12" x14ac:dyDescent="0.2">
      <c r="A148" s="2" t="s">
        <v>1005</v>
      </c>
      <c r="B148" s="34" t="s">
        <v>217</v>
      </c>
      <c r="C148" s="35">
        <v>21661</v>
      </c>
      <c r="D148" s="43" t="str">
        <f t="shared" si="47"/>
        <v>N/A</v>
      </c>
      <c r="E148" s="35">
        <v>21659</v>
      </c>
      <c r="F148" s="43" t="str">
        <f t="shared" si="48"/>
        <v>N/A</v>
      </c>
      <c r="G148" s="35">
        <v>17989</v>
      </c>
      <c r="H148" s="43" t="str">
        <f t="shared" si="49"/>
        <v>N/A</v>
      </c>
      <c r="I148" s="12">
        <v>-8.9999999999999993E-3</v>
      </c>
      <c r="J148" s="12">
        <v>-16.899999999999999</v>
      </c>
      <c r="K148" s="44" t="s">
        <v>733</v>
      </c>
      <c r="L148" s="9" t="str">
        <f t="shared" si="44"/>
        <v>No</v>
      </c>
    </row>
    <row r="149" spans="1:12" x14ac:dyDescent="0.2">
      <c r="A149" s="2" t="s">
        <v>1006</v>
      </c>
      <c r="B149" s="34" t="s">
        <v>217</v>
      </c>
      <c r="C149" s="35">
        <v>0</v>
      </c>
      <c r="D149" s="43" t="str">
        <f t="shared" si="47"/>
        <v>N/A</v>
      </c>
      <c r="E149" s="35">
        <v>0</v>
      </c>
      <c r="F149" s="43" t="str">
        <f t="shared" si="48"/>
        <v>N/A</v>
      </c>
      <c r="G149" s="35">
        <v>0</v>
      </c>
      <c r="H149" s="43" t="str">
        <f t="shared" si="49"/>
        <v>N/A</v>
      </c>
      <c r="I149" s="12" t="s">
        <v>1743</v>
      </c>
      <c r="J149" s="12" t="s">
        <v>1743</v>
      </c>
      <c r="K149" s="44" t="s">
        <v>733</v>
      </c>
      <c r="L149" s="9" t="str">
        <f t="shared" si="44"/>
        <v>N/A</v>
      </c>
    </row>
    <row r="150" spans="1:12" ht="25.5" x14ac:dyDescent="0.2">
      <c r="A150" s="16" t="s">
        <v>1007</v>
      </c>
      <c r="B150" s="1" t="s">
        <v>217</v>
      </c>
      <c r="C150" s="1">
        <v>14933</v>
      </c>
      <c r="D150" s="11" t="str">
        <f t="shared" ref="D150:D155" si="50">IF($B150="N/A","N/A",IF(C150&gt;10,"No",IF(C150&lt;-10,"No","Yes")))</f>
        <v>N/A</v>
      </c>
      <c r="E150" s="1">
        <v>14791</v>
      </c>
      <c r="F150" s="11" t="str">
        <f t="shared" ref="F150:F155" si="51">IF($B150="N/A","N/A",IF(E150&gt;10,"No",IF(E150&lt;-10,"No","Yes")))</f>
        <v>N/A</v>
      </c>
      <c r="G150" s="1">
        <v>14758</v>
      </c>
      <c r="H150" s="11" t="str">
        <f t="shared" ref="H150:H155" si="52">IF($B150="N/A","N/A",IF(G150&gt;10,"No",IF(G150&lt;-10,"No","Yes")))</f>
        <v>N/A</v>
      </c>
      <c r="I150" s="56">
        <v>-0.95099999999999996</v>
      </c>
      <c r="J150" s="56">
        <v>-0.223</v>
      </c>
      <c r="K150" s="44" t="s">
        <v>732</v>
      </c>
      <c r="L150" s="9" t="str">
        <f t="shared" ref="L150:L155" si="53">IF(J150="Div by 0", "N/A", IF(K150="N/A","N/A", IF(J150&gt;VALUE(MID(K150,1,2)), "No", IF(J150&lt;-1*VALUE(MID(K150,1,2)), "No", "Yes"))))</f>
        <v>Yes</v>
      </c>
    </row>
    <row r="151" spans="1:12" x14ac:dyDescent="0.2">
      <c r="A151" s="6" t="s">
        <v>330</v>
      </c>
      <c r="B151" s="47" t="s">
        <v>217</v>
      </c>
      <c r="C151" s="13">
        <v>2.5663014188000002</v>
      </c>
      <c r="D151" s="11" t="str">
        <f t="shared" si="50"/>
        <v>N/A</v>
      </c>
      <c r="E151" s="13">
        <v>2.2821672796999999</v>
      </c>
      <c r="F151" s="11" t="str">
        <f t="shared" si="51"/>
        <v>N/A</v>
      </c>
      <c r="G151" s="13">
        <v>2.0568870453999999</v>
      </c>
      <c r="H151" s="11" t="str">
        <f t="shared" si="52"/>
        <v>N/A</v>
      </c>
      <c r="I151" s="56">
        <v>-11.1</v>
      </c>
      <c r="J151" s="56">
        <v>-9.8699999999999992</v>
      </c>
      <c r="K151" s="44" t="s">
        <v>732</v>
      </c>
      <c r="L151" s="9" t="str">
        <f t="shared" si="53"/>
        <v>Yes</v>
      </c>
    </row>
    <row r="152" spans="1:12" x14ac:dyDescent="0.2">
      <c r="A152" s="2" t="s">
        <v>331</v>
      </c>
      <c r="B152" s="47" t="s">
        <v>217</v>
      </c>
      <c r="C152" s="13">
        <v>21.934057097</v>
      </c>
      <c r="D152" s="11" t="str">
        <f t="shared" si="50"/>
        <v>N/A</v>
      </c>
      <c r="E152" s="13">
        <v>21.020031865</v>
      </c>
      <c r="F152" s="11" t="str">
        <f t="shared" si="51"/>
        <v>N/A</v>
      </c>
      <c r="G152" s="13">
        <v>20.324554864</v>
      </c>
      <c r="H152" s="11" t="str">
        <f t="shared" si="52"/>
        <v>N/A</v>
      </c>
      <c r="I152" s="56">
        <v>-4.17</v>
      </c>
      <c r="J152" s="56">
        <v>-3.31</v>
      </c>
      <c r="K152" s="44" t="s">
        <v>732</v>
      </c>
      <c r="L152" s="9" t="str">
        <f t="shared" si="53"/>
        <v>Yes</v>
      </c>
    </row>
    <row r="153" spans="1:12" x14ac:dyDescent="0.2">
      <c r="A153" s="2" t="s">
        <v>332</v>
      </c>
      <c r="B153" s="47" t="s">
        <v>217</v>
      </c>
      <c r="C153" s="13">
        <v>3.2268553297000002</v>
      </c>
      <c r="D153" s="11" t="str">
        <f t="shared" si="50"/>
        <v>N/A</v>
      </c>
      <c r="E153" s="13">
        <v>3.188100033</v>
      </c>
      <c r="F153" s="11" t="str">
        <f t="shared" si="51"/>
        <v>N/A</v>
      </c>
      <c r="G153" s="13">
        <v>2.9244888226999999</v>
      </c>
      <c r="H153" s="11" t="str">
        <f t="shared" si="52"/>
        <v>N/A</v>
      </c>
      <c r="I153" s="56">
        <v>-1.2</v>
      </c>
      <c r="J153" s="56">
        <v>-8.27</v>
      </c>
      <c r="K153" s="44" t="s">
        <v>732</v>
      </c>
      <c r="L153" s="9" t="str">
        <f t="shared" si="53"/>
        <v>Yes</v>
      </c>
    </row>
    <row r="154" spans="1:12" x14ac:dyDescent="0.2">
      <c r="A154" s="2" t="s">
        <v>333</v>
      </c>
      <c r="B154" s="47" t="s">
        <v>217</v>
      </c>
      <c r="C154" s="13">
        <v>1.5296862099999999E-2</v>
      </c>
      <c r="D154" s="11" t="str">
        <f t="shared" si="50"/>
        <v>N/A</v>
      </c>
      <c r="E154" s="13">
        <v>1.3516182999999999E-2</v>
      </c>
      <c r="F154" s="11" t="str">
        <f t="shared" si="51"/>
        <v>N/A</v>
      </c>
      <c r="G154" s="13">
        <v>6.5012617000000002E-3</v>
      </c>
      <c r="H154" s="11" t="str">
        <f t="shared" si="52"/>
        <v>N/A</v>
      </c>
      <c r="I154" s="56">
        <v>-11.6</v>
      </c>
      <c r="J154" s="56">
        <v>-51.9</v>
      </c>
      <c r="K154" s="44" t="s">
        <v>732</v>
      </c>
      <c r="L154" s="9" t="str">
        <f t="shared" si="53"/>
        <v>No</v>
      </c>
    </row>
    <row r="155" spans="1:12" x14ac:dyDescent="0.2">
      <c r="A155" s="2" t="s">
        <v>334</v>
      </c>
      <c r="B155" s="47" t="s">
        <v>217</v>
      </c>
      <c r="C155" s="13">
        <v>2.0398588000000001E-3</v>
      </c>
      <c r="D155" s="11" t="str">
        <f t="shared" si="50"/>
        <v>N/A</v>
      </c>
      <c r="E155" s="13">
        <v>4.3983883999999997E-3</v>
      </c>
      <c r="F155" s="11" t="str">
        <f t="shared" si="51"/>
        <v>N/A</v>
      </c>
      <c r="G155" s="13">
        <v>2.1163125000000001E-3</v>
      </c>
      <c r="H155" s="11" t="str">
        <f t="shared" si="52"/>
        <v>N/A</v>
      </c>
      <c r="I155" s="56">
        <v>115.6</v>
      </c>
      <c r="J155" s="56">
        <v>-51.9</v>
      </c>
      <c r="K155" s="44" t="s">
        <v>732</v>
      </c>
      <c r="L155" s="9" t="str">
        <f t="shared" si="53"/>
        <v>No</v>
      </c>
    </row>
    <row r="156" spans="1:12" x14ac:dyDescent="0.2">
      <c r="A156" s="16" t="s">
        <v>1008</v>
      </c>
      <c r="B156" s="34" t="s">
        <v>217</v>
      </c>
      <c r="C156" s="35">
        <v>35777</v>
      </c>
      <c r="D156" s="43" t="str">
        <f t="shared" ref="D156:D162" si="54">IF($B156="N/A","N/A",IF(C156&gt;10,"No",IF(C156&lt;-10,"No","Yes")))</f>
        <v>N/A</v>
      </c>
      <c r="E156" s="35">
        <v>39147</v>
      </c>
      <c r="F156" s="43" t="str">
        <f t="shared" ref="F156:F162" si="55">IF($B156="N/A","N/A",IF(E156&gt;10,"No",IF(E156&lt;-10,"No","Yes")))</f>
        <v>N/A</v>
      </c>
      <c r="G156" s="35">
        <v>41170</v>
      </c>
      <c r="H156" s="43" t="str">
        <f t="shared" ref="H156:H162" si="56">IF($B156="N/A","N/A",IF(G156&gt;10,"No",IF(G156&lt;-10,"No","Yes")))</f>
        <v>N/A</v>
      </c>
      <c r="I156" s="12">
        <v>9.4190000000000005</v>
      </c>
      <c r="J156" s="12">
        <v>5.1680000000000001</v>
      </c>
      <c r="K156" s="44" t="s">
        <v>732</v>
      </c>
      <c r="L156" s="9" t="str">
        <f t="shared" ref="L156:L163" si="57">IF(J156="Div by 0", "N/A", IF(K156="N/A","N/A", IF(J156&gt;VALUE(MID(K156,1,2)), "No", IF(J156&lt;-1*VALUE(MID(K156,1,2)), "No", "Yes"))))</f>
        <v>Yes</v>
      </c>
    </row>
    <row r="157" spans="1:12" x14ac:dyDescent="0.2">
      <c r="A157" s="6" t="s">
        <v>1009</v>
      </c>
      <c r="B157" s="34" t="s">
        <v>217</v>
      </c>
      <c r="C157" s="8">
        <v>6.1484340628999998</v>
      </c>
      <c r="D157" s="43" t="str">
        <f t="shared" si="54"/>
        <v>N/A</v>
      </c>
      <c r="E157" s="8">
        <v>6.0401597254999997</v>
      </c>
      <c r="F157" s="43" t="str">
        <f t="shared" si="55"/>
        <v>N/A</v>
      </c>
      <c r="G157" s="8">
        <v>5.7380430723</v>
      </c>
      <c r="H157" s="43" t="str">
        <f t="shared" si="56"/>
        <v>N/A</v>
      </c>
      <c r="I157" s="12">
        <v>-1.76</v>
      </c>
      <c r="J157" s="12">
        <v>-5</v>
      </c>
      <c r="K157" s="44" t="s">
        <v>732</v>
      </c>
      <c r="L157" s="9" t="str">
        <f t="shared" si="57"/>
        <v>Yes</v>
      </c>
    </row>
    <row r="158" spans="1:12" x14ac:dyDescent="0.2">
      <c r="A158" s="16" t="s">
        <v>1010</v>
      </c>
      <c r="B158" s="34" t="s">
        <v>217</v>
      </c>
      <c r="C158" s="8">
        <v>22.559125635000001</v>
      </c>
      <c r="D158" s="43" t="str">
        <f t="shared" si="54"/>
        <v>N/A</v>
      </c>
      <c r="E158" s="8">
        <v>22.931920302000002</v>
      </c>
      <c r="F158" s="43" t="str">
        <f t="shared" si="55"/>
        <v>N/A</v>
      </c>
      <c r="G158" s="8">
        <v>22.779521143</v>
      </c>
      <c r="H158" s="43" t="str">
        <f t="shared" si="56"/>
        <v>N/A</v>
      </c>
      <c r="I158" s="12">
        <v>1.653</v>
      </c>
      <c r="J158" s="12">
        <v>-0.66500000000000004</v>
      </c>
      <c r="K158" s="44" t="s">
        <v>732</v>
      </c>
      <c r="L158" s="9" t="str">
        <f t="shared" si="57"/>
        <v>Yes</v>
      </c>
    </row>
    <row r="159" spans="1:12" x14ac:dyDescent="0.2">
      <c r="A159" s="16" t="s">
        <v>1011</v>
      </c>
      <c r="B159" s="34" t="s">
        <v>217</v>
      </c>
      <c r="C159" s="8">
        <v>23.011806389</v>
      </c>
      <c r="D159" s="43" t="str">
        <f t="shared" si="54"/>
        <v>N/A</v>
      </c>
      <c r="E159" s="8">
        <v>23.157412439000002</v>
      </c>
      <c r="F159" s="43" t="str">
        <f t="shared" si="55"/>
        <v>N/A</v>
      </c>
      <c r="G159" s="8">
        <v>22.422702987000001</v>
      </c>
      <c r="H159" s="43" t="str">
        <f t="shared" si="56"/>
        <v>N/A</v>
      </c>
      <c r="I159" s="12">
        <v>0.63270000000000004</v>
      </c>
      <c r="J159" s="12">
        <v>-3.17</v>
      </c>
      <c r="K159" s="44" t="s">
        <v>732</v>
      </c>
      <c r="L159" s="9" t="str">
        <f t="shared" si="57"/>
        <v>Yes</v>
      </c>
    </row>
    <row r="160" spans="1:12" x14ac:dyDescent="0.2">
      <c r="A160" s="16" t="s">
        <v>1012</v>
      </c>
      <c r="B160" s="34" t="s">
        <v>217</v>
      </c>
      <c r="C160" s="8">
        <v>0.8054386228</v>
      </c>
      <c r="D160" s="43" t="str">
        <f t="shared" si="54"/>
        <v>N/A</v>
      </c>
      <c r="E160" s="8">
        <v>1.1395182000999999</v>
      </c>
      <c r="F160" s="43" t="str">
        <f t="shared" si="55"/>
        <v>N/A</v>
      </c>
      <c r="G160" s="8">
        <v>1.1379615895999999</v>
      </c>
      <c r="H160" s="43" t="str">
        <f t="shared" si="56"/>
        <v>N/A</v>
      </c>
      <c r="I160" s="12">
        <v>41.48</v>
      </c>
      <c r="J160" s="12">
        <v>-0.13700000000000001</v>
      </c>
      <c r="K160" s="44" t="s">
        <v>732</v>
      </c>
      <c r="L160" s="9" t="str">
        <f t="shared" si="57"/>
        <v>Yes</v>
      </c>
    </row>
    <row r="161" spans="1:12" x14ac:dyDescent="0.2">
      <c r="A161" s="16" t="s">
        <v>1013</v>
      </c>
      <c r="B161" s="34" t="s">
        <v>217</v>
      </c>
      <c r="C161" s="8">
        <v>0.1754278604</v>
      </c>
      <c r="D161" s="43" t="str">
        <f t="shared" si="54"/>
        <v>N/A</v>
      </c>
      <c r="E161" s="8">
        <v>0.19352909090000001</v>
      </c>
      <c r="F161" s="43" t="str">
        <f t="shared" si="55"/>
        <v>N/A</v>
      </c>
      <c r="G161" s="8">
        <v>0.18694094080000001</v>
      </c>
      <c r="H161" s="43" t="str">
        <f t="shared" si="56"/>
        <v>N/A</v>
      </c>
      <c r="I161" s="12">
        <v>10.32</v>
      </c>
      <c r="J161" s="12">
        <v>-3.4</v>
      </c>
      <c r="K161" s="44" t="s">
        <v>732</v>
      </c>
      <c r="L161" s="9" t="str">
        <f t="shared" si="57"/>
        <v>Yes</v>
      </c>
    </row>
    <row r="162" spans="1:12" x14ac:dyDescent="0.2">
      <c r="A162" s="2" t="s">
        <v>1014</v>
      </c>
      <c r="B162" s="34" t="s">
        <v>217</v>
      </c>
      <c r="C162" s="35">
        <v>2028</v>
      </c>
      <c r="D162" s="43" t="str">
        <f t="shared" si="54"/>
        <v>N/A</v>
      </c>
      <c r="E162" s="35">
        <v>2153</v>
      </c>
      <c r="F162" s="43" t="str">
        <f t="shared" si="55"/>
        <v>N/A</v>
      </c>
      <c r="G162" s="35">
        <v>2193</v>
      </c>
      <c r="H162" s="43" t="str">
        <f t="shared" si="56"/>
        <v>N/A</v>
      </c>
      <c r="I162" s="12">
        <v>6.1639999999999997</v>
      </c>
      <c r="J162" s="12">
        <v>1.8580000000000001</v>
      </c>
      <c r="K162" s="44" t="s">
        <v>732</v>
      </c>
      <c r="L162" s="9" t="str">
        <f t="shared" si="57"/>
        <v>Yes</v>
      </c>
    </row>
    <row r="163" spans="1:12" ht="25.5" x14ac:dyDescent="0.2">
      <c r="A163" s="16" t="s">
        <v>1015</v>
      </c>
      <c r="B163" s="34" t="s">
        <v>217</v>
      </c>
      <c r="C163" s="35">
        <v>36825</v>
      </c>
      <c r="D163" s="43" t="str">
        <f>IF($B163="N/A","N/A",IF(C163&gt;10,"No",IF(C163&lt;-10,"No","Yes")))</f>
        <v>N/A</v>
      </c>
      <c r="E163" s="35">
        <v>40188</v>
      </c>
      <c r="F163" s="43" t="str">
        <f>IF($B163="N/A","N/A",IF(E163&gt;10,"No",IF(E163&lt;-10,"No","Yes")))</f>
        <v>N/A</v>
      </c>
      <c r="G163" s="35">
        <v>42435</v>
      </c>
      <c r="H163" s="43" t="str">
        <f>IF($B163="N/A","N/A",IF(G163&gt;10,"No",IF(G163&lt;-10,"No","Yes")))</f>
        <v>N/A</v>
      </c>
      <c r="I163" s="12">
        <v>9.1319999999999997</v>
      </c>
      <c r="J163" s="12">
        <v>5.5910000000000002</v>
      </c>
      <c r="K163" s="44" t="s">
        <v>732</v>
      </c>
      <c r="L163" s="9" t="str">
        <f t="shared" si="57"/>
        <v>Yes</v>
      </c>
    </row>
    <row r="164" spans="1:12" x14ac:dyDescent="0.2">
      <c r="A164" s="4" t="s">
        <v>1016</v>
      </c>
      <c r="B164" s="34" t="s">
        <v>217</v>
      </c>
      <c r="C164" s="35">
        <v>31508</v>
      </c>
      <c r="D164" s="43" t="str">
        <f t="shared" ref="D164:D238" si="58">IF($B164="N/A","N/A",IF(C164&gt;10,"No",IF(C164&lt;-10,"No","Yes")))</f>
        <v>N/A</v>
      </c>
      <c r="E164" s="35">
        <v>33048</v>
      </c>
      <c r="F164" s="43" t="str">
        <f t="shared" ref="F164:F238" si="59">IF($B164="N/A","N/A",IF(E164&gt;10,"No",IF(E164&lt;-10,"No","Yes")))</f>
        <v>N/A</v>
      </c>
      <c r="G164" s="35">
        <v>34438</v>
      </c>
      <c r="H164" s="43" t="str">
        <f t="shared" ref="H164:H227" si="60">IF($B164="N/A","N/A",IF(G164&gt;10,"No",IF(G164&lt;-10,"No","Yes")))</f>
        <v>N/A</v>
      </c>
      <c r="I164" s="12">
        <v>4.8879999999999999</v>
      </c>
      <c r="J164" s="12">
        <v>4.2060000000000004</v>
      </c>
      <c r="K164" s="44" t="s">
        <v>732</v>
      </c>
      <c r="L164" s="9" t="str">
        <f t="shared" ref="L164:L227" si="61">IF(J164="Div by 0", "N/A", IF(K164="N/A","N/A", IF(J164&gt;VALUE(MID(K164,1,2)), "No", IF(J164&lt;-1*VALUE(MID(K164,1,2)), "No", "Yes"))))</f>
        <v>Yes</v>
      </c>
    </row>
    <row r="165" spans="1:12" x14ac:dyDescent="0.2">
      <c r="A165" s="60" t="s">
        <v>71</v>
      </c>
      <c r="B165" s="34" t="s">
        <v>217</v>
      </c>
      <c r="C165" s="8">
        <v>5.4147877255000001</v>
      </c>
      <c r="D165" s="43" t="str">
        <f t="shared" si="58"/>
        <v>N/A</v>
      </c>
      <c r="E165" s="8">
        <v>5.0991186708000003</v>
      </c>
      <c r="F165" s="43" t="str">
        <f t="shared" si="59"/>
        <v>N/A</v>
      </c>
      <c r="G165" s="8">
        <v>4.7997747710000001</v>
      </c>
      <c r="H165" s="43" t="str">
        <f t="shared" si="60"/>
        <v>N/A</v>
      </c>
      <c r="I165" s="12">
        <v>-5.83</v>
      </c>
      <c r="J165" s="12">
        <v>-5.87</v>
      </c>
      <c r="K165" s="44" t="s">
        <v>732</v>
      </c>
      <c r="L165" s="9" t="str">
        <f t="shared" si="61"/>
        <v>Yes</v>
      </c>
    </row>
    <row r="166" spans="1:12" x14ac:dyDescent="0.2">
      <c r="A166" s="4" t="s">
        <v>111</v>
      </c>
      <c r="B166" s="34" t="s">
        <v>217</v>
      </c>
      <c r="C166" s="8">
        <v>22.933801221</v>
      </c>
      <c r="D166" s="43" t="str">
        <f t="shared" si="58"/>
        <v>N/A</v>
      </c>
      <c r="E166" s="8">
        <v>23.227296325000001</v>
      </c>
      <c r="F166" s="43" t="str">
        <f t="shared" si="59"/>
        <v>N/A</v>
      </c>
      <c r="G166" s="8">
        <v>23.266700186000001</v>
      </c>
      <c r="H166" s="43" t="str">
        <f t="shared" si="60"/>
        <v>N/A</v>
      </c>
      <c r="I166" s="12">
        <v>1.28</v>
      </c>
      <c r="J166" s="12">
        <v>0.1696</v>
      </c>
      <c r="K166" s="44" t="s">
        <v>732</v>
      </c>
      <c r="L166" s="9" t="str">
        <f t="shared" si="61"/>
        <v>Yes</v>
      </c>
    </row>
    <row r="167" spans="1:12" x14ac:dyDescent="0.2">
      <c r="A167" s="4" t="s">
        <v>112</v>
      </c>
      <c r="B167" s="34" t="s">
        <v>217</v>
      </c>
      <c r="C167" s="8">
        <v>21.179741895999999</v>
      </c>
      <c r="D167" s="43" t="str">
        <f t="shared" si="58"/>
        <v>N/A</v>
      </c>
      <c r="E167" s="8">
        <v>21.173374249999998</v>
      </c>
      <c r="F167" s="43" t="str">
        <f t="shared" si="59"/>
        <v>N/A</v>
      </c>
      <c r="G167" s="8">
        <v>20.350744017</v>
      </c>
      <c r="H167" s="43" t="str">
        <f t="shared" si="60"/>
        <v>N/A</v>
      </c>
      <c r="I167" s="12">
        <v>-0.03</v>
      </c>
      <c r="J167" s="12">
        <v>-3.89</v>
      </c>
      <c r="K167" s="44" t="s">
        <v>732</v>
      </c>
      <c r="L167" s="9" t="str">
        <f t="shared" si="61"/>
        <v>Yes</v>
      </c>
    </row>
    <row r="168" spans="1:12" x14ac:dyDescent="0.2">
      <c r="A168" s="4" t="s">
        <v>113</v>
      </c>
      <c r="B168" s="34" t="s">
        <v>217</v>
      </c>
      <c r="C168" s="8">
        <v>1.9121077600000001E-2</v>
      </c>
      <c r="D168" s="43" t="str">
        <f t="shared" si="58"/>
        <v>N/A</v>
      </c>
      <c r="E168" s="8">
        <v>5.1725392699999997E-2</v>
      </c>
      <c r="F168" s="43" t="str">
        <f t="shared" si="59"/>
        <v>N/A</v>
      </c>
      <c r="G168" s="8">
        <v>2.4078747099999999E-2</v>
      </c>
      <c r="H168" s="43" t="str">
        <f t="shared" si="60"/>
        <v>N/A</v>
      </c>
      <c r="I168" s="12">
        <v>170.5</v>
      </c>
      <c r="J168" s="12">
        <v>-53.4</v>
      </c>
      <c r="K168" s="44" t="s">
        <v>732</v>
      </c>
      <c r="L168" s="9" t="str">
        <f t="shared" si="61"/>
        <v>No</v>
      </c>
    </row>
    <row r="169" spans="1:12" x14ac:dyDescent="0.2">
      <c r="A169" s="4" t="s">
        <v>114</v>
      </c>
      <c r="B169" s="34" t="s">
        <v>217</v>
      </c>
      <c r="C169" s="8">
        <v>5.0996471000000002E-3</v>
      </c>
      <c r="D169" s="43" t="str">
        <f t="shared" si="58"/>
        <v>N/A</v>
      </c>
      <c r="E169" s="8">
        <v>2.6390330999999999E-3</v>
      </c>
      <c r="F169" s="43" t="str">
        <f t="shared" si="59"/>
        <v>N/A</v>
      </c>
      <c r="G169" s="8">
        <v>4.9380626000000002E-3</v>
      </c>
      <c r="H169" s="43" t="str">
        <f t="shared" si="60"/>
        <v>N/A</v>
      </c>
      <c r="I169" s="12">
        <v>-48.3</v>
      </c>
      <c r="J169" s="12">
        <v>87.12</v>
      </c>
      <c r="K169" s="44" t="s">
        <v>732</v>
      </c>
      <c r="L169" s="9" t="str">
        <f t="shared" si="61"/>
        <v>No</v>
      </c>
    </row>
    <row r="170" spans="1:12" x14ac:dyDescent="0.2">
      <c r="A170" s="4" t="s">
        <v>428</v>
      </c>
      <c r="B170" s="34" t="s">
        <v>217</v>
      </c>
      <c r="C170" s="35">
        <v>12143</v>
      </c>
      <c r="D170" s="43" t="str">
        <f>IF($B170="N/A","N/A",IF(C170&gt;10,"No",IF(C170&lt;-10,"No","Yes")))</f>
        <v>N/A</v>
      </c>
      <c r="E170" s="35">
        <v>12586</v>
      </c>
      <c r="F170" s="43" t="str">
        <f>IF($B170="N/A","N/A",IF(E170&gt;10,"No",IF(E170&lt;-10,"No","Yes")))</f>
        <v>N/A</v>
      </c>
      <c r="G170" s="35">
        <v>13022</v>
      </c>
      <c r="H170" s="43" t="str">
        <f>IF($B170="N/A","N/A",IF(G170&gt;10,"No",IF(G170&lt;-10,"No","Yes")))</f>
        <v>N/A</v>
      </c>
      <c r="I170" s="12">
        <v>3.6480000000000001</v>
      </c>
      <c r="J170" s="12">
        <v>3.464</v>
      </c>
      <c r="K170" s="44" t="s">
        <v>732</v>
      </c>
      <c r="L170" s="9" t="str">
        <f t="shared" si="61"/>
        <v>Yes</v>
      </c>
    </row>
    <row r="171" spans="1:12" x14ac:dyDescent="0.2">
      <c r="A171" s="4" t="s">
        <v>429</v>
      </c>
      <c r="B171" s="34" t="s">
        <v>217</v>
      </c>
      <c r="C171" s="35">
        <v>405</v>
      </c>
      <c r="D171" s="43" t="str">
        <f>IF($B171="N/A","N/A",IF(C171&gt;10,"No",IF(C171&lt;-10,"No","Yes")))</f>
        <v>N/A</v>
      </c>
      <c r="E171" s="35">
        <v>389</v>
      </c>
      <c r="F171" s="43" t="str">
        <f>IF($B171="N/A","N/A",IF(E171&gt;10,"No",IF(E171&lt;-10,"No","Yes")))</f>
        <v>N/A</v>
      </c>
      <c r="G171" s="35">
        <v>398</v>
      </c>
      <c r="H171" s="43" t="str">
        <f>IF($B171="N/A","N/A",IF(G171&gt;10,"No",IF(G171&lt;-10,"No","Yes")))</f>
        <v>N/A</v>
      </c>
      <c r="I171" s="12">
        <v>-3.95</v>
      </c>
      <c r="J171" s="12">
        <v>2.3140000000000001</v>
      </c>
      <c r="K171" s="44" t="s">
        <v>732</v>
      </c>
      <c r="L171" s="9" t="str">
        <f t="shared" si="61"/>
        <v>Yes</v>
      </c>
    </row>
    <row r="172" spans="1:12" x14ac:dyDescent="0.2">
      <c r="A172" s="4" t="s">
        <v>430</v>
      </c>
      <c r="B172" s="34" t="s">
        <v>217</v>
      </c>
      <c r="C172" s="35">
        <v>10590</v>
      </c>
      <c r="D172" s="43" t="str">
        <f>IF($B172="N/A","N/A",IF(C172&gt;10,"No",IF(C172&lt;-10,"No","Yes")))</f>
        <v>N/A</v>
      </c>
      <c r="E172" s="35">
        <v>11039</v>
      </c>
      <c r="F172" s="43" t="str">
        <f>IF($B172="N/A","N/A",IF(E172&gt;10,"No",IF(E172&lt;-10,"No","Yes")))</f>
        <v>N/A</v>
      </c>
      <c r="G172" s="35">
        <v>11559</v>
      </c>
      <c r="H172" s="43" t="str">
        <f>IF($B172="N/A","N/A",IF(G172&gt;10,"No",IF(G172&lt;-10,"No","Yes")))</f>
        <v>N/A</v>
      </c>
      <c r="I172" s="12">
        <v>4.24</v>
      </c>
      <c r="J172" s="12">
        <v>4.7110000000000003</v>
      </c>
      <c r="K172" s="44" t="s">
        <v>732</v>
      </c>
      <c r="L172" s="9" t="str">
        <f t="shared" si="61"/>
        <v>Yes</v>
      </c>
    </row>
    <row r="173" spans="1:12" x14ac:dyDescent="0.2">
      <c r="A173" s="4" t="s">
        <v>431</v>
      </c>
      <c r="B173" s="34" t="s">
        <v>217</v>
      </c>
      <c r="C173" s="35">
        <v>8300</v>
      </c>
      <c r="D173" s="43" t="str">
        <f>IF($B173="N/A","N/A",IF(C173&gt;10,"No",IF(C173&lt;-10,"No","Yes")))</f>
        <v>N/A</v>
      </c>
      <c r="E173" s="35">
        <v>8832</v>
      </c>
      <c r="F173" s="43" t="str">
        <f>IF($B173="N/A","N/A",IF(E173&gt;10,"No",IF(E173&lt;-10,"No","Yes")))</f>
        <v>N/A</v>
      </c>
      <c r="G173" s="35">
        <v>9352</v>
      </c>
      <c r="H173" s="43" t="str">
        <f>IF($B173="N/A","N/A",IF(G173&gt;10,"No",IF(G173&lt;-10,"No","Yes")))</f>
        <v>N/A</v>
      </c>
      <c r="I173" s="12">
        <v>6.41</v>
      </c>
      <c r="J173" s="12">
        <v>5.8879999999999999</v>
      </c>
      <c r="K173" s="44" t="s">
        <v>732</v>
      </c>
      <c r="L173" s="9" t="str">
        <f t="shared" si="61"/>
        <v>Yes</v>
      </c>
    </row>
    <row r="174" spans="1:12" x14ac:dyDescent="0.2">
      <c r="A174" s="4" t="s">
        <v>432</v>
      </c>
      <c r="B174" s="34" t="s">
        <v>217</v>
      </c>
      <c r="C174" s="35">
        <v>70</v>
      </c>
      <c r="D174" s="43" t="str">
        <f>IF($B174="N/A","N/A",IF(C174&gt;10,"No",IF(C174&lt;-10,"No","Yes")))</f>
        <v>N/A</v>
      </c>
      <c r="E174" s="35">
        <v>202</v>
      </c>
      <c r="F174" s="43" t="str">
        <f>IF($B174="N/A","N/A",IF(E174&gt;10,"No",IF(E174&lt;-10,"No","Yes")))</f>
        <v>N/A</v>
      </c>
      <c r="G174" s="35">
        <v>107</v>
      </c>
      <c r="H174" s="43" t="str">
        <f>IF($B174="N/A","N/A",IF(G174&gt;10,"No",IF(G174&lt;-10,"No","Yes")))</f>
        <v>N/A</v>
      </c>
      <c r="I174" s="12">
        <v>188.6</v>
      </c>
      <c r="J174" s="12">
        <v>-47</v>
      </c>
      <c r="K174" s="44" t="s">
        <v>732</v>
      </c>
      <c r="L174" s="9" t="str">
        <f t="shared" si="61"/>
        <v>No</v>
      </c>
    </row>
    <row r="175" spans="1:12" x14ac:dyDescent="0.2">
      <c r="A175" s="6" t="s">
        <v>1017</v>
      </c>
      <c r="B175" s="34" t="s">
        <v>217</v>
      </c>
      <c r="C175" s="35">
        <v>19340</v>
      </c>
      <c r="D175" s="43" t="str">
        <f t="shared" si="58"/>
        <v>N/A</v>
      </c>
      <c r="E175" s="35">
        <v>20315</v>
      </c>
      <c r="F175" s="43" t="str">
        <f t="shared" si="59"/>
        <v>N/A</v>
      </c>
      <c r="G175" s="35">
        <v>21522</v>
      </c>
      <c r="H175" s="43" t="str">
        <f t="shared" si="60"/>
        <v>N/A</v>
      </c>
      <c r="I175" s="12">
        <v>5.0410000000000004</v>
      </c>
      <c r="J175" s="12">
        <v>5.9409999999999998</v>
      </c>
      <c r="K175" s="44" t="s">
        <v>732</v>
      </c>
      <c r="L175" s="9" t="str">
        <f t="shared" si="61"/>
        <v>Yes</v>
      </c>
    </row>
    <row r="176" spans="1:12" x14ac:dyDescent="0.2">
      <c r="A176" s="4" t="s">
        <v>1018</v>
      </c>
      <c r="B176" s="34" t="s">
        <v>217</v>
      </c>
      <c r="C176" s="35">
        <v>11417</v>
      </c>
      <c r="D176" s="43" t="str">
        <f>IF($B176="N/A","N/A",IF(C176&gt;10,"No",IF(C176&lt;-10,"No","Yes")))</f>
        <v>N/A</v>
      </c>
      <c r="E176" s="35">
        <v>11800</v>
      </c>
      <c r="F176" s="43" t="str">
        <f>IF($B176="N/A","N/A",IF(E176&gt;10,"No",IF(E176&lt;-10,"No","Yes")))</f>
        <v>N/A</v>
      </c>
      <c r="G176" s="35">
        <v>12196</v>
      </c>
      <c r="H176" s="43" t="str">
        <f>IF($B176="N/A","N/A",IF(G176&gt;10,"No",IF(G176&lt;-10,"No","Yes")))</f>
        <v>N/A</v>
      </c>
      <c r="I176" s="12">
        <v>3.355</v>
      </c>
      <c r="J176" s="12">
        <v>3.3559999999999999</v>
      </c>
      <c r="K176" s="44" t="s">
        <v>732</v>
      </c>
      <c r="L176" s="9" t="str">
        <f t="shared" si="61"/>
        <v>Yes</v>
      </c>
    </row>
    <row r="177" spans="1:12" x14ac:dyDescent="0.2">
      <c r="A177" s="4" t="s">
        <v>1019</v>
      </c>
      <c r="B177" s="34" t="s">
        <v>217</v>
      </c>
      <c r="C177" s="35">
        <v>364</v>
      </c>
      <c r="D177" s="43" t="str">
        <f>IF($B177="N/A","N/A",IF(C177&gt;10,"No",IF(C177&lt;-10,"No","Yes")))</f>
        <v>N/A</v>
      </c>
      <c r="E177" s="35">
        <v>358</v>
      </c>
      <c r="F177" s="43" t="str">
        <f>IF($B177="N/A","N/A",IF(E177&gt;10,"No",IF(E177&lt;-10,"No","Yes")))</f>
        <v>N/A</v>
      </c>
      <c r="G177" s="35">
        <v>370</v>
      </c>
      <c r="H177" s="43" t="str">
        <f>IF($B177="N/A","N/A",IF(G177&gt;10,"No",IF(G177&lt;-10,"No","Yes")))</f>
        <v>N/A</v>
      </c>
      <c r="I177" s="12">
        <v>-1.65</v>
      </c>
      <c r="J177" s="12">
        <v>3.3519999999999999</v>
      </c>
      <c r="K177" s="44" t="s">
        <v>732</v>
      </c>
      <c r="L177" s="9" t="str">
        <f t="shared" si="61"/>
        <v>Yes</v>
      </c>
    </row>
    <row r="178" spans="1:12" ht="25.5" x14ac:dyDescent="0.2">
      <c r="A178" s="4" t="s">
        <v>1020</v>
      </c>
      <c r="B178" s="34" t="s">
        <v>217</v>
      </c>
      <c r="C178" s="35">
        <v>4717</v>
      </c>
      <c r="D178" s="43" t="str">
        <f>IF($B178="N/A","N/A",IF(C178&gt;10,"No",IF(C178&lt;-10,"No","Yes")))</f>
        <v>N/A</v>
      </c>
      <c r="E178" s="35">
        <v>5032</v>
      </c>
      <c r="F178" s="43" t="str">
        <f>IF($B178="N/A","N/A",IF(E178&gt;10,"No",IF(E178&lt;-10,"No","Yes")))</f>
        <v>N/A</v>
      </c>
      <c r="G178" s="35">
        <v>5458</v>
      </c>
      <c r="H178" s="43" t="str">
        <f>IF($B178="N/A","N/A",IF(G178&gt;10,"No",IF(G178&lt;-10,"No","Yes")))</f>
        <v>N/A</v>
      </c>
      <c r="I178" s="12">
        <v>6.6779999999999999</v>
      </c>
      <c r="J178" s="12">
        <v>8.4659999999999993</v>
      </c>
      <c r="K178" s="44" t="s">
        <v>732</v>
      </c>
      <c r="L178" s="9" t="str">
        <f t="shared" si="61"/>
        <v>Yes</v>
      </c>
    </row>
    <row r="179" spans="1:12" ht="25.5" x14ac:dyDescent="0.2">
      <c r="A179" s="4" t="s">
        <v>1021</v>
      </c>
      <c r="B179" s="34" t="s">
        <v>217</v>
      </c>
      <c r="C179" s="35">
        <v>2832</v>
      </c>
      <c r="D179" s="43" t="str">
        <f>IF($B179="N/A","N/A",IF(C179&gt;10,"No",IF(C179&lt;-10,"No","Yes")))</f>
        <v>N/A</v>
      </c>
      <c r="E179" s="35">
        <v>3118</v>
      </c>
      <c r="F179" s="43" t="str">
        <f>IF($B179="N/A","N/A",IF(E179&gt;10,"No",IF(E179&lt;-10,"No","Yes")))</f>
        <v>N/A</v>
      </c>
      <c r="G179" s="35">
        <v>3492</v>
      </c>
      <c r="H179" s="43" t="str">
        <f>IF($B179="N/A","N/A",IF(G179&gt;10,"No",IF(G179&lt;-10,"No","Yes")))</f>
        <v>N/A</v>
      </c>
      <c r="I179" s="12">
        <v>10.1</v>
      </c>
      <c r="J179" s="12">
        <v>11.99</v>
      </c>
      <c r="K179" s="44" t="s">
        <v>732</v>
      </c>
      <c r="L179" s="9" t="str">
        <f t="shared" si="61"/>
        <v>Yes</v>
      </c>
    </row>
    <row r="180" spans="1:12" ht="25.5" x14ac:dyDescent="0.2">
      <c r="A180" s="4" t="s">
        <v>1022</v>
      </c>
      <c r="B180" s="34" t="s">
        <v>217</v>
      </c>
      <c r="C180" s="35">
        <v>11</v>
      </c>
      <c r="D180" s="43" t="str">
        <f>IF($B180="N/A","N/A",IF(C180&gt;10,"No",IF(C180&lt;-10,"No","Yes")))</f>
        <v>N/A</v>
      </c>
      <c r="E180" s="35">
        <v>11</v>
      </c>
      <c r="F180" s="43" t="str">
        <f>IF($B180="N/A","N/A",IF(E180&gt;10,"No",IF(E180&lt;-10,"No","Yes")))</f>
        <v>N/A</v>
      </c>
      <c r="G180" s="35">
        <v>11</v>
      </c>
      <c r="H180" s="43" t="str">
        <f>IF($B180="N/A","N/A",IF(G180&gt;10,"No",IF(G180&lt;-10,"No","Yes")))</f>
        <v>N/A</v>
      </c>
      <c r="I180" s="12">
        <v>-30</v>
      </c>
      <c r="J180" s="12">
        <v>-14.3</v>
      </c>
      <c r="K180" s="44" t="s">
        <v>732</v>
      </c>
      <c r="L180" s="9" t="str">
        <f t="shared" si="61"/>
        <v>Yes</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1292</v>
      </c>
      <c r="D187" s="11" t="str">
        <f t="shared" si="58"/>
        <v>N/A</v>
      </c>
      <c r="E187" s="1">
        <v>1360</v>
      </c>
      <c r="F187" s="11" t="str">
        <f t="shared" si="59"/>
        <v>N/A</v>
      </c>
      <c r="G187" s="1">
        <v>1310</v>
      </c>
      <c r="H187" s="11" t="str">
        <f t="shared" si="60"/>
        <v>N/A</v>
      </c>
      <c r="I187" s="56">
        <v>5.2629999999999999</v>
      </c>
      <c r="J187" s="56">
        <v>-3.68</v>
      </c>
      <c r="K187" s="47" t="s">
        <v>732</v>
      </c>
      <c r="L187" s="11" t="str">
        <f t="shared" si="61"/>
        <v>Yes</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11</v>
      </c>
      <c r="D190" s="43" t="str">
        <f t="shared" si="58"/>
        <v>N/A</v>
      </c>
      <c r="E190" s="35">
        <v>11</v>
      </c>
      <c r="F190" s="43" t="str">
        <f t="shared" si="59"/>
        <v>N/A</v>
      </c>
      <c r="G190" s="35">
        <v>11</v>
      </c>
      <c r="H190" s="43" t="str">
        <f t="shared" si="60"/>
        <v>N/A</v>
      </c>
      <c r="I190" s="12">
        <v>25</v>
      </c>
      <c r="J190" s="12">
        <v>0</v>
      </c>
      <c r="K190" s="44" t="s">
        <v>732</v>
      </c>
      <c r="L190" s="9" t="str">
        <f t="shared" si="61"/>
        <v>Yes</v>
      </c>
    </row>
    <row r="191" spans="1:12" ht="25.5" x14ac:dyDescent="0.2">
      <c r="A191" s="4" t="s">
        <v>1033</v>
      </c>
      <c r="B191" s="34" t="s">
        <v>217</v>
      </c>
      <c r="C191" s="35">
        <v>1286</v>
      </c>
      <c r="D191" s="43" t="str">
        <f t="shared" si="58"/>
        <v>N/A</v>
      </c>
      <c r="E191" s="35">
        <v>1349</v>
      </c>
      <c r="F191" s="43" t="str">
        <f t="shared" si="59"/>
        <v>N/A</v>
      </c>
      <c r="G191" s="35">
        <v>1300</v>
      </c>
      <c r="H191" s="43" t="str">
        <f t="shared" si="60"/>
        <v>N/A</v>
      </c>
      <c r="I191" s="12">
        <v>4.899</v>
      </c>
      <c r="J191" s="12">
        <v>-3.63</v>
      </c>
      <c r="K191" s="44" t="s">
        <v>732</v>
      </c>
      <c r="L191" s="9" t="str">
        <f t="shared" si="61"/>
        <v>Yes</v>
      </c>
    </row>
    <row r="192" spans="1:12" ht="25.5" x14ac:dyDescent="0.2">
      <c r="A192" s="4" t="s">
        <v>1034</v>
      </c>
      <c r="B192" s="34" t="s">
        <v>217</v>
      </c>
      <c r="C192" s="35">
        <v>11</v>
      </c>
      <c r="D192" s="43" t="str">
        <f t="shared" si="58"/>
        <v>N/A</v>
      </c>
      <c r="E192" s="35">
        <v>11</v>
      </c>
      <c r="F192" s="43" t="str">
        <f t="shared" si="59"/>
        <v>N/A</v>
      </c>
      <c r="G192" s="35">
        <v>11</v>
      </c>
      <c r="H192" s="43" t="str">
        <f t="shared" si="60"/>
        <v>N/A</v>
      </c>
      <c r="I192" s="12">
        <v>200</v>
      </c>
      <c r="J192" s="12">
        <v>-16.7</v>
      </c>
      <c r="K192" s="44" t="s">
        <v>732</v>
      </c>
      <c r="L192" s="9" t="str">
        <f t="shared" si="61"/>
        <v>Yes</v>
      </c>
    </row>
    <row r="193" spans="1:12" x14ac:dyDescent="0.2">
      <c r="A193" s="6" t="s">
        <v>1035</v>
      </c>
      <c r="B193" s="47" t="s">
        <v>217</v>
      </c>
      <c r="C193" s="1">
        <v>271</v>
      </c>
      <c r="D193" s="11" t="str">
        <f t="shared" si="58"/>
        <v>N/A</v>
      </c>
      <c r="E193" s="1">
        <v>260</v>
      </c>
      <c r="F193" s="11" t="str">
        <f t="shared" si="59"/>
        <v>N/A</v>
      </c>
      <c r="G193" s="1">
        <v>258</v>
      </c>
      <c r="H193" s="11" t="str">
        <f t="shared" si="60"/>
        <v>N/A</v>
      </c>
      <c r="I193" s="56">
        <v>-4.0599999999999996</v>
      </c>
      <c r="J193" s="56">
        <v>-0.76900000000000002</v>
      </c>
      <c r="K193" s="47" t="s">
        <v>732</v>
      </c>
      <c r="L193" s="11" t="str">
        <f t="shared" si="61"/>
        <v>Yes</v>
      </c>
    </row>
    <row r="194" spans="1:12" ht="25.5" x14ac:dyDescent="0.2">
      <c r="A194" s="4" t="s">
        <v>1036</v>
      </c>
      <c r="B194" s="34" t="s">
        <v>217</v>
      </c>
      <c r="C194" s="35">
        <v>11</v>
      </c>
      <c r="D194" s="43" t="str">
        <f t="shared" si="58"/>
        <v>N/A</v>
      </c>
      <c r="E194" s="35">
        <v>11</v>
      </c>
      <c r="F194" s="43" t="str">
        <f t="shared" si="59"/>
        <v>N/A</v>
      </c>
      <c r="G194" s="35">
        <v>11</v>
      </c>
      <c r="H194" s="43" t="str">
        <f t="shared" si="60"/>
        <v>N/A</v>
      </c>
      <c r="I194" s="12">
        <v>0</v>
      </c>
      <c r="J194" s="12">
        <v>0</v>
      </c>
      <c r="K194" s="44" t="s">
        <v>732</v>
      </c>
      <c r="L194" s="9" t="str">
        <f t="shared" si="61"/>
        <v>Yes</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159</v>
      </c>
      <c r="D196" s="43" t="str">
        <f t="shared" si="58"/>
        <v>N/A</v>
      </c>
      <c r="E196" s="35">
        <v>150</v>
      </c>
      <c r="F196" s="43" t="str">
        <f t="shared" si="59"/>
        <v>N/A</v>
      </c>
      <c r="G196" s="35">
        <v>150</v>
      </c>
      <c r="H196" s="43" t="str">
        <f t="shared" si="60"/>
        <v>N/A</v>
      </c>
      <c r="I196" s="12">
        <v>-5.66</v>
      </c>
      <c r="J196" s="12">
        <v>0</v>
      </c>
      <c r="K196" s="44" t="s">
        <v>732</v>
      </c>
      <c r="L196" s="9" t="str">
        <f t="shared" si="61"/>
        <v>Yes</v>
      </c>
    </row>
    <row r="197" spans="1:12" ht="25.5" x14ac:dyDescent="0.2">
      <c r="A197" s="4" t="s">
        <v>1039</v>
      </c>
      <c r="B197" s="34" t="s">
        <v>217</v>
      </c>
      <c r="C197" s="35">
        <v>109</v>
      </c>
      <c r="D197" s="43" t="str">
        <f t="shared" si="58"/>
        <v>N/A</v>
      </c>
      <c r="E197" s="35">
        <v>108</v>
      </c>
      <c r="F197" s="43" t="str">
        <f t="shared" si="59"/>
        <v>N/A</v>
      </c>
      <c r="G197" s="35">
        <v>106</v>
      </c>
      <c r="H197" s="43" t="str">
        <f t="shared" si="60"/>
        <v>N/A</v>
      </c>
      <c r="I197" s="12">
        <v>-0.91700000000000004</v>
      </c>
      <c r="J197" s="12">
        <v>-1.85</v>
      </c>
      <c r="K197" s="44" t="s">
        <v>732</v>
      </c>
      <c r="L197" s="9" t="str">
        <f t="shared" si="61"/>
        <v>Yes</v>
      </c>
    </row>
    <row r="198" spans="1:12" ht="25.5" x14ac:dyDescent="0.2">
      <c r="A198" s="4" t="s">
        <v>1040</v>
      </c>
      <c r="B198" s="34" t="s">
        <v>217</v>
      </c>
      <c r="C198" s="35">
        <v>11</v>
      </c>
      <c r="D198" s="43" t="str">
        <f t="shared" si="58"/>
        <v>N/A</v>
      </c>
      <c r="E198" s="35">
        <v>0</v>
      </c>
      <c r="F198" s="43" t="str">
        <f t="shared" si="59"/>
        <v>N/A</v>
      </c>
      <c r="G198" s="35">
        <v>0</v>
      </c>
      <c r="H198" s="43" t="str">
        <f t="shared" si="60"/>
        <v>N/A</v>
      </c>
      <c r="I198" s="12">
        <v>-100</v>
      </c>
      <c r="J198" s="12" t="s">
        <v>1743</v>
      </c>
      <c r="K198" s="44" t="s">
        <v>732</v>
      </c>
      <c r="L198" s="9" t="str">
        <f t="shared" si="61"/>
        <v>N/A</v>
      </c>
    </row>
    <row r="199" spans="1:12" x14ac:dyDescent="0.2">
      <c r="A199" s="6" t="s">
        <v>1041</v>
      </c>
      <c r="B199" s="47" t="s">
        <v>217</v>
      </c>
      <c r="C199" s="1">
        <v>73</v>
      </c>
      <c r="D199" s="11" t="str">
        <f t="shared" si="58"/>
        <v>N/A</v>
      </c>
      <c r="E199" s="1">
        <v>66</v>
      </c>
      <c r="F199" s="11" t="str">
        <f t="shared" si="59"/>
        <v>N/A</v>
      </c>
      <c r="G199" s="1">
        <v>63</v>
      </c>
      <c r="H199" s="11" t="str">
        <f t="shared" si="60"/>
        <v>N/A</v>
      </c>
      <c r="I199" s="56">
        <v>-9.59</v>
      </c>
      <c r="J199" s="56">
        <v>-4.55</v>
      </c>
      <c r="K199" s="47" t="s">
        <v>732</v>
      </c>
      <c r="L199" s="11" t="str">
        <f t="shared" si="61"/>
        <v>Yes</v>
      </c>
    </row>
    <row r="200" spans="1:12" ht="25.5" x14ac:dyDescent="0.2">
      <c r="A200" s="4" t="s">
        <v>1042</v>
      </c>
      <c r="B200" s="34" t="s">
        <v>217</v>
      </c>
      <c r="C200" s="35">
        <v>11</v>
      </c>
      <c r="D200" s="43" t="str">
        <f t="shared" si="58"/>
        <v>N/A</v>
      </c>
      <c r="E200" s="35">
        <v>11</v>
      </c>
      <c r="F200" s="43" t="str">
        <f t="shared" si="59"/>
        <v>N/A</v>
      </c>
      <c r="G200" s="35">
        <v>11</v>
      </c>
      <c r="H200" s="43" t="str">
        <f t="shared" si="60"/>
        <v>N/A</v>
      </c>
      <c r="I200" s="12">
        <v>200</v>
      </c>
      <c r="J200" s="12">
        <v>-33.299999999999997</v>
      </c>
      <c r="K200" s="44" t="s">
        <v>732</v>
      </c>
      <c r="L200" s="9" t="str">
        <f t="shared" si="61"/>
        <v>No</v>
      </c>
    </row>
    <row r="201" spans="1:12" ht="25.5" x14ac:dyDescent="0.2">
      <c r="A201" s="4" t="s">
        <v>1043</v>
      </c>
      <c r="B201" s="34" t="s">
        <v>217</v>
      </c>
      <c r="C201" s="35">
        <v>0</v>
      </c>
      <c r="D201" s="43" t="str">
        <f t="shared" si="58"/>
        <v>N/A</v>
      </c>
      <c r="E201" s="35">
        <v>0</v>
      </c>
      <c r="F201" s="43" t="str">
        <f t="shared" si="59"/>
        <v>N/A</v>
      </c>
      <c r="G201" s="35">
        <v>11</v>
      </c>
      <c r="H201" s="43" t="str">
        <f t="shared" si="60"/>
        <v>N/A</v>
      </c>
      <c r="I201" s="12" t="s">
        <v>1743</v>
      </c>
      <c r="J201" s="12" t="s">
        <v>1743</v>
      </c>
      <c r="K201" s="44" t="s">
        <v>732</v>
      </c>
      <c r="L201" s="9" t="str">
        <f t="shared" si="61"/>
        <v>N/A</v>
      </c>
    </row>
    <row r="202" spans="1:12" ht="25.5" x14ac:dyDescent="0.2">
      <c r="A202" s="4" t="s">
        <v>1044</v>
      </c>
      <c r="B202" s="34" t="s">
        <v>217</v>
      </c>
      <c r="C202" s="35">
        <v>54</v>
      </c>
      <c r="D202" s="43" t="str">
        <f t="shared" si="58"/>
        <v>N/A</v>
      </c>
      <c r="E202" s="35">
        <v>50</v>
      </c>
      <c r="F202" s="43" t="str">
        <f t="shared" si="59"/>
        <v>N/A</v>
      </c>
      <c r="G202" s="35">
        <v>48</v>
      </c>
      <c r="H202" s="43" t="str">
        <f t="shared" si="60"/>
        <v>N/A</v>
      </c>
      <c r="I202" s="12">
        <v>-7.41</v>
      </c>
      <c r="J202" s="12">
        <v>-4</v>
      </c>
      <c r="K202" s="44" t="s">
        <v>732</v>
      </c>
      <c r="L202" s="9" t="str">
        <f t="shared" si="61"/>
        <v>Yes</v>
      </c>
    </row>
    <row r="203" spans="1:12" ht="25.5" x14ac:dyDescent="0.2">
      <c r="A203" s="4" t="s">
        <v>1045</v>
      </c>
      <c r="B203" s="34" t="s">
        <v>217</v>
      </c>
      <c r="C203" s="35">
        <v>18</v>
      </c>
      <c r="D203" s="43" t="str">
        <f t="shared" si="58"/>
        <v>N/A</v>
      </c>
      <c r="E203" s="35">
        <v>13</v>
      </c>
      <c r="F203" s="43" t="str">
        <f t="shared" si="59"/>
        <v>N/A</v>
      </c>
      <c r="G203" s="35">
        <v>12</v>
      </c>
      <c r="H203" s="43" t="str">
        <f t="shared" si="60"/>
        <v>N/A</v>
      </c>
      <c r="I203" s="12">
        <v>-27.8</v>
      </c>
      <c r="J203" s="12">
        <v>-7.69</v>
      </c>
      <c r="K203" s="44" t="s">
        <v>732</v>
      </c>
      <c r="L203" s="9" t="str">
        <f t="shared" si="61"/>
        <v>Yes</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7920</v>
      </c>
      <c r="D205" s="11" t="str">
        <f t="shared" si="58"/>
        <v>N/A</v>
      </c>
      <c r="E205" s="1">
        <v>8219</v>
      </c>
      <c r="F205" s="11" t="str">
        <f t="shared" si="59"/>
        <v>N/A</v>
      </c>
      <c r="G205" s="1">
        <v>8241</v>
      </c>
      <c r="H205" s="11" t="str">
        <f t="shared" si="60"/>
        <v>N/A</v>
      </c>
      <c r="I205" s="56">
        <v>3.7749999999999999</v>
      </c>
      <c r="J205" s="56">
        <v>0.26769999999999999</v>
      </c>
      <c r="K205" s="47" t="s">
        <v>732</v>
      </c>
      <c r="L205" s="11" t="str">
        <f t="shared" si="61"/>
        <v>Yes</v>
      </c>
    </row>
    <row r="206" spans="1:12" x14ac:dyDescent="0.2">
      <c r="A206" s="4" t="s">
        <v>1048</v>
      </c>
      <c r="B206" s="34" t="s">
        <v>217</v>
      </c>
      <c r="C206" s="35">
        <v>381</v>
      </c>
      <c r="D206" s="43" t="str">
        <f t="shared" si="58"/>
        <v>N/A</v>
      </c>
      <c r="E206" s="35">
        <v>408</v>
      </c>
      <c r="F206" s="43" t="str">
        <f t="shared" si="59"/>
        <v>N/A</v>
      </c>
      <c r="G206" s="35">
        <v>431</v>
      </c>
      <c r="H206" s="43" t="str">
        <f t="shared" si="60"/>
        <v>N/A</v>
      </c>
      <c r="I206" s="12">
        <v>7.0869999999999997</v>
      </c>
      <c r="J206" s="12">
        <v>5.6369999999999996</v>
      </c>
      <c r="K206" s="44" t="s">
        <v>732</v>
      </c>
      <c r="L206" s="9" t="str">
        <f t="shared" si="61"/>
        <v>Yes</v>
      </c>
    </row>
    <row r="207" spans="1:12" x14ac:dyDescent="0.2">
      <c r="A207" s="4" t="s">
        <v>1049</v>
      </c>
      <c r="B207" s="34" t="s">
        <v>217</v>
      </c>
      <c r="C207" s="35">
        <v>15</v>
      </c>
      <c r="D207" s="43" t="str">
        <f t="shared" si="58"/>
        <v>N/A</v>
      </c>
      <c r="E207" s="35">
        <v>11</v>
      </c>
      <c r="F207" s="43" t="str">
        <f t="shared" si="59"/>
        <v>N/A</v>
      </c>
      <c r="G207" s="35">
        <v>11</v>
      </c>
      <c r="H207" s="43" t="str">
        <f t="shared" si="60"/>
        <v>N/A</v>
      </c>
      <c r="I207" s="12">
        <v>-33.299999999999997</v>
      </c>
      <c r="J207" s="12">
        <v>10</v>
      </c>
      <c r="K207" s="44" t="s">
        <v>732</v>
      </c>
      <c r="L207" s="9" t="str">
        <f t="shared" si="61"/>
        <v>Yes</v>
      </c>
    </row>
    <row r="208" spans="1:12" ht="25.5" x14ac:dyDescent="0.2">
      <c r="A208" s="4" t="s">
        <v>1050</v>
      </c>
      <c r="B208" s="34" t="s">
        <v>217</v>
      </c>
      <c r="C208" s="35">
        <v>4320</v>
      </c>
      <c r="D208" s="43" t="str">
        <f t="shared" si="58"/>
        <v>N/A</v>
      </c>
      <c r="E208" s="35">
        <v>4416</v>
      </c>
      <c r="F208" s="43" t="str">
        <f t="shared" si="59"/>
        <v>N/A</v>
      </c>
      <c r="G208" s="35">
        <v>4425</v>
      </c>
      <c r="H208" s="43" t="str">
        <f t="shared" si="60"/>
        <v>N/A</v>
      </c>
      <c r="I208" s="12">
        <v>2.222</v>
      </c>
      <c r="J208" s="12">
        <v>0.20380000000000001</v>
      </c>
      <c r="K208" s="44" t="s">
        <v>732</v>
      </c>
      <c r="L208" s="9" t="str">
        <f t="shared" si="61"/>
        <v>Yes</v>
      </c>
    </row>
    <row r="209" spans="1:12" ht="25.5" x14ac:dyDescent="0.2">
      <c r="A209" s="4" t="s">
        <v>1051</v>
      </c>
      <c r="B209" s="34" t="s">
        <v>217</v>
      </c>
      <c r="C209" s="35">
        <v>3149</v>
      </c>
      <c r="D209" s="43" t="str">
        <f t="shared" si="58"/>
        <v>N/A</v>
      </c>
      <c r="E209" s="35">
        <v>3201</v>
      </c>
      <c r="F209" s="43" t="str">
        <f t="shared" si="59"/>
        <v>N/A</v>
      </c>
      <c r="G209" s="35">
        <v>3283</v>
      </c>
      <c r="H209" s="43" t="str">
        <f t="shared" si="60"/>
        <v>N/A</v>
      </c>
      <c r="I209" s="12">
        <v>1.651</v>
      </c>
      <c r="J209" s="12">
        <v>2.5619999999999998</v>
      </c>
      <c r="K209" s="44" t="s">
        <v>732</v>
      </c>
      <c r="L209" s="9" t="str">
        <f t="shared" si="61"/>
        <v>Yes</v>
      </c>
    </row>
    <row r="210" spans="1:12" ht="25.5" x14ac:dyDescent="0.2">
      <c r="A210" s="4" t="s">
        <v>1052</v>
      </c>
      <c r="B210" s="34" t="s">
        <v>217</v>
      </c>
      <c r="C210" s="35">
        <v>55</v>
      </c>
      <c r="D210" s="43" t="str">
        <f t="shared" si="58"/>
        <v>N/A</v>
      </c>
      <c r="E210" s="35">
        <v>184</v>
      </c>
      <c r="F210" s="43" t="str">
        <f t="shared" si="59"/>
        <v>N/A</v>
      </c>
      <c r="G210" s="35">
        <v>91</v>
      </c>
      <c r="H210" s="43" t="str">
        <f t="shared" si="60"/>
        <v>N/A</v>
      </c>
      <c r="I210" s="12">
        <v>234.5</v>
      </c>
      <c r="J210" s="12">
        <v>-50.5</v>
      </c>
      <c r="K210" s="44" t="s">
        <v>732</v>
      </c>
      <c r="L210" s="9" t="str">
        <f t="shared" si="61"/>
        <v>No</v>
      </c>
    </row>
    <row r="211" spans="1:12" x14ac:dyDescent="0.2">
      <c r="A211" s="6" t="s">
        <v>1053</v>
      </c>
      <c r="B211" s="34" t="s">
        <v>217</v>
      </c>
      <c r="C211" s="35">
        <v>2500</v>
      </c>
      <c r="D211" s="43" t="str">
        <f t="shared" si="58"/>
        <v>N/A</v>
      </c>
      <c r="E211" s="35">
        <v>2634</v>
      </c>
      <c r="F211" s="43" t="str">
        <f t="shared" si="59"/>
        <v>N/A</v>
      </c>
      <c r="G211" s="35">
        <v>2796</v>
      </c>
      <c r="H211" s="43" t="str">
        <f t="shared" si="60"/>
        <v>N/A</v>
      </c>
      <c r="I211" s="12">
        <v>5.36</v>
      </c>
      <c r="J211" s="12">
        <v>6.15</v>
      </c>
      <c r="K211" s="44" t="s">
        <v>732</v>
      </c>
      <c r="L211" s="9" t="str">
        <f t="shared" si="61"/>
        <v>Yes</v>
      </c>
    </row>
    <row r="212" spans="1:12" ht="25.5" x14ac:dyDescent="0.2">
      <c r="A212" s="4" t="s">
        <v>1054</v>
      </c>
      <c r="B212" s="34" t="s">
        <v>217</v>
      </c>
      <c r="C212" s="35">
        <v>342</v>
      </c>
      <c r="D212" s="43" t="str">
        <f t="shared" si="58"/>
        <v>N/A</v>
      </c>
      <c r="E212" s="35">
        <v>373</v>
      </c>
      <c r="F212" s="43" t="str">
        <f t="shared" si="59"/>
        <v>N/A</v>
      </c>
      <c r="G212" s="35">
        <v>391</v>
      </c>
      <c r="H212" s="43" t="str">
        <f t="shared" si="60"/>
        <v>N/A</v>
      </c>
      <c r="I212" s="12">
        <v>9.0640000000000001</v>
      </c>
      <c r="J212" s="12">
        <v>4.8259999999999996</v>
      </c>
      <c r="K212" s="44" t="s">
        <v>732</v>
      </c>
      <c r="L212" s="9" t="str">
        <f t="shared" si="61"/>
        <v>Yes</v>
      </c>
    </row>
    <row r="213" spans="1:12" x14ac:dyDescent="0.2">
      <c r="A213" s="4" t="s">
        <v>1055</v>
      </c>
      <c r="B213" s="34" t="s">
        <v>217</v>
      </c>
      <c r="C213" s="35">
        <v>26</v>
      </c>
      <c r="D213" s="43" t="str">
        <f t="shared" si="58"/>
        <v>N/A</v>
      </c>
      <c r="E213" s="35">
        <v>21</v>
      </c>
      <c r="F213" s="43" t="str">
        <f t="shared" si="59"/>
        <v>N/A</v>
      </c>
      <c r="G213" s="35">
        <v>16</v>
      </c>
      <c r="H213" s="43" t="str">
        <f t="shared" si="60"/>
        <v>N/A</v>
      </c>
      <c r="I213" s="12">
        <v>-19.2</v>
      </c>
      <c r="J213" s="12">
        <v>-23.8</v>
      </c>
      <c r="K213" s="44" t="s">
        <v>732</v>
      </c>
      <c r="L213" s="9" t="str">
        <f t="shared" si="61"/>
        <v>Yes</v>
      </c>
    </row>
    <row r="214" spans="1:12" ht="25.5" x14ac:dyDescent="0.2">
      <c r="A214" s="4" t="s">
        <v>1056</v>
      </c>
      <c r="B214" s="34" t="s">
        <v>217</v>
      </c>
      <c r="C214" s="35">
        <v>1336</v>
      </c>
      <c r="D214" s="43" t="str">
        <f t="shared" si="58"/>
        <v>N/A</v>
      </c>
      <c r="E214" s="35">
        <v>1386</v>
      </c>
      <c r="F214" s="43" t="str">
        <f t="shared" si="59"/>
        <v>N/A</v>
      </c>
      <c r="G214" s="35">
        <v>1473</v>
      </c>
      <c r="H214" s="43" t="str">
        <f t="shared" si="60"/>
        <v>N/A</v>
      </c>
      <c r="I214" s="12">
        <v>3.7429999999999999</v>
      </c>
      <c r="J214" s="12">
        <v>6.2770000000000001</v>
      </c>
      <c r="K214" s="44" t="s">
        <v>732</v>
      </c>
      <c r="L214" s="9" t="str">
        <f t="shared" si="61"/>
        <v>Yes</v>
      </c>
    </row>
    <row r="215" spans="1:12" ht="25.5" x14ac:dyDescent="0.2">
      <c r="A215" s="4" t="s">
        <v>1057</v>
      </c>
      <c r="B215" s="34" t="s">
        <v>217</v>
      </c>
      <c r="C215" s="35">
        <v>795</v>
      </c>
      <c r="D215" s="43" t="str">
        <f t="shared" si="58"/>
        <v>N/A</v>
      </c>
      <c r="E215" s="35">
        <v>851</v>
      </c>
      <c r="F215" s="43" t="str">
        <f t="shared" si="59"/>
        <v>N/A</v>
      </c>
      <c r="G215" s="35">
        <v>916</v>
      </c>
      <c r="H215" s="43" t="str">
        <f t="shared" si="60"/>
        <v>N/A</v>
      </c>
      <c r="I215" s="12">
        <v>7.0439999999999996</v>
      </c>
      <c r="J215" s="12">
        <v>7.6379999999999999</v>
      </c>
      <c r="K215" s="44" t="s">
        <v>732</v>
      </c>
      <c r="L215" s="9" t="str">
        <f t="shared" si="61"/>
        <v>Yes</v>
      </c>
    </row>
    <row r="216" spans="1:12" ht="25.5" x14ac:dyDescent="0.2">
      <c r="A216" s="4" t="s">
        <v>1058</v>
      </c>
      <c r="B216" s="34" t="s">
        <v>217</v>
      </c>
      <c r="C216" s="35">
        <v>11</v>
      </c>
      <c r="D216" s="43" t="str">
        <f t="shared" si="58"/>
        <v>N/A</v>
      </c>
      <c r="E216" s="35">
        <v>11</v>
      </c>
      <c r="F216" s="43" t="str">
        <f t="shared" si="59"/>
        <v>N/A</v>
      </c>
      <c r="G216" s="35">
        <v>0</v>
      </c>
      <c r="H216" s="43" t="str">
        <f t="shared" si="60"/>
        <v>N/A</v>
      </c>
      <c r="I216" s="12">
        <v>200</v>
      </c>
      <c r="J216" s="12">
        <v>-100</v>
      </c>
      <c r="K216" s="44" t="s">
        <v>732</v>
      </c>
      <c r="L216" s="9" t="str">
        <f t="shared" si="61"/>
        <v>No</v>
      </c>
    </row>
    <row r="217" spans="1:12" x14ac:dyDescent="0.2">
      <c r="A217" s="6" t="s">
        <v>1059</v>
      </c>
      <c r="B217" s="34" t="s">
        <v>217</v>
      </c>
      <c r="C217" s="35">
        <v>47</v>
      </c>
      <c r="D217" s="43" t="str">
        <f t="shared" si="58"/>
        <v>N/A</v>
      </c>
      <c r="E217" s="35">
        <v>97</v>
      </c>
      <c r="F217" s="43" t="str">
        <f t="shared" si="59"/>
        <v>N/A</v>
      </c>
      <c r="G217" s="35">
        <v>129</v>
      </c>
      <c r="H217" s="43" t="str">
        <f t="shared" si="60"/>
        <v>N/A</v>
      </c>
      <c r="I217" s="12">
        <v>106.4</v>
      </c>
      <c r="J217" s="12">
        <v>32.99</v>
      </c>
      <c r="K217" s="44" t="s">
        <v>732</v>
      </c>
      <c r="L217" s="9" t="str">
        <f t="shared" si="61"/>
        <v>No</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46</v>
      </c>
      <c r="D221" s="43" t="str">
        <f t="shared" si="58"/>
        <v>N/A</v>
      </c>
      <c r="E221" s="35">
        <v>95</v>
      </c>
      <c r="F221" s="43" t="str">
        <f t="shared" si="59"/>
        <v>N/A</v>
      </c>
      <c r="G221" s="35">
        <v>127</v>
      </c>
      <c r="H221" s="43" t="str">
        <f t="shared" si="60"/>
        <v>N/A</v>
      </c>
      <c r="I221" s="12">
        <v>106.5</v>
      </c>
      <c r="J221" s="12">
        <v>33.68</v>
      </c>
      <c r="K221" s="44" t="s">
        <v>732</v>
      </c>
      <c r="L221" s="9" t="str">
        <f t="shared" si="61"/>
        <v>No</v>
      </c>
    </row>
    <row r="222" spans="1:12" ht="25.5" x14ac:dyDescent="0.2">
      <c r="A222" s="4" t="s">
        <v>1064</v>
      </c>
      <c r="B222" s="34" t="s">
        <v>217</v>
      </c>
      <c r="C222" s="35">
        <v>11</v>
      </c>
      <c r="D222" s="43" t="str">
        <f t="shared" si="58"/>
        <v>N/A</v>
      </c>
      <c r="E222" s="35">
        <v>11</v>
      </c>
      <c r="F222" s="43" t="str">
        <f t="shared" si="59"/>
        <v>N/A</v>
      </c>
      <c r="G222" s="35">
        <v>11</v>
      </c>
      <c r="H222" s="43" t="str">
        <f t="shared" si="60"/>
        <v>N/A</v>
      </c>
      <c r="I222" s="12">
        <v>100</v>
      </c>
      <c r="J222" s="12">
        <v>0</v>
      </c>
      <c r="K222" s="44" t="s">
        <v>732</v>
      </c>
      <c r="L222" s="9" t="str">
        <f t="shared" si="61"/>
        <v>Yes</v>
      </c>
    </row>
    <row r="223" spans="1:12" x14ac:dyDescent="0.2">
      <c r="A223" s="6" t="s">
        <v>1065</v>
      </c>
      <c r="B223" s="34" t="s">
        <v>217</v>
      </c>
      <c r="C223" s="35">
        <v>65</v>
      </c>
      <c r="D223" s="43" t="str">
        <f t="shared" si="58"/>
        <v>N/A</v>
      </c>
      <c r="E223" s="35">
        <v>97</v>
      </c>
      <c r="F223" s="43" t="str">
        <f t="shared" si="59"/>
        <v>N/A</v>
      </c>
      <c r="G223" s="35">
        <v>119</v>
      </c>
      <c r="H223" s="43" t="str">
        <f t="shared" si="60"/>
        <v>N/A</v>
      </c>
      <c r="I223" s="12">
        <v>49.23</v>
      </c>
      <c r="J223" s="12">
        <v>22.68</v>
      </c>
      <c r="K223" s="44" t="s">
        <v>732</v>
      </c>
      <c r="L223" s="9" t="str">
        <f t="shared" si="61"/>
        <v>Yes</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65</v>
      </c>
      <c r="D227" s="43" t="str">
        <f t="shared" si="58"/>
        <v>N/A</v>
      </c>
      <c r="E227" s="35">
        <v>97</v>
      </c>
      <c r="F227" s="43" t="str">
        <f t="shared" si="59"/>
        <v>N/A</v>
      </c>
      <c r="G227" s="35">
        <v>116</v>
      </c>
      <c r="H227" s="43" t="str">
        <f t="shared" si="60"/>
        <v>N/A</v>
      </c>
      <c r="I227" s="12">
        <v>49.23</v>
      </c>
      <c r="J227" s="12">
        <v>19.59</v>
      </c>
      <c r="K227" s="44" t="s">
        <v>732</v>
      </c>
      <c r="L227" s="9" t="str">
        <f t="shared" si="61"/>
        <v>Yes</v>
      </c>
    </row>
    <row r="228" spans="1:12" ht="25.5" x14ac:dyDescent="0.2">
      <c r="A228" s="16" t="s">
        <v>1070</v>
      </c>
      <c r="B228" s="34" t="s">
        <v>217</v>
      </c>
      <c r="C228" s="35">
        <v>0</v>
      </c>
      <c r="D228" s="43" t="str">
        <f t="shared" si="58"/>
        <v>N/A</v>
      </c>
      <c r="E228" s="35">
        <v>0</v>
      </c>
      <c r="F228" s="43" t="str">
        <f t="shared" si="59"/>
        <v>N/A</v>
      </c>
      <c r="G228" s="35">
        <v>11</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3.7101688460000002</v>
      </c>
      <c r="D235" s="43" t="str">
        <f>IF($B235="N/A","N/A",IF(C235&lt;15,"Yes","No"))</f>
        <v>Yes</v>
      </c>
      <c r="E235" s="8">
        <v>3.4676833696</v>
      </c>
      <c r="F235" s="43" t="str">
        <f>IF($B235="N/A","N/A",IF(E235&lt;15,"Yes","No"))</f>
        <v>Yes</v>
      </c>
      <c r="G235" s="8">
        <v>4.0885068818999999</v>
      </c>
      <c r="H235" s="43" t="str">
        <f>IF($B235="N/A","N/A",IF(G235&lt;15,"Yes","No"))</f>
        <v>Yes</v>
      </c>
      <c r="I235" s="12">
        <v>-6.54</v>
      </c>
      <c r="J235" s="12">
        <v>17.899999999999999</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3975</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3.3789808916999999</v>
      </c>
      <c r="D237" s="43" t="str">
        <f>IF($B237="N/A","N/A",IF(C237&lt;10,"Yes","No"))</f>
        <v>Yes</v>
      </c>
      <c r="E237" s="8">
        <v>8.9424860853000006</v>
      </c>
      <c r="F237" s="43" t="str">
        <f>IF($B237="N/A","N/A",IF(E237&lt;10,"Yes","No"))</f>
        <v>Yes</v>
      </c>
      <c r="G237" s="8">
        <v>10.74179165</v>
      </c>
      <c r="H237" s="43" t="str">
        <f>IF($B237="N/A","N/A",IF(G237&lt;10,"Yes","No"))</f>
        <v>No</v>
      </c>
      <c r="I237" s="12">
        <v>164.7</v>
      </c>
      <c r="J237" s="12">
        <v>20.12</v>
      </c>
      <c r="K237" s="44" t="s">
        <v>732</v>
      </c>
      <c r="L237" s="9" t="str">
        <f t="shared" si="63"/>
        <v>Yes</v>
      </c>
    </row>
    <row r="238" spans="1:12" x14ac:dyDescent="0.2">
      <c r="A238" s="2" t="s">
        <v>72</v>
      </c>
      <c r="B238" s="34" t="s">
        <v>217</v>
      </c>
      <c r="C238" s="8">
        <v>5.0495112351999998</v>
      </c>
      <c r="D238" s="43" t="str">
        <f t="shared" si="58"/>
        <v>N/A</v>
      </c>
      <c r="E238" s="8">
        <v>4.7355361898000004</v>
      </c>
      <c r="F238" s="43" t="str">
        <f t="shared" si="59"/>
        <v>N/A</v>
      </c>
      <c r="G238" s="8">
        <v>4.1175445729</v>
      </c>
      <c r="H238" s="43" t="str">
        <f>IF($B238="N/A","N/A",IF(G238&gt;10,"No",IF(G238&lt;-10,"No","Yes")))</f>
        <v>N/A</v>
      </c>
      <c r="I238" s="12">
        <v>-6.22</v>
      </c>
      <c r="J238" s="12">
        <v>-13.1</v>
      </c>
      <c r="K238" s="44" t="s">
        <v>732</v>
      </c>
      <c r="L238" s="9" t="str">
        <f t="shared" si="63"/>
        <v>Yes</v>
      </c>
    </row>
    <row r="239" spans="1:12" ht="25.5" x14ac:dyDescent="0.2">
      <c r="A239" s="16" t="s">
        <v>1080</v>
      </c>
      <c r="B239" s="34" t="s">
        <v>293</v>
      </c>
      <c r="C239" s="9">
        <v>3.5006982353999998</v>
      </c>
      <c r="D239" s="43" t="str">
        <f>IF($B239="N/A","N/A",IF(C239&lt;15,"Yes","No"))</f>
        <v>Yes</v>
      </c>
      <c r="E239" s="9">
        <v>3.2074558218</v>
      </c>
      <c r="F239" s="43" t="str">
        <f>IF($B239="N/A","N/A",IF(E239&lt;15,"Yes","No"))</f>
        <v>Yes</v>
      </c>
      <c r="G239" s="9">
        <v>3.8620128927000001</v>
      </c>
      <c r="H239" s="43" t="str">
        <f>IF($B239="N/A","N/A",IF(G239&lt;15,"Yes","No"))</f>
        <v>Yes</v>
      </c>
      <c r="I239" s="12">
        <v>-8.3800000000000008</v>
      </c>
      <c r="J239" s="12">
        <v>20.41</v>
      </c>
      <c r="K239" s="44" t="s">
        <v>732</v>
      </c>
      <c r="L239" s="9" t="str">
        <f t="shared" si="63"/>
        <v>Yes</v>
      </c>
    </row>
    <row r="240" spans="1:12" ht="25.5" x14ac:dyDescent="0.2">
      <c r="A240" s="16" t="s">
        <v>156</v>
      </c>
      <c r="B240" s="34" t="s">
        <v>217</v>
      </c>
      <c r="C240" s="35">
        <v>429</v>
      </c>
      <c r="D240" s="43" t="str">
        <f>IF($B240="N/A","N/A",IF(C240&gt;10,"No",IF(C240&lt;-10,"No","Yes")))</f>
        <v>N/A</v>
      </c>
      <c r="E240" s="35">
        <v>505</v>
      </c>
      <c r="F240" s="43" t="str">
        <f>IF($B240="N/A","N/A",IF(E240&gt;10,"No",IF(E240&lt;-10,"No","Yes")))</f>
        <v>N/A</v>
      </c>
      <c r="G240" s="35">
        <v>379</v>
      </c>
      <c r="H240" s="43" t="str">
        <f>IF($B240="N/A","N/A",IF(G240&gt;10,"No",IF(G240&lt;-10,"No","Yes")))</f>
        <v>N/A</v>
      </c>
      <c r="I240" s="12">
        <v>17.72</v>
      </c>
      <c r="J240" s="12">
        <v>-25</v>
      </c>
      <c r="K240" s="44" t="s">
        <v>732</v>
      </c>
      <c r="L240" s="9" t="str">
        <f>IF(J240="Div by 0", "N/A", IF(K240="N/A","N/A", IF(J240&gt;VALUE(MID(K240,1,2)), "No", IF(J240&lt;-1*VALUE(MID(K240,1,2)), "No", "Yes"))))</f>
        <v>Yes</v>
      </c>
    </row>
    <row r="241" spans="1:12" x14ac:dyDescent="0.2">
      <c r="A241" s="16" t="s">
        <v>1081</v>
      </c>
      <c r="B241" s="34" t="s">
        <v>217</v>
      </c>
      <c r="C241" s="35">
        <v>31400</v>
      </c>
      <c r="D241" s="43" t="str">
        <f t="shared" ref="D241" si="67">IF($B241="N/A","N/A",IF(C241&gt;10,"No",IF(C241&lt;-10,"No","Yes")))</f>
        <v>N/A</v>
      </c>
      <c r="E241" s="35">
        <v>35035</v>
      </c>
      <c r="F241" s="43" t="str">
        <f t="shared" ref="F241" si="68">IF($B241="N/A","N/A",IF(E241&gt;10,"No",IF(E241&lt;-10,"No","Yes")))</f>
        <v>N/A</v>
      </c>
      <c r="G241" s="35">
        <v>37005</v>
      </c>
      <c r="H241" s="43" t="str">
        <f>IF($B241="N/A","N/A",IF(G241&gt;10,"No",IF(G241&lt;-10,"No","Yes")))</f>
        <v>N/A</v>
      </c>
      <c r="I241" s="12">
        <v>11.58</v>
      </c>
      <c r="J241" s="12">
        <v>5.6230000000000002</v>
      </c>
      <c r="K241" s="44" t="s">
        <v>732</v>
      </c>
      <c r="L241" s="9" t="str">
        <f>IF(J241="Div by 0", "N/A", IF(OR(J241="N/A",K241="N/A"),"N/A", IF(J241&gt;VALUE(MID(K241,1,2)), "No", IF(J241&lt;-1*VALUE(MID(K241,1,2)), "No", "Yes"))))</f>
        <v>Yes</v>
      </c>
    </row>
    <row r="242" spans="1:12" x14ac:dyDescent="0.2">
      <c r="A242" s="6" t="s">
        <v>1082</v>
      </c>
      <c r="B242" s="34" t="s">
        <v>217</v>
      </c>
      <c r="C242" s="35">
        <v>0</v>
      </c>
      <c r="D242" s="43" t="str">
        <f>IF($B242="N/A","N/A",IF(C242&gt;10,"No",IF(C242&lt;-10,"No","Yes")))</f>
        <v>N/A</v>
      </c>
      <c r="E242" s="35">
        <v>0</v>
      </c>
      <c r="F242" s="43" t="str">
        <f>IF($B242="N/A","N/A",IF(E242&gt;10,"No",IF(E242&lt;-10,"No","Yes")))</f>
        <v>N/A</v>
      </c>
      <c r="G242" s="35">
        <v>0</v>
      </c>
      <c r="H242" s="43" t="str">
        <f>IF($B242="N/A","N/A",IF(G242&gt;10,"No",IF(G242&lt;-10,"No","Yes")))</f>
        <v>N/A</v>
      </c>
      <c r="I242" s="12" t="s">
        <v>1743</v>
      </c>
      <c r="J242" s="12" t="s">
        <v>1743</v>
      </c>
      <c r="K242" s="44" t="s">
        <v>732</v>
      </c>
      <c r="L242" s="9" t="str">
        <f t="shared" ref="L242:L275" si="69">IF(J242="Div by 0", "N/A", IF(K242="N/A","N/A", IF(J242&gt;VALUE(MID(K242,1,2)), "No", IF(J242&lt;-1*VALUE(MID(K242,1,2)), "No", "Yes"))))</f>
        <v>N/A</v>
      </c>
    </row>
    <row r="243" spans="1:12" x14ac:dyDescent="0.2">
      <c r="A243" s="2" t="s">
        <v>1083</v>
      </c>
      <c r="B243" s="34" t="s">
        <v>217</v>
      </c>
      <c r="C243" s="8">
        <v>0</v>
      </c>
      <c r="D243" s="43" t="str">
        <f>IF($B243="N/A","N/A",IF(C243&gt;10,"No",IF(C243&lt;-10,"No","Yes")))</f>
        <v>N/A</v>
      </c>
      <c r="E243" s="8">
        <v>0</v>
      </c>
      <c r="F243" s="43" t="str">
        <f>IF($B243="N/A","N/A",IF(E243&gt;10,"No",IF(E243&lt;-10,"No","Yes")))</f>
        <v>N/A</v>
      </c>
      <c r="G243" s="8">
        <v>0</v>
      </c>
      <c r="H243" s="43" t="str">
        <f>IF($B243="N/A","N/A",IF(G243&gt;10,"No",IF(G243&lt;-10,"No","Yes")))</f>
        <v>N/A</v>
      </c>
      <c r="I243" s="12" t="s">
        <v>1743</v>
      </c>
      <c r="J243" s="12" t="s">
        <v>1743</v>
      </c>
      <c r="K243" s="44" t="s">
        <v>732</v>
      </c>
      <c r="L243" s="9" t="str">
        <f t="shared" si="69"/>
        <v>N/A</v>
      </c>
    </row>
    <row r="244" spans="1:12" x14ac:dyDescent="0.2">
      <c r="A244" s="2" t="s">
        <v>1084</v>
      </c>
      <c r="B244" s="34" t="s">
        <v>217</v>
      </c>
      <c r="C244" s="8">
        <v>0</v>
      </c>
      <c r="D244" s="43" t="str">
        <f>IF($B244="N/A","N/A",IF(C244&gt;10,"No",IF(C244&lt;-10,"No","Yes")))</f>
        <v>N/A</v>
      </c>
      <c r="E244" s="8">
        <v>0</v>
      </c>
      <c r="F244" s="43" t="str">
        <f>IF($B244="N/A","N/A",IF(E244&gt;10,"No",IF(E244&lt;-10,"No","Yes")))</f>
        <v>N/A</v>
      </c>
      <c r="G244" s="8">
        <v>0</v>
      </c>
      <c r="H244" s="43" t="str">
        <f>IF($B244="N/A","N/A",IF(G244&gt;10,"No",IF(G244&lt;-10,"No","Yes")))</f>
        <v>N/A</v>
      </c>
      <c r="I244" s="12" t="s">
        <v>1743</v>
      </c>
      <c r="J244" s="12" t="s">
        <v>1743</v>
      </c>
      <c r="K244" s="44" t="s">
        <v>732</v>
      </c>
      <c r="L244" s="9" t="str">
        <f t="shared" si="69"/>
        <v>N/A</v>
      </c>
    </row>
    <row r="245" spans="1:12" x14ac:dyDescent="0.2">
      <c r="A245" s="2" t="s">
        <v>1085</v>
      </c>
      <c r="B245" s="34" t="s">
        <v>217</v>
      </c>
      <c r="C245" s="8">
        <v>0</v>
      </c>
      <c r="D245" s="43" t="str">
        <f t="shared" ref="D245:D273" si="70">IF($B245="N/A","N/A",IF(C245&gt;10,"No",IF(C245&lt;-10,"No","Yes")))</f>
        <v>N/A</v>
      </c>
      <c r="E245" s="8">
        <v>0</v>
      </c>
      <c r="F245" s="43" t="str">
        <f t="shared" ref="F245:F273" si="71">IF($B245="N/A","N/A",IF(E245&gt;10,"No",IF(E245&lt;-10,"No","Yes")))</f>
        <v>N/A</v>
      </c>
      <c r="G245" s="8">
        <v>0</v>
      </c>
      <c r="H245" s="43" t="str">
        <f t="shared" ref="H245:H273" si="72">IF($B245="N/A","N/A",IF(G245&gt;10,"No",IF(G245&lt;-10,"No","Yes")))</f>
        <v>N/A</v>
      </c>
      <c r="I245" s="12" t="s">
        <v>1743</v>
      </c>
      <c r="J245" s="12" t="s">
        <v>1743</v>
      </c>
      <c r="K245" s="44" t="s">
        <v>732</v>
      </c>
      <c r="L245" s="9" t="str">
        <f t="shared" si="69"/>
        <v>N/A</v>
      </c>
    </row>
    <row r="246" spans="1:12" x14ac:dyDescent="0.2">
      <c r="A246" s="2" t="s">
        <v>1086</v>
      </c>
      <c r="B246" s="34" t="s">
        <v>217</v>
      </c>
      <c r="C246" s="8">
        <v>0</v>
      </c>
      <c r="D246" s="43" t="str">
        <f t="shared" si="70"/>
        <v>N/A</v>
      </c>
      <c r="E246" s="8">
        <v>0</v>
      </c>
      <c r="F246" s="43" t="str">
        <f t="shared" si="71"/>
        <v>N/A</v>
      </c>
      <c r="G246" s="8">
        <v>0</v>
      </c>
      <c r="H246" s="43" t="str">
        <f t="shared" si="72"/>
        <v>N/A</v>
      </c>
      <c r="I246" s="12" t="s">
        <v>1743</v>
      </c>
      <c r="J246" s="12" t="s">
        <v>1743</v>
      </c>
      <c r="K246" s="44" t="s">
        <v>732</v>
      </c>
      <c r="L246" s="9" t="str">
        <f t="shared" si="69"/>
        <v>N/A</v>
      </c>
    </row>
    <row r="247" spans="1:12" x14ac:dyDescent="0.2">
      <c r="A247" s="2" t="s">
        <v>1087</v>
      </c>
      <c r="B247" s="34" t="s">
        <v>217</v>
      </c>
      <c r="C247" s="8" t="s">
        <v>1743</v>
      </c>
      <c r="D247" s="43" t="str">
        <f t="shared" si="70"/>
        <v>N/A</v>
      </c>
      <c r="E247" s="8" t="s">
        <v>1743</v>
      </c>
      <c r="F247" s="43" t="str">
        <f t="shared" si="71"/>
        <v>N/A</v>
      </c>
      <c r="G247" s="8" t="s">
        <v>1743</v>
      </c>
      <c r="H247" s="43" t="str">
        <f t="shared" si="72"/>
        <v>N/A</v>
      </c>
      <c r="I247" s="12" t="s">
        <v>1743</v>
      </c>
      <c r="J247" s="12" t="s">
        <v>1743</v>
      </c>
      <c r="K247" s="44" t="s">
        <v>732</v>
      </c>
      <c r="L247" s="9" t="str">
        <f t="shared" si="69"/>
        <v>N/A</v>
      </c>
    </row>
    <row r="248" spans="1:12" x14ac:dyDescent="0.2">
      <c r="A248" s="6" t="s">
        <v>1088</v>
      </c>
      <c r="B248" s="34" t="s">
        <v>217</v>
      </c>
      <c r="C248" s="35">
        <v>543960</v>
      </c>
      <c r="D248" s="43" t="str">
        <f t="shared" si="70"/>
        <v>N/A</v>
      </c>
      <c r="E248" s="35">
        <v>608285</v>
      </c>
      <c r="F248" s="43" t="str">
        <f t="shared" si="71"/>
        <v>N/A</v>
      </c>
      <c r="G248" s="35">
        <v>677245</v>
      </c>
      <c r="H248" s="43" t="str">
        <f t="shared" si="72"/>
        <v>N/A</v>
      </c>
      <c r="I248" s="12">
        <v>11.83</v>
      </c>
      <c r="J248" s="12">
        <v>11.34</v>
      </c>
      <c r="K248" s="44" t="s">
        <v>732</v>
      </c>
      <c r="L248" s="9" t="str">
        <f t="shared" si="69"/>
        <v>Yes</v>
      </c>
    </row>
    <row r="249" spans="1:12" x14ac:dyDescent="0.2">
      <c r="A249" s="2" t="s">
        <v>1089</v>
      </c>
      <c r="B249" s="34" t="s">
        <v>217</v>
      </c>
      <c r="C249" s="8">
        <v>80.182403041000001</v>
      </c>
      <c r="D249" s="43" t="str">
        <f t="shared" si="70"/>
        <v>N/A</v>
      </c>
      <c r="E249" s="8">
        <v>79.450779613999998</v>
      </c>
      <c r="F249" s="43" t="str">
        <f t="shared" si="71"/>
        <v>N/A</v>
      </c>
      <c r="G249" s="8">
        <v>78.383813865999997</v>
      </c>
      <c r="H249" s="43" t="str">
        <f t="shared" si="72"/>
        <v>N/A</v>
      </c>
      <c r="I249" s="12">
        <v>-0.91200000000000003</v>
      </c>
      <c r="J249" s="12">
        <v>-1.34</v>
      </c>
      <c r="K249" s="44" t="s">
        <v>732</v>
      </c>
      <c r="L249" s="9" t="str">
        <f t="shared" si="69"/>
        <v>Yes</v>
      </c>
    </row>
    <row r="250" spans="1:12" x14ac:dyDescent="0.2">
      <c r="A250" s="2" t="s">
        <v>1090</v>
      </c>
      <c r="B250" s="34" t="s">
        <v>217</v>
      </c>
      <c r="C250" s="8">
        <v>88.208187108000004</v>
      </c>
      <c r="D250" s="43" t="str">
        <f t="shared" si="70"/>
        <v>N/A</v>
      </c>
      <c r="E250" s="8">
        <v>87.796353717000002</v>
      </c>
      <c r="F250" s="43" t="str">
        <f t="shared" si="71"/>
        <v>N/A</v>
      </c>
      <c r="G250" s="8">
        <v>87.939038276000005</v>
      </c>
      <c r="H250" s="43" t="str">
        <f t="shared" si="72"/>
        <v>N/A</v>
      </c>
      <c r="I250" s="12">
        <v>-0.46700000000000003</v>
      </c>
      <c r="J250" s="12">
        <v>0.16250000000000001</v>
      </c>
      <c r="K250" s="44" t="s">
        <v>732</v>
      </c>
      <c r="L250" s="9" t="str">
        <f t="shared" si="69"/>
        <v>Yes</v>
      </c>
    </row>
    <row r="251" spans="1:12" x14ac:dyDescent="0.2">
      <c r="A251" s="2" t="s">
        <v>1091</v>
      </c>
      <c r="B251" s="34" t="s">
        <v>217</v>
      </c>
      <c r="C251" s="8">
        <v>98.306460865000005</v>
      </c>
      <c r="D251" s="43" t="str">
        <f t="shared" si="70"/>
        <v>N/A</v>
      </c>
      <c r="E251" s="8">
        <v>98.310996974000005</v>
      </c>
      <c r="F251" s="43" t="str">
        <f t="shared" si="71"/>
        <v>N/A</v>
      </c>
      <c r="G251" s="8">
        <v>98.660980871999996</v>
      </c>
      <c r="H251" s="43" t="str">
        <f t="shared" si="72"/>
        <v>N/A</v>
      </c>
      <c r="I251" s="12">
        <v>4.5999999999999999E-3</v>
      </c>
      <c r="J251" s="12">
        <v>0.35599999999999998</v>
      </c>
      <c r="K251" s="44" t="s">
        <v>732</v>
      </c>
      <c r="L251" s="9" t="str">
        <f t="shared" si="69"/>
        <v>Yes</v>
      </c>
    </row>
    <row r="252" spans="1:12" x14ac:dyDescent="0.2">
      <c r="A252" s="2" t="s">
        <v>1092</v>
      </c>
      <c r="B252" s="34" t="s">
        <v>217</v>
      </c>
      <c r="C252" s="8">
        <v>88.973543031000005</v>
      </c>
      <c r="D252" s="43" t="str">
        <f t="shared" si="70"/>
        <v>N/A</v>
      </c>
      <c r="E252" s="8">
        <v>90.853991097999995</v>
      </c>
      <c r="F252" s="43" t="str">
        <f t="shared" si="71"/>
        <v>N/A</v>
      </c>
      <c r="G252" s="8">
        <v>93.069076441000007</v>
      </c>
      <c r="H252" s="43" t="str">
        <f t="shared" si="72"/>
        <v>N/A</v>
      </c>
      <c r="I252" s="12">
        <v>2.113</v>
      </c>
      <c r="J252" s="12">
        <v>2.4380000000000002</v>
      </c>
      <c r="K252" s="44" t="s">
        <v>732</v>
      </c>
      <c r="L252" s="9" t="str">
        <f t="shared" si="69"/>
        <v>Yes</v>
      </c>
    </row>
    <row r="253" spans="1:12" x14ac:dyDescent="0.2">
      <c r="A253" s="2" t="s">
        <v>1093</v>
      </c>
      <c r="B253" s="34" t="s">
        <v>217</v>
      </c>
      <c r="C253" s="8">
        <v>11.505073901999999</v>
      </c>
      <c r="D253" s="43" t="str">
        <f t="shared" si="70"/>
        <v>N/A</v>
      </c>
      <c r="E253" s="8">
        <v>10.932704242</v>
      </c>
      <c r="F253" s="43" t="str">
        <f t="shared" si="71"/>
        <v>N/A</v>
      </c>
      <c r="G253" s="8">
        <v>9.9581392258000001</v>
      </c>
      <c r="H253" s="43" t="str">
        <f t="shared" si="72"/>
        <v>N/A</v>
      </c>
      <c r="I253" s="12">
        <v>-4.97</v>
      </c>
      <c r="J253" s="12">
        <v>-8.91</v>
      </c>
      <c r="K253" s="44" t="s">
        <v>732</v>
      </c>
      <c r="L253" s="9" t="str">
        <f t="shared" si="69"/>
        <v>Yes</v>
      </c>
    </row>
    <row r="254" spans="1:12" x14ac:dyDescent="0.2">
      <c r="A254" s="2" t="s">
        <v>1094</v>
      </c>
      <c r="B254" s="34" t="s">
        <v>217</v>
      </c>
      <c r="C254" s="8">
        <v>100</v>
      </c>
      <c r="D254" s="43" t="str">
        <f t="shared" si="70"/>
        <v>N/A</v>
      </c>
      <c r="E254" s="8">
        <v>100</v>
      </c>
      <c r="F254" s="43" t="str">
        <f t="shared" si="71"/>
        <v>N/A</v>
      </c>
      <c r="G254" s="8">
        <v>100</v>
      </c>
      <c r="H254" s="43" t="str">
        <f t="shared" si="72"/>
        <v>N/A</v>
      </c>
      <c r="I254" s="12">
        <v>0</v>
      </c>
      <c r="J254" s="12">
        <v>0</v>
      </c>
      <c r="K254" s="44" t="s">
        <v>732</v>
      </c>
      <c r="L254" s="9" t="str">
        <f>IF(J254="Div by 0", "N/A", IF(OR(J254="N/A",K254="N/A"),"N/A", IF(J254&gt;VALUE(MID(K254,1,2)), "No", IF(J254&lt;-1*VALUE(MID(K254,1,2)), "No", "Yes"))))</f>
        <v>Yes</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0</v>
      </c>
      <c r="D272" s="43" t="str">
        <f t="shared" si="70"/>
        <v>N/A</v>
      </c>
      <c r="E272" s="35">
        <v>0</v>
      </c>
      <c r="F272" s="43" t="str">
        <f t="shared" si="71"/>
        <v>N/A</v>
      </c>
      <c r="G272" s="35">
        <v>0</v>
      </c>
      <c r="H272" s="43" t="str">
        <f t="shared" si="72"/>
        <v>N/A</v>
      </c>
      <c r="I272" s="12" t="s">
        <v>1743</v>
      </c>
      <c r="J272" s="12" t="s">
        <v>1743</v>
      </c>
      <c r="K272" s="44" t="s">
        <v>732</v>
      </c>
      <c r="L272" s="9" t="str">
        <f t="shared" si="69"/>
        <v>N/A</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1</v>
      </c>
      <c r="D274" s="43" t="str">
        <f t="shared" ref="D274:D275" si="73">IF($B274="N/A","N/A",IF(C274&gt;0,"No",IF(C274&lt;0,"No","Yes")))</f>
        <v>No</v>
      </c>
      <c r="E274" s="1">
        <v>0</v>
      </c>
      <c r="F274" s="43" t="str">
        <f t="shared" ref="F274:F275" si="74">IF($B274="N/A","N/A",IF(E274&gt;0,"No",IF(E274&lt;0,"No","Yes")))</f>
        <v>Yes</v>
      </c>
      <c r="G274" s="1">
        <v>0</v>
      </c>
      <c r="H274" s="43" t="str">
        <f t="shared" ref="H274:H275" si="75">IF($B274="N/A","N/A",IF(G274&gt;0,"No",IF(G274&lt;0,"No","Yes")))</f>
        <v>Yes</v>
      </c>
      <c r="I274" s="12">
        <v>-100</v>
      </c>
      <c r="J274" s="12" t="s">
        <v>1743</v>
      </c>
      <c r="K274" s="44" t="s">
        <v>732</v>
      </c>
      <c r="L274" s="9" t="str">
        <f t="shared" si="69"/>
        <v>N/A</v>
      </c>
    </row>
    <row r="275" spans="1:12" x14ac:dyDescent="0.2">
      <c r="A275" s="2" t="s">
        <v>159</v>
      </c>
      <c r="B275" s="47" t="s">
        <v>221</v>
      </c>
      <c r="C275" s="1">
        <v>1</v>
      </c>
      <c r="D275" s="43" t="str">
        <f t="shared" si="73"/>
        <v>No</v>
      </c>
      <c r="E275" s="1">
        <v>0</v>
      </c>
      <c r="F275" s="43" t="str">
        <f t="shared" si="74"/>
        <v>Yes</v>
      </c>
      <c r="G275" s="1">
        <v>0</v>
      </c>
      <c r="H275" s="43" t="str">
        <f t="shared" si="75"/>
        <v>Yes</v>
      </c>
      <c r="I275" s="12">
        <v>-100</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622281</v>
      </c>
      <c r="F276" s="11" t="str">
        <f t="shared" ref="F276:F277" si="77">IF($B276="N/A","N/A",IF(E276&gt;10,"No",IF(E276&lt;-10,"No","Yes")))</f>
        <v>N/A</v>
      </c>
      <c r="G276" s="1">
        <v>684461</v>
      </c>
      <c r="H276" s="11" t="str">
        <f t="shared" ref="H276:H277" si="78">IF($B276="N/A","N/A",IF(G276&gt;10,"No",IF(G276&lt;-10,"No","Yes")))</f>
        <v>N/A</v>
      </c>
      <c r="I276" s="12" t="s">
        <v>217</v>
      </c>
      <c r="J276" s="12">
        <v>9.9920000000000009</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469989.58332999999</v>
      </c>
      <c r="F277" s="11" t="str">
        <f t="shared" si="77"/>
        <v>N/A</v>
      </c>
      <c r="G277" s="1">
        <v>526083.75</v>
      </c>
      <c r="H277" s="11" t="str">
        <f t="shared" si="78"/>
        <v>N/A</v>
      </c>
      <c r="I277" s="12" t="s">
        <v>217</v>
      </c>
      <c r="J277" s="12">
        <v>11.94</v>
      </c>
      <c r="K277" s="1" t="s">
        <v>217</v>
      </c>
      <c r="L277" s="9" t="str">
        <f t="shared" si="79"/>
        <v>N/A</v>
      </c>
    </row>
    <row r="278" spans="1:12" x14ac:dyDescent="0.2">
      <c r="A278" s="16" t="s">
        <v>691</v>
      </c>
      <c r="B278" s="1" t="s">
        <v>217</v>
      </c>
      <c r="C278" s="1">
        <v>12293</v>
      </c>
      <c r="D278" s="11" t="str">
        <f t="shared" si="76"/>
        <v>N/A</v>
      </c>
      <c r="E278" s="1">
        <v>11579</v>
      </c>
      <c r="F278" s="11" t="str">
        <f t="shared" ref="F278:F283" si="80">IF($B278="N/A","N/A",IF(E278&gt;10,"No",IF(E278&lt;-10,"No","Yes")))</f>
        <v>N/A</v>
      </c>
      <c r="G278" s="1">
        <v>10442</v>
      </c>
      <c r="H278" s="11" t="str">
        <f t="shared" ref="H278:H283" si="81">IF($B278="N/A","N/A",IF(G278&gt;10,"No",IF(G278&lt;-10,"No","Yes")))</f>
        <v>N/A</v>
      </c>
      <c r="I278" s="12">
        <v>-5.81</v>
      </c>
      <c r="J278" s="12">
        <v>-9.82</v>
      </c>
      <c r="K278" s="1" t="s">
        <v>217</v>
      </c>
      <c r="L278" s="9" t="str">
        <f t="shared" ref="L278:L284" si="82">IF(J278="Div by 0", "N/A", IF(K278="N/A","N/A", IF(J278&gt;VALUE(MID(K278,1,2)), "No", IF(J278&lt;-1*VALUE(MID(K278,1,2)), "No", "Yes"))))</f>
        <v>N/A</v>
      </c>
    </row>
    <row r="279" spans="1:12" x14ac:dyDescent="0.2">
      <c r="A279" s="16" t="s">
        <v>692</v>
      </c>
      <c r="B279" s="1" t="s">
        <v>217</v>
      </c>
      <c r="C279" s="1">
        <v>12365</v>
      </c>
      <c r="D279" s="11" t="str">
        <f t="shared" si="76"/>
        <v>N/A</v>
      </c>
      <c r="E279" s="1">
        <v>11666</v>
      </c>
      <c r="F279" s="11" t="str">
        <f t="shared" si="80"/>
        <v>N/A</v>
      </c>
      <c r="G279" s="1">
        <v>10539</v>
      </c>
      <c r="H279" s="11" t="str">
        <f t="shared" si="81"/>
        <v>N/A</v>
      </c>
      <c r="I279" s="12">
        <v>-5.65</v>
      </c>
      <c r="J279" s="12">
        <v>-9.66</v>
      </c>
      <c r="K279" s="1" t="s">
        <v>217</v>
      </c>
      <c r="L279" s="9" t="str">
        <f t="shared" si="82"/>
        <v>N/A</v>
      </c>
    </row>
    <row r="280" spans="1:12" x14ac:dyDescent="0.2">
      <c r="A280" s="16" t="s">
        <v>693</v>
      </c>
      <c r="B280" s="1" t="s">
        <v>217</v>
      </c>
      <c r="C280" s="1" t="s">
        <v>1743</v>
      </c>
      <c r="D280" s="11" t="str">
        <f t="shared" si="76"/>
        <v>N/A</v>
      </c>
      <c r="E280" s="1">
        <v>4299.9166667</v>
      </c>
      <c r="F280" s="11" t="str">
        <f t="shared" si="80"/>
        <v>N/A</v>
      </c>
      <c r="G280" s="1">
        <v>3910.9166667</v>
      </c>
      <c r="H280" s="11" t="str">
        <f t="shared" si="81"/>
        <v>N/A</v>
      </c>
      <c r="I280" s="12" t="s">
        <v>1743</v>
      </c>
      <c r="J280" s="12">
        <v>-9.0500000000000007</v>
      </c>
      <c r="K280" s="1" t="s">
        <v>217</v>
      </c>
      <c r="L280" s="9" t="str">
        <f t="shared" si="82"/>
        <v>N/A</v>
      </c>
    </row>
    <row r="281" spans="1:12" x14ac:dyDescent="0.2">
      <c r="A281" s="16" t="s">
        <v>694</v>
      </c>
      <c r="B281" s="1" t="s">
        <v>217</v>
      </c>
      <c r="C281" s="1">
        <v>13865</v>
      </c>
      <c r="D281" s="11" t="str">
        <f t="shared" si="76"/>
        <v>N/A</v>
      </c>
      <c r="E281" s="1">
        <v>14168</v>
      </c>
      <c r="F281" s="11" t="str">
        <f t="shared" si="80"/>
        <v>N/A</v>
      </c>
      <c r="G281" s="1">
        <v>22458</v>
      </c>
      <c r="H281" s="11" t="str">
        <f t="shared" si="81"/>
        <v>N/A</v>
      </c>
      <c r="I281" s="12">
        <v>2.1850000000000001</v>
      </c>
      <c r="J281" s="12">
        <v>58.51</v>
      </c>
      <c r="K281" s="1" t="s">
        <v>217</v>
      </c>
      <c r="L281" s="9" t="str">
        <f t="shared" si="82"/>
        <v>N/A</v>
      </c>
    </row>
    <row r="282" spans="1:12" x14ac:dyDescent="0.2">
      <c r="A282" s="16" t="s">
        <v>695</v>
      </c>
      <c r="B282" s="1" t="s">
        <v>217</v>
      </c>
      <c r="C282" s="1">
        <v>15820</v>
      </c>
      <c r="D282" s="11" t="str">
        <f t="shared" si="76"/>
        <v>N/A</v>
      </c>
      <c r="E282" s="1">
        <v>15757</v>
      </c>
      <c r="F282" s="11" t="str">
        <f t="shared" si="80"/>
        <v>N/A</v>
      </c>
      <c r="G282" s="1">
        <v>24583</v>
      </c>
      <c r="H282" s="11" t="str">
        <f t="shared" si="81"/>
        <v>N/A</v>
      </c>
      <c r="I282" s="12">
        <v>-0.39800000000000002</v>
      </c>
      <c r="J282" s="12">
        <v>56.01</v>
      </c>
      <c r="K282" s="1" t="s">
        <v>217</v>
      </c>
      <c r="L282" s="9" t="str">
        <f t="shared" si="82"/>
        <v>N/A</v>
      </c>
    </row>
    <row r="283" spans="1:12" ht="25.5" x14ac:dyDescent="0.2">
      <c r="A283" s="16" t="s">
        <v>696</v>
      </c>
      <c r="B283" s="1" t="s">
        <v>217</v>
      </c>
      <c r="C283" s="1">
        <v>12428</v>
      </c>
      <c r="D283" s="11" t="str">
        <f t="shared" si="76"/>
        <v>N/A</v>
      </c>
      <c r="E283" s="1">
        <v>12535.166667</v>
      </c>
      <c r="F283" s="11" t="str">
        <f t="shared" si="80"/>
        <v>N/A</v>
      </c>
      <c r="G283" s="1">
        <v>19557.583332999999</v>
      </c>
      <c r="H283" s="11" t="str">
        <f t="shared" si="81"/>
        <v>N/A</v>
      </c>
      <c r="I283" s="12">
        <v>0.86229999999999996</v>
      </c>
      <c r="J283" s="12">
        <v>56.02</v>
      </c>
      <c r="K283" s="1" t="s">
        <v>217</v>
      </c>
      <c r="L283" s="9" t="str">
        <f t="shared" si="82"/>
        <v>N/A</v>
      </c>
    </row>
    <row r="284" spans="1:12" x14ac:dyDescent="0.2">
      <c r="A284" s="16" t="s">
        <v>403</v>
      </c>
      <c r="B284" s="34" t="s">
        <v>294</v>
      </c>
      <c r="C284" s="8">
        <v>16.391213883999999</v>
      </c>
      <c r="D284" s="43" t="str">
        <f>IF($B284="N/A","N/A",IF(C284&lt;=40,"Yes","No"))</f>
        <v>Yes</v>
      </c>
      <c r="E284" s="8">
        <v>16.268975494999999</v>
      </c>
      <c r="F284" s="43" t="str">
        <f>IF($B284="N/A","N/A",IF(E284&lt;=40,"Yes","No"))</f>
        <v>Yes</v>
      </c>
      <c r="G284" s="8">
        <v>24.669632559</v>
      </c>
      <c r="H284" s="43" t="str">
        <f>IF($B284="N/A","N/A",IF(G284&lt;=40,"Yes","No"))</f>
        <v>Yes</v>
      </c>
      <c r="I284" s="12">
        <v>-0.746</v>
      </c>
      <c r="J284" s="12">
        <v>51.64</v>
      </c>
      <c r="K284" s="44" t="s">
        <v>734</v>
      </c>
      <c r="L284" s="9" t="str">
        <f t="shared" si="82"/>
        <v>No</v>
      </c>
    </row>
    <row r="285" spans="1:12" x14ac:dyDescent="0.2">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1743</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0</v>
      </c>
      <c r="F286" s="11" t="str">
        <f t="shared" si="84"/>
        <v>N/A</v>
      </c>
      <c r="G286" s="1">
        <v>0</v>
      </c>
      <c r="H286" s="11" t="str">
        <f t="shared" si="85"/>
        <v>N/A</v>
      </c>
      <c r="I286" s="12" t="s">
        <v>217</v>
      </c>
      <c r="J286" s="12" t="s">
        <v>1743</v>
      </c>
      <c r="K286" s="1" t="s">
        <v>217</v>
      </c>
      <c r="L286" s="9" t="str">
        <f t="shared" si="86"/>
        <v>N/A</v>
      </c>
    </row>
    <row r="287" spans="1:12" x14ac:dyDescent="0.2">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0</v>
      </c>
      <c r="F288" s="11" t="str">
        <f t="shared" si="87"/>
        <v>N/A</v>
      </c>
      <c r="G288" s="1">
        <v>0</v>
      </c>
      <c r="H288" s="11" t="str">
        <f t="shared" si="88"/>
        <v>N/A</v>
      </c>
      <c r="I288" s="12" t="s">
        <v>217</v>
      </c>
      <c r="J288" s="12" t="s">
        <v>1743</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0</v>
      </c>
      <c r="F295" s="11" t="str">
        <f t="shared" si="90"/>
        <v>N/A</v>
      </c>
      <c r="G295" s="1">
        <v>0</v>
      </c>
      <c r="H295" s="11" t="str">
        <f t="shared" si="91"/>
        <v>N/A</v>
      </c>
      <c r="I295" s="12" t="s">
        <v>1743</v>
      </c>
      <c r="J295" s="12" t="s">
        <v>1743</v>
      </c>
      <c r="K295" s="1" t="s">
        <v>217</v>
      </c>
      <c r="L295" s="9" t="str">
        <f t="shared" si="92"/>
        <v>N/A</v>
      </c>
    </row>
    <row r="296" spans="1:12" x14ac:dyDescent="0.2">
      <c r="A296" s="16" t="s">
        <v>714</v>
      </c>
      <c r="B296" s="1" t="s">
        <v>217</v>
      </c>
      <c r="C296" s="1">
        <v>0</v>
      </c>
      <c r="D296" s="11" t="str">
        <f t="shared" si="83"/>
        <v>N/A</v>
      </c>
      <c r="E296" s="1">
        <v>0</v>
      </c>
      <c r="F296" s="11" t="str">
        <f t="shared" si="90"/>
        <v>N/A</v>
      </c>
      <c r="G296" s="1">
        <v>0</v>
      </c>
      <c r="H296" s="11" t="str">
        <f t="shared" si="91"/>
        <v>N/A</v>
      </c>
      <c r="I296" s="12" t="s">
        <v>1743</v>
      </c>
      <c r="J296" s="12" t="s">
        <v>1743</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25831</v>
      </c>
      <c r="F308" s="1" t="s">
        <v>217</v>
      </c>
      <c r="G308" s="1">
        <v>33031</v>
      </c>
      <c r="H308" s="1" t="s">
        <v>217</v>
      </c>
      <c r="I308" s="12" t="s">
        <v>217</v>
      </c>
      <c r="J308" s="12">
        <v>27.87</v>
      </c>
      <c r="K308" s="1" t="s">
        <v>217</v>
      </c>
      <c r="L308" s="9" t="str">
        <f>IF(J308="Div by 0", "N/A", IF(K308="N/A","N/A", IF(J308&gt;VALUE(MID(K308,1,2)), "No", IF(J308&lt;-1*VALUE(MID(K308,1,2)), "No", "Yes"))))</f>
        <v>N/A</v>
      </c>
    </row>
    <row r="309" spans="1:12" x14ac:dyDescent="0.2">
      <c r="A309" s="72" t="s">
        <v>73</v>
      </c>
      <c r="B309" s="34" t="s">
        <v>217</v>
      </c>
      <c r="C309" s="35">
        <v>424873</v>
      </c>
      <c r="D309" s="43" t="str">
        <f>IF($B309="N/A","N/A",IF(C309&gt;10,"No",IF(C309&lt;-10,"No","Yes")))</f>
        <v>N/A</v>
      </c>
      <c r="E309" s="35">
        <v>484082</v>
      </c>
      <c r="F309" s="43" t="str">
        <f>IF($B309="N/A","N/A",IF(E309&gt;10,"No",IF(E309&lt;-10,"No","Yes")))</f>
        <v>N/A</v>
      </c>
      <c r="G309" s="35">
        <v>545708</v>
      </c>
      <c r="H309" s="43" t="str">
        <f>IF($B309="N/A","N/A",IF(G309&gt;10,"No",IF(G309&lt;-10,"No","Yes")))</f>
        <v>N/A</v>
      </c>
      <c r="I309" s="12">
        <v>13.94</v>
      </c>
      <c r="J309" s="12">
        <v>12.73</v>
      </c>
      <c r="K309" s="44" t="s">
        <v>734</v>
      </c>
      <c r="L309" s="9" t="str">
        <f t="shared" ref="L309:L338" si="94">IF(J309="Div by 0", "N/A", IF(K309="N/A","N/A", IF(J309&gt;VALUE(MID(K309,1,2)), "No", IF(J309&lt;-1*VALUE(MID(K309,1,2)), "No", "Yes"))))</f>
        <v>Yes</v>
      </c>
    </row>
    <row r="310" spans="1:12" x14ac:dyDescent="0.2">
      <c r="A310" s="57" t="s">
        <v>186</v>
      </c>
      <c r="B310" s="34" t="s">
        <v>217</v>
      </c>
      <c r="C310" s="35">
        <v>46174</v>
      </c>
      <c r="D310" s="11" t="str">
        <f t="shared" ref="D310:D313" si="95">IF($B310="N/A","N/A",IF(C310&gt;10,"No",IF(C310&lt;-10,"No","Yes")))</f>
        <v>N/A</v>
      </c>
      <c r="E310" s="35">
        <v>47626</v>
      </c>
      <c r="F310" s="11" t="str">
        <f t="shared" ref="F310:F313" si="96">IF($B310="N/A","N/A",IF(E310&gt;10,"No",IF(E310&lt;-10,"No","Yes")))</f>
        <v>N/A</v>
      </c>
      <c r="G310" s="35">
        <v>49298</v>
      </c>
      <c r="H310" s="11" t="str">
        <f t="shared" ref="H310:H313" si="97">IF($B310="N/A","N/A",IF(G310&gt;10,"No",IF(G310&lt;-10,"No","Yes")))</f>
        <v>N/A</v>
      </c>
      <c r="I310" s="12">
        <v>3.145</v>
      </c>
      <c r="J310" s="12">
        <v>3.5110000000000001</v>
      </c>
      <c r="K310" s="44" t="s">
        <v>734</v>
      </c>
      <c r="L310" s="9" t="str">
        <f>IF(J310="Div by 0", "N/A", IF(OR(J310="N/A",K310="N/A"),"N/A", IF(J310&gt;VALUE(MID(K310,1,2)), "No", IF(J310&lt;-1*VALUE(MID(K310,1,2)), "No", "Yes"))))</f>
        <v>Yes</v>
      </c>
    </row>
    <row r="311" spans="1:12" x14ac:dyDescent="0.2">
      <c r="A311" s="57" t="s">
        <v>187</v>
      </c>
      <c r="B311" s="34" t="s">
        <v>217</v>
      </c>
      <c r="C311" s="35">
        <v>75913</v>
      </c>
      <c r="D311" s="11" t="str">
        <f t="shared" si="95"/>
        <v>N/A</v>
      </c>
      <c r="E311" s="35">
        <v>80144</v>
      </c>
      <c r="F311" s="11" t="str">
        <f t="shared" si="96"/>
        <v>N/A</v>
      </c>
      <c r="G311" s="35">
        <v>87807</v>
      </c>
      <c r="H311" s="11" t="str">
        <f t="shared" si="97"/>
        <v>N/A</v>
      </c>
      <c r="I311" s="12">
        <v>5.5730000000000004</v>
      </c>
      <c r="J311" s="12">
        <v>9.5619999999999994</v>
      </c>
      <c r="K311" s="44" t="s">
        <v>734</v>
      </c>
      <c r="L311" s="9" t="str">
        <f t="shared" ref="L311:L313" si="98">IF(J311="Div by 0", "N/A", IF(OR(J311="N/A",K311="N/A"),"N/A", IF(J311&gt;VALUE(MID(K311,1,2)), "No", IF(J311&lt;-1*VALUE(MID(K311,1,2)), "No", "Yes"))))</f>
        <v>Yes</v>
      </c>
    </row>
    <row r="312" spans="1:12" x14ac:dyDescent="0.2">
      <c r="A312" s="57" t="s">
        <v>188</v>
      </c>
      <c r="B312" s="34" t="s">
        <v>217</v>
      </c>
      <c r="C312" s="35">
        <v>244193</v>
      </c>
      <c r="D312" s="11" t="str">
        <f t="shared" si="95"/>
        <v>N/A</v>
      </c>
      <c r="E312" s="35">
        <v>285808</v>
      </c>
      <c r="F312" s="11" t="str">
        <f t="shared" si="96"/>
        <v>N/A</v>
      </c>
      <c r="G312" s="35">
        <v>312944</v>
      </c>
      <c r="H312" s="11" t="str">
        <f t="shared" si="97"/>
        <v>N/A</v>
      </c>
      <c r="I312" s="12">
        <v>17.04</v>
      </c>
      <c r="J312" s="12">
        <v>9.4939999999999998</v>
      </c>
      <c r="K312" s="44" t="s">
        <v>734</v>
      </c>
      <c r="L312" s="9" t="str">
        <f t="shared" si="98"/>
        <v>Yes</v>
      </c>
    </row>
    <row r="313" spans="1:12" x14ac:dyDescent="0.2">
      <c r="A313" s="7" t="s">
        <v>189</v>
      </c>
      <c r="B313" s="34" t="s">
        <v>217</v>
      </c>
      <c r="C313" s="35">
        <v>58593</v>
      </c>
      <c r="D313" s="11" t="str">
        <f t="shared" si="95"/>
        <v>N/A</v>
      </c>
      <c r="E313" s="35">
        <v>70504</v>
      </c>
      <c r="F313" s="11" t="str">
        <f t="shared" si="96"/>
        <v>N/A</v>
      </c>
      <c r="G313" s="35">
        <v>95659</v>
      </c>
      <c r="H313" s="11" t="str">
        <f t="shared" si="97"/>
        <v>N/A</v>
      </c>
      <c r="I313" s="12">
        <v>20.329999999999998</v>
      </c>
      <c r="J313" s="12">
        <v>35.68</v>
      </c>
      <c r="K313" s="44" t="s">
        <v>734</v>
      </c>
      <c r="L313" s="9" t="str">
        <f t="shared" si="98"/>
        <v>No</v>
      </c>
    </row>
    <row r="314" spans="1:12" x14ac:dyDescent="0.2">
      <c r="A314" s="57" t="s">
        <v>1113</v>
      </c>
      <c r="B314" s="13" t="s">
        <v>217</v>
      </c>
      <c r="C314" s="35" t="s">
        <v>217</v>
      </c>
      <c r="D314" s="9" t="str">
        <f t="shared" ref="D314:F317" si="99">IF($B314="N/A","N/A",IF(C314&lt;0,"No","Yes"))</f>
        <v>N/A</v>
      </c>
      <c r="E314" s="35">
        <v>286500</v>
      </c>
      <c r="F314" s="9" t="str">
        <f t="shared" si="99"/>
        <v>N/A</v>
      </c>
      <c r="G314" s="35">
        <v>314158</v>
      </c>
      <c r="H314" s="9" t="str">
        <f t="shared" ref="H314:H317" si="100">IF($B314="N/A","N/A",IF(G314&lt;0,"No","Yes"))</f>
        <v>N/A</v>
      </c>
      <c r="I314" s="12" t="s">
        <v>217</v>
      </c>
      <c r="J314" s="12">
        <v>9.6539999999999999</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10740</v>
      </c>
      <c r="F315" s="9" t="str">
        <f t="shared" si="99"/>
        <v>N/A</v>
      </c>
      <c r="G315" s="35">
        <v>11391</v>
      </c>
      <c r="H315" s="9" t="str">
        <f t="shared" si="100"/>
        <v>N/A</v>
      </c>
      <c r="I315" s="12" t="s">
        <v>217</v>
      </c>
      <c r="J315" s="12">
        <v>6.0609999999999999</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134982</v>
      </c>
      <c r="F316" s="9" t="str">
        <f t="shared" si="99"/>
        <v>N/A</v>
      </c>
      <c r="G316" s="35">
        <v>166399</v>
      </c>
      <c r="H316" s="9" t="str">
        <f t="shared" si="100"/>
        <v>N/A</v>
      </c>
      <c r="I316" s="12" t="s">
        <v>217</v>
      </c>
      <c r="J316" s="12">
        <v>23.27</v>
      </c>
      <c r="K316" s="1" t="s">
        <v>733</v>
      </c>
      <c r="L316" s="9" t="str">
        <f t="shared" si="101"/>
        <v>No</v>
      </c>
    </row>
    <row r="317" spans="1:12" x14ac:dyDescent="0.2">
      <c r="A317" s="57" t="s">
        <v>1114</v>
      </c>
      <c r="B317" s="13" t="s">
        <v>217</v>
      </c>
      <c r="C317" s="35" t="s">
        <v>217</v>
      </c>
      <c r="D317" s="9" t="str">
        <f t="shared" si="99"/>
        <v>N/A</v>
      </c>
      <c r="E317" s="35">
        <v>39386</v>
      </c>
      <c r="F317" s="9" t="str">
        <f t="shared" si="99"/>
        <v>N/A</v>
      </c>
      <c r="G317" s="35">
        <v>41235</v>
      </c>
      <c r="H317" s="9" t="str">
        <f t="shared" si="100"/>
        <v>N/A</v>
      </c>
      <c r="I317" s="12" t="s">
        <v>217</v>
      </c>
      <c r="J317" s="12">
        <v>4.6950000000000003</v>
      </c>
      <c r="K317" s="1" t="s">
        <v>733</v>
      </c>
      <c r="L317" s="9" t="str">
        <f t="shared" si="101"/>
        <v>Yes</v>
      </c>
    </row>
    <row r="318" spans="1:12" x14ac:dyDescent="0.2">
      <c r="A318" s="57" t="s">
        <v>98</v>
      </c>
      <c r="B318" s="34" t="s">
        <v>295</v>
      </c>
      <c r="C318" s="8">
        <v>95.959969213999997</v>
      </c>
      <c r="D318" s="43" t="str">
        <f>IF($B318="N/A","N/A",IF(C318&gt;80,"Yes","No"))</f>
        <v>Yes</v>
      </c>
      <c r="E318" s="8">
        <v>96.516086118000004</v>
      </c>
      <c r="F318" s="43" t="str">
        <f>IF($B318="N/A","N/A",IF(E318&gt;80,"Yes","No"))</f>
        <v>Yes</v>
      </c>
      <c r="G318" s="8">
        <v>95.696233149999998</v>
      </c>
      <c r="H318" s="43" t="str">
        <f>IF($B318="N/A","N/A",IF(G318&gt;80,"Yes","No"))</f>
        <v>Yes</v>
      </c>
      <c r="I318" s="12">
        <v>0.57950000000000002</v>
      </c>
      <c r="J318" s="12">
        <v>-0.84899999999999998</v>
      </c>
      <c r="K318" s="44" t="s">
        <v>734</v>
      </c>
      <c r="L318" s="9" t="str">
        <f t="shared" si="94"/>
        <v>Yes</v>
      </c>
    </row>
    <row r="319" spans="1:12" x14ac:dyDescent="0.2">
      <c r="A319" s="57" t="s">
        <v>336</v>
      </c>
      <c r="B319" s="34" t="s">
        <v>282</v>
      </c>
      <c r="C319" s="8">
        <v>1.1170396801</v>
      </c>
      <c r="D319" s="43" t="str">
        <f>IF($B319="N/A","N/A",IF(C319&gt;=5,"No",IF(C319&lt;0,"No","Yes")))</f>
        <v>Yes</v>
      </c>
      <c r="E319" s="8">
        <v>0.90356592479999998</v>
      </c>
      <c r="F319" s="43" t="str">
        <f>IF($B319="N/A","N/A",IF(E319&gt;=5,"No",IF(E319&lt;0,"No","Yes")))</f>
        <v>Yes</v>
      </c>
      <c r="G319" s="8">
        <v>0.72236434140000005</v>
      </c>
      <c r="H319" s="43" t="str">
        <f>IF($B319="N/A","N/A",IF(G319&gt;=5,"No",IF(G319&lt;0,"No","Yes")))</f>
        <v>Yes</v>
      </c>
      <c r="I319" s="12">
        <v>-19.100000000000001</v>
      </c>
      <c r="J319" s="12">
        <v>-20.100000000000001</v>
      </c>
      <c r="K319" s="44" t="s">
        <v>734</v>
      </c>
      <c r="L319" s="9" t="str">
        <f t="shared" si="94"/>
        <v>No</v>
      </c>
    </row>
    <row r="320" spans="1:12" x14ac:dyDescent="0.2">
      <c r="A320" s="57" t="s">
        <v>344</v>
      </c>
      <c r="B320" s="47" t="s">
        <v>282</v>
      </c>
      <c r="C320" s="8">
        <v>2.9229911056</v>
      </c>
      <c r="D320" s="43" t="str">
        <f>IF($B320="N/A","N/A",IF(C320&gt;=5,"No",IF(C320&lt;0,"No","Yes")))</f>
        <v>Yes</v>
      </c>
      <c r="E320" s="8">
        <v>2.5803479575999999</v>
      </c>
      <c r="F320" s="43" t="str">
        <f>IF($B320="N/A","N/A",IF(E320&gt;=5,"No",IF(E320&lt;0,"No","Yes")))</f>
        <v>Yes</v>
      </c>
      <c r="G320" s="8">
        <v>3.5814025083000001</v>
      </c>
      <c r="H320" s="43" t="str">
        <f>IF($B320="N/A","N/A",IF(G320&gt;=5,"No",IF(G320&lt;0,"No","Yes")))</f>
        <v>Yes</v>
      </c>
      <c r="I320" s="12">
        <v>-11.7</v>
      </c>
      <c r="J320" s="12">
        <v>38.799999999999997</v>
      </c>
      <c r="K320" s="44" t="s">
        <v>734</v>
      </c>
      <c r="L320" s="9" t="str">
        <f t="shared" si="94"/>
        <v>No</v>
      </c>
    </row>
    <row r="321" spans="1:12" x14ac:dyDescent="0.2">
      <c r="A321" s="57" t="s">
        <v>337</v>
      </c>
      <c r="B321" s="47" t="s">
        <v>282</v>
      </c>
      <c r="C321" s="8">
        <v>0</v>
      </c>
      <c r="D321" s="43" t="str">
        <f>IF($B321="N/A","N/A",IF(C321&gt;=5,"No",IF(C321&lt;0,"No","Yes")))</f>
        <v>Yes</v>
      </c>
      <c r="E321" s="8">
        <v>0</v>
      </c>
      <c r="F321" s="43" t="str">
        <f>IF($B321="N/A","N/A",IF(E321&gt;=5,"No",IF(E321&lt;0,"No","Yes")))</f>
        <v>Yes</v>
      </c>
      <c r="G321" s="8">
        <v>0</v>
      </c>
      <c r="H321" s="43" t="str">
        <f>IF($B321="N/A","N/A",IF(G321&gt;=5,"No",IF(G321&lt;0,"No","Yes")))</f>
        <v>Yes</v>
      </c>
      <c r="I321" s="12" t="s">
        <v>1743</v>
      </c>
      <c r="J321" s="12" t="s">
        <v>1743</v>
      </c>
      <c r="K321" s="44" t="s">
        <v>734</v>
      </c>
      <c r="L321" s="9" t="str">
        <f t="shared" si="94"/>
        <v>N/A</v>
      </c>
    </row>
    <row r="322" spans="1:12" x14ac:dyDescent="0.2">
      <c r="A322" s="57" t="s">
        <v>338</v>
      </c>
      <c r="B322" s="47" t="s">
        <v>296</v>
      </c>
      <c r="C322" s="8">
        <v>0</v>
      </c>
      <c r="D322" s="43" t="str">
        <f>IF($B322="N/A","N/A",IF(C322&gt;0,"No",IF(C322&lt;0,"No","Yes")))</f>
        <v>Yes</v>
      </c>
      <c r="E322" s="8">
        <v>0</v>
      </c>
      <c r="F322" s="43" t="str">
        <f>IF($B322="N/A","N/A",IF(E322&gt;0,"No",IF(E322&lt;0,"No","Yes")))</f>
        <v>Yes</v>
      </c>
      <c r="G322" s="8">
        <v>0</v>
      </c>
      <c r="H322" s="43" t="str">
        <f>IF($B322="N/A","N/A",IF(G322&gt;0,"No",IF(G322&lt;0,"No","Yes")))</f>
        <v>Yes</v>
      </c>
      <c r="I322" s="12" t="s">
        <v>1743</v>
      </c>
      <c r="J322" s="12" t="s">
        <v>1743</v>
      </c>
      <c r="K322" s="44" t="s">
        <v>734</v>
      </c>
      <c r="L322" s="9" t="str">
        <f t="shared" si="94"/>
        <v>N/A</v>
      </c>
    </row>
    <row r="323" spans="1:12" x14ac:dyDescent="0.2">
      <c r="A323" s="57" t="s">
        <v>339</v>
      </c>
      <c r="B323" s="47" t="s">
        <v>282</v>
      </c>
      <c r="C323" s="8">
        <v>0</v>
      </c>
      <c r="D323" s="43" t="str">
        <f>IF($B323="N/A","N/A",IF(C323&gt;=5,"No",IF(C323&lt;0,"No","Yes")))</f>
        <v>Yes</v>
      </c>
      <c r="E323" s="8">
        <v>0</v>
      </c>
      <c r="F323" s="43" t="str">
        <f>IF($B323="N/A","N/A",IF(E323&gt;=5,"No",IF(E323&lt;0,"No","Yes")))</f>
        <v>Yes</v>
      </c>
      <c r="G323" s="8">
        <v>0</v>
      </c>
      <c r="H323" s="43" t="str">
        <f>IF($B323="N/A","N/A",IF(G323&gt;=5,"No",IF(G323&lt;0,"No","Yes")))</f>
        <v>Yes</v>
      </c>
      <c r="I323" s="12" t="s">
        <v>1743</v>
      </c>
      <c r="J323" s="12" t="s">
        <v>1743</v>
      </c>
      <c r="K323" s="44" t="s">
        <v>734</v>
      </c>
      <c r="L323" s="9" t="str">
        <f t="shared" si="94"/>
        <v>N/A</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0</v>
      </c>
      <c r="F325" s="43" t="str">
        <f t="shared" si="103"/>
        <v>Yes</v>
      </c>
      <c r="G325" s="8">
        <v>0</v>
      </c>
      <c r="H325" s="43" t="str">
        <f t="shared" si="104"/>
        <v>Yes</v>
      </c>
      <c r="I325" s="12" t="s">
        <v>1743</v>
      </c>
      <c r="J325" s="12" t="s">
        <v>1743</v>
      </c>
      <c r="K325" s="44" t="s">
        <v>734</v>
      </c>
      <c r="L325" s="9" t="str">
        <f t="shared" si="94"/>
        <v>N/A</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3.2986327679</v>
      </c>
      <c r="D333" s="43" t="str">
        <f>IF($B333="N/A","N/A",IF(C333&gt;15,"No",IF(C333&lt;2,"No","Yes")))</f>
        <v>Yes</v>
      </c>
      <c r="E333" s="8">
        <v>3.7233361290000002</v>
      </c>
      <c r="F333" s="43" t="str">
        <f>IF($B333="N/A","N/A",IF(E333&gt;15,"No",IF(E333&lt;2,"No","Yes")))</f>
        <v>Yes</v>
      </c>
      <c r="G333" s="8">
        <v>4.1120892492000003</v>
      </c>
      <c r="H333" s="43" t="str">
        <f>IF($B333="N/A","N/A",IF(G333&gt;15,"No",IF(G333&lt;2,"No","Yes")))</f>
        <v>Yes</v>
      </c>
      <c r="I333" s="12">
        <v>12.88</v>
      </c>
      <c r="J333" s="12">
        <v>10.44</v>
      </c>
      <c r="K333" s="44" t="s">
        <v>734</v>
      </c>
      <c r="L333" s="9" t="str">
        <f t="shared" si="94"/>
        <v>Yes</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0</v>
      </c>
      <c r="D335" s="43" t="str">
        <f>IF($B335="N/A","N/A",IF(C335&gt;10,"No",IF(C335&lt;-10,"No","Yes")))</f>
        <v>N/A</v>
      </c>
      <c r="E335" s="35">
        <v>0</v>
      </c>
      <c r="F335" s="43" t="str">
        <f>IF($B335="N/A","N/A",IF(E335&gt;10,"No",IF(E335&lt;-10,"No","Yes")))</f>
        <v>N/A</v>
      </c>
      <c r="G335" s="35">
        <v>0</v>
      </c>
      <c r="H335" s="43" t="str">
        <f>IF($B335="N/A","N/A",IF(G335&gt;10,"No",IF(G335&lt;-10,"No","Yes")))</f>
        <v>N/A</v>
      </c>
      <c r="I335" s="12" t="s">
        <v>1743</v>
      </c>
      <c r="J335" s="12" t="s">
        <v>1743</v>
      </c>
      <c r="K335" s="44" t="s">
        <v>734</v>
      </c>
      <c r="L335" s="9" t="str">
        <f t="shared" si="94"/>
        <v>N/A</v>
      </c>
    </row>
    <row r="336" spans="1:12" x14ac:dyDescent="0.2">
      <c r="A336" s="57" t="s">
        <v>146</v>
      </c>
      <c r="B336" s="34" t="s">
        <v>217</v>
      </c>
      <c r="C336" s="35">
        <v>0</v>
      </c>
      <c r="D336" s="43" t="str">
        <f>IF($B336="N/A","N/A",IF(C336&gt;10,"No",IF(C336&lt;-10,"No","Yes")))</f>
        <v>N/A</v>
      </c>
      <c r="E336" s="35">
        <v>0</v>
      </c>
      <c r="F336" s="43" t="str">
        <f>IF($B336="N/A","N/A",IF(E336&gt;10,"No",IF(E336&lt;-10,"No","Yes")))</f>
        <v>N/A</v>
      </c>
      <c r="G336" s="35">
        <v>0</v>
      </c>
      <c r="H336" s="43" t="str">
        <f>IF($B336="N/A","N/A",IF(G336&gt;10,"No",IF(G336&lt;-10,"No","Yes")))</f>
        <v>N/A</v>
      </c>
      <c r="I336" s="12" t="s">
        <v>1743</v>
      </c>
      <c r="J336" s="12" t="s">
        <v>1743</v>
      </c>
      <c r="K336" s="44" t="s">
        <v>734</v>
      </c>
      <c r="L336" s="9" t="str">
        <f t="shared" si="94"/>
        <v>N/A</v>
      </c>
    </row>
    <row r="337" spans="1:12" x14ac:dyDescent="0.2">
      <c r="A337" s="57" t="s">
        <v>147</v>
      </c>
      <c r="B337" s="34" t="s">
        <v>217</v>
      </c>
      <c r="C337" s="35">
        <v>15980</v>
      </c>
      <c r="D337" s="43" t="str">
        <f>IF($B337="N/A","N/A",IF(C337&gt;10,"No",IF(C337&lt;-10,"No","Yes")))</f>
        <v>N/A</v>
      </c>
      <c r="E337" s="35">
        <v>17343</v>
      </c>
      <c r="F337" s="43" t="str">
        <f>IF($B337="N/A","N/A",IF(E337&gt;10,"No",IF(E337&lt;-10,"No","Yes")))</f>
        <v>N/A</v>
      </c>
      <c r="G337" s="35">
        <v>18822</v>
      </c>
      <c r="H337" s="43" t="str">
        <f>IF($B337="N/A","N/A",IF(G337&gt;10,"No",IF(G337&lt;-10,"No","Yes")))</f>
        <v>N/A</v>
      </c>
      <c r="I337" s="12">
        <v>8.5289999999999999</v>
      </c>
      <c r="J337" s="12">
        <v>8.5280000000000005</v>
      </c>
      <c r="K337" s="44" t="s">
        <v>734</v>
      </c>
      <c r="L337" s="9" t="str">
        <f t="shared" si="94"/>
        <v>Yes</v>
      </c>
    </row>
    <row r="338" spans="1:12" x14ac:dyDescent="0.2">
      <c r="A338" s="57" t="s">
        <v>148</v>
      </c>
      <c r="B338" s="34" t="s">
        <v>217</v>
      </c>
      <c r="C338" s="35">
        <v>502</v>
      </c>
      <c r="D338" s="43" t="str">
        <f>IF($B338="N/A","N/A",IF(C338&gt;10,"No",IF(C338&lt;-10,"No","Yes")))</f>
        <v>N/A</v>
      </c>
      <c r="E338" s="35">
        <v>474</v>
      </c>
      <c r="F338" s="43" t="str">
        <f>IF($B338="N/A","N/A",IF(E338&gt;10,"No",IF(E338&lt;-10,"No","Yes")))</f>
        <v>N/A</v>
      </c>
      <c r="G338" s="35">
        <v>555</v>
      </c>
      <c r="H338" s="43" t="str">
        <f>IF($B338="N/A","N/A",IF(G338&gt;10,"No",IF(G338&lt;-10,"No","Yes")))</f>
        <v>N/A</v>
      </c>
      <c r="I338" s="12">
        <v>-5.58</v>
      </c>
      <c r="J338" s="12">
        <v>17.09</v>
      </c>
      <c r="K338" s="44" t="s">
        <v>734</v>
      </c>
      <c r="L338" s="9" t="str">
        <f t="shared" si="94"/>
        <v>No</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2923183550</v>
      </c>
      <c r="D6" s="11" t="str">
        <f t="shared" ref="D6:D12" si="0">IF($B6="N/A","N/A",IF(C6&gt;10,"No",IF(C6&lt;-10,"No","Yes")))</f>
        <v>N/A</v>
      </c>
      <c r="E6" s="14">
        <v>3201909962</v>
      </c>
      <c r="F6" s="11" t="str">
        <f t="shared" ref="F6:F12" si="1">IF($B6="N/A","N/A",IF(E6&gt;10,"No",IF(E6&lt;-10,"No","Yes")))</f>
        <v>N/A</v>
      </c>
      <c r="G6" s="14">
        <v>3277659955</v>
      </c>
      <c r="H6" s="11" t="str">
        <f t="shared" ref="H6:H12" si="2">IF($B6="N/A","N/A",IF(G6&gt;10,"No",IF(G6&lt;-10,"No","Yes")))</f>
        <v>N/A</v>
      </c>
      <c r="I6" s="12">
        <v>9.5350000000000001</v>
      </c>
      <c r="J6" s="12">
        <v>2.3660000000000001</v>
      </c>
      <c r="K6" s="47" t="s">
        <v>732</v>
      </c>
      <c r="L6" s="9" t="str">
        <f t="shared" ref="L6:L13" si="3">IF(J6="Div by 0", "N/A", IF(K6="N/A","N/A", IF(J6&gt;VALUE(MID(K6,1,2)), "No", IF(J6&lt;-1*VALUE(MID(K6,1,2)), "No", "Yes"))))</f>
        <v>Yes</v>
      </c>
    </row>
    <row r="7" spans="1:12" x14ac:dyDescent="0.2">
      <c r="A7" s="4" t="s">
        <v>1121</v>
      </c>
      <c r="B7" s="47" t="s">
        <v>217</v>
      </c>
      <c r="C7" s="14">
        <v>5023.6188923</v>
      </c>
      <c r="D7" s="11" t="str">
        <f t="shared" si="0"/>
        <v>N/A</v>
      </c>
      <c r="E7" s="14">
        <v>4940.3651868999996</v>
      </c>
      <c r="F7" s="11" t="str">
        <f t="shared" si="1"/>
        <v>N/A</v>
      </c>
      <c r="G7" s="14">
        <v>4568.2181195000003</v>
      </c>
      <c r="H7" s="11" t="str">
        <f t="shared" si="2"/>
        <v>N/A</v>
      </c>
      <c r="I7" s="12">
        <v>-1.66</v>
      </c>
      <c r="J7" s="12">
        <v>-7.53</v>
      </c>
      <c r="K7" s="47" t="s">
        <v>732</v>
      </c>
      <c r="L7" s="9" t="str">
        <f t="shared" si="3"/>
        <v>Yes</v>
      </c>
    </row>
    <row r="8" spans="1:12" x14ac:dyDescent="0.2">
      <c r="A8" s="4" t="s">
        <v>720</v>
      </c>
      <c r="B8" s="47" t="s">
        <v>217</v>
      </c>
      <c r="C8" s="14">
        <v>341</v>
      </c>
      <c r="D8" s="11" t="str">
        <f t="shared" si="0"/>
        <v>N/A</v>
      </c>
      <c r="E8" s="14">
        <v>307</v>
      </c>
      <c r="F8" s="11" t="str">
        <f t="shared" si="1"/>
        <v>N/A</v>
      </c>
      <c r="G8" s="14">
        <v>306</v>
      </c>
      <c r="H8" s="11" t="str">
        <f t="shared" si="2"/>
        <v>N/A</v>
      </c>
      <c r="I8" s="12">
        <v>-9.9700000000000006</v>
      </c>
      <c r="J8" s="12">
        <v>-0.32600000000000001</v>
      </c>
      <c r="K8" s="47" t="s">
        <v>732</v>
      </c>
      <c r="L8" s="9" t="str">
        <f t="shared" si="3"/>
        <v>Yes</v>
      </c>
    </row>
    <row r="9" spans="1:12" x14ac:dyDescent="0.2">
      <c r="A9" s="4" t="s">
        <v>721</v>
      </c>
      <c r="B9" s="47" t="s">
        <v>217</v>
      </c>
      <c r="C9" s="14">
        <v>1033</v>
      </c>
      <c r="D9" s="11" t="str">
        <f t="shared" si="0"/>
        <v>N/A</v>
      </c>
      <c r="E9" s="14">
        <v>1001</v>
      </c>
      <c r="F9" s="11" t="str">
        <f t="shared" si="1"/>
        <v>N/A</v>
      </c>
      <c r="G9" s="14">
        <v>956</v>
      </c>
      <c r="H9" s="11" t="str">
        <f t="shared" si="2"/>
        <v>N/A</v>
      </c>
      <c r="I9" s="12">
        <v>-3.1</v>
      </c>
      <c r="J9" s="12">
        <v>-4.5</v>
      </c>
      <c r="K9" s="47" t="s">
        <v>732</v>
      </c>
      <c r="L9" s="9" t="str">
        <f t="shared" si="3"/>
        <v>Yes</v>
      </c>
    </row>
    <row r="10" spans="1:12" x14ac:dyDescent="0.2">
      <c r="A10" s="4" t="s">
        <v>722</v>
      </c>
      <c r="B10" s="47" t="s">
        <v>217</v>
      </c>
      <c r="C10" s="14">
        <v>3108</v>
      </c>
      <c r="D10" s="11" t="str">
        <f t="shared" si="0"/>
        <v>N/A</v>
      </c>
      <c r="E10" s="14">
        <v>2953</v>
      </c>
      <c r="F10" s="11" t="str">
        <f t="shared" si="1"/>
        <v>N/A</v>
      </c>
      <c r="G10" s="14">
        <v>2689</v>
      </c>
      <c r="H10" s="11" t="str">
        <f t="shared" si="2"/>
        <v>N/A</v>
      </c>
      <c r="I10" s="12">
        <v>-4.99</v>
      </c>
      <c r="J10" s="12">
        <v>-8.94</v>
      </c>
      <c r="K10" s="47" t="s">
        <v>732</v>
      </c>
      <c r="L10" s="9" t="str">
        <f t="shared" si="3"/>
        <v>Yes</v>
      </c>
    </row>
    <row r="11" spans="1:12" x14ac:dyDescent="0.2">
      <c r="A11" s="4" t="s">
        <v>723</v>
      </c>
      <c r="B11" s="47" t="s">
        <v>217</v>
      </c>
      <c r="C11" s="14">
        <v>23670</v>
      </c>
      <c r="D11" s="11" t="str">
        <f t="shared" si="0"/>
        <v>N/A</v>
      </c>
      <c r="E11" s="14">
        <v>22484</v>
      </c>
      <c r="F11" s="11" t="str">
        <f t="shared" si="1"/>
        <v>N/A</v>
      </c>
      <c r="G11" s="14">
        <v>19730</v>
      </c>
      <c r="H11" s="11" t="str">
        <f t="shared" si="2"/>
        <v>N/A</v>
      </c>
      <c r="I11" s="12">
        <v>-5.01</v>
      </c>
      <c r="J11" s="12">
        <v>-12.2</v>
      </c>
      <c r="K11" s="47" t="s">
        <v>732</v>
      </c>
      <c r="L11" s="9" t="str">
        <f t="shared" si="3"/>
        <v>Yes</v>
      </c>
    </row>
    <row r="12" spans="1:12" x14ac:dyDescent="0.2">
      <c r="A12" s="4" t="s">
        <v>724</v>
      </c>
      <c r="B12" s="47" t="s">
        <v>217</v>
      </c>
      <c r="C12" s="14">
        <v>68286</v>
      </c>
      <c r="D12" s="11" t="str">
        <f t="shared" si="0"/>
        <v>N/A</v>
      </c>
      <c r="E12" s="14">
        <v>71348</v>
      </c>
      <c r="F12" s="11" t="str">
        <f t="shared" si="1"/>
        <v>N/A</v>
      </c>
      <c r="G12" s="14">
        <v>67083</v>
      </c>
      <c r="H12" s="11" t="str">
        <f t="shared" si="2"/>
        <v>N/A</v>
      </c>
      <c r="I12" s="12">
        <v>4.484</v>
      </c>
      <c r="J12" s="12">
        <v>-5.98</v>
      </c>
      <c r="K12" s="47" t="s">
        <v>732</v>
      </c>
      <c r="L12" s="9" t="str">
        <f t="shared" si="3"/>
        <v>Yes</v>
      </c>
    </row>
    <row r="13" spans="1:12" x14ac:dyDescent="0.2">
      <c r="A13" s="4" t="s">
        <v>74</v>
      </c>
      <c r="B13" s="47" t="s">
        <v>217</v>
      </c>
      <c r="C13" s="14">
        <v>1283319</v>
      </c>
      <c r="D13" s="11" t="str">
        <f>IF($B13="N/A","N/A",IF(C13&gt;10,"No",IF(C13&lt;-10,"No","Yes")))</f>
        <v>N/A</v>
      </c>
      <c r="E13" s="14">
        <v>1277524</v>
      </c>
      <c r="F13" s="11" t="str">
        <f>IF($B13="N/A","N/A",IF(E13&gt;10,"No",IF(E13&lt;-10,"No","Yes")))</f>
        <v>N/A</v>
      </c>
      <c r="G13" s="14">
        <v>1539200</v>
      </c>
      <c r="H13" s="11" t="str">
        <f>IF($B13="N/A","N/A",IF(G13&gt;10,"No",IF(G13&lt;-10,"No","Yes")))</f>
        <v>N/A</v>
      </c>
      <c r="I13" s="12">
        <v>-0.45200000000000001</v>
      </c>
      <c r="J13" s="12">
        <v>20.48</v>
      </c>
      <c r="K13" s="47" t="s">
        <v>732</v>
      </c>
      <c r="L13" s="9" t="str">
        <f t="shared" si="3"/>
        <v>Yes</v>
      </c>
    </row>
    <row r="14" spans="1:12" x14ac:dyDescent="0.2">
      <c r="A14" s="60" t="s">
        <v>161</v>
      </c>
      <c r="B14" s="34" t="s">
        <v>217</v>
      </c>
      <c r="C14" s="8">
        <v>2.8689369776000002</v>
      </c>
      <c r="D14" s="43" t="str">
        <f t="shared" ref="D14:D18" si="4">IF($B14="N/A","N/A",IF(C14&gt;10,"No",IF(C14&lt;-10,"No","Yes")))</f>
        <v>N/A</v>
      </c>
      <c r="E14" s="8">
        <v>2.8481188437</v>
      </c>
      <c r="F14" s="43" t="str">
        <f t="shared" ref="F14:F18" si="5">IF($B14="N/A","N/A",IF(E14&gt;10,"No",IF(E14&lt;-10,"No","Yes")))</f>
        <v>N/A</v>
      </c>
      <c r="G14" s="8">
        <v>2.6376600715</v>
      </c>
      <c r="H14" s="43" t="str">
        <f t="shared" ref="H14:H18" si="6">IF($B14="N/A","N/A",IF(G14&gt;10,"No",IF(G14&lt;-10,"No","Yes")))</f>
        <v>N/A</v>
      </c>
      <c r="I14" s="12">
        <v>-0.72599999999999998</v>
      </c>
      <c r="J14" s="12">
        <v>-7.39</v>
      </c>
      <c r="K14" s="44" t="s">
        <v>732</v>
      </c>
      <c r="L14" s="9" t="str">
        <f t="shared" ref="L14:L18" si="7">IF(J14="Div by 0", "N/A", IF(K14="N/A","N/A", IF(J14&gt;VALUE(MID(K14,1,2)), "No", IF(J14&lt;-1*VALUE(MID(K14,1,2)), "No", "Yes"))))</f>
        <v>Yes</v>
      </c>
    </row>
    <row r="15" spans="1:12" x14ac:dyDescent="0.2">
      <c r="A15" s="4" t="s">
        <v>418</v>
      </c>
      <c r="B15" s="34" t="s">
        <v>217</v>
      </c>
      <c r="C15" s="8">
        <v>12.040793946999999</v>
      </c>
      <c r="D15" s="43" t="str">
        <f t="shared" si="4"/>
        <v>N/A</v>
      </c>
      <c r="E15" s="8">
        <v>12.142639767</v>
      </c>
      <c r="F15" s="43" t="str">
        <f t="shared" si="5"/>
        <v>N/A</v>
      </c>
      <c r="G15" s="8">
        <v>12.845229633000001</v>
      </c>
      <c r="H15" s="43" t="str">
        <f t="shared" si="6"/>
        <v>N/A</v>
      </c>
      <c r="I15" s="12">
        <v>0.8458</v>
      </c>
      <c r="J15" s="12">
        <v>5.7859999999999996</v>
      </c>
      <c r="K15" s="44" t="s">
        <v>732</v>
      </c>
      <c r="L15" s="9" t="str">
        <f t="shared" si="7"/>
        <v>Yes</v>
      </c>
    </row>
    <row r="16" spans="1:12" x14ac:dyDescent="0.2">
      <c r="A16" s="4" t="s">
        <v>419</v>
      </c>
      <c r="B16" s="34" t="s">
        <v>217</v>
      </c>
      <c r="C16" s="8">
        <v>6.0175582190999997</v>
      </c>
      <c r="D16" s="43" t="str">
        <f t="shared" si="4"/>
        <v>N/A</v>
      </c>
      <c r="E16" s="8">
        <v>6.1875992284999999</v>
      </c>
      <c r="F16" s="43" t="str">
        <f t="shared" si="5"/>
        <v>N/A</v>
      </c>
      <c r="G16" s="8">
        <v>6.3375278580999996</v>
      </c>
      <c r="H16" s="43" t="str">
        <f t="shared" si="6"/>
        <v>N/A</v>
      </c>
      <c r="I16" s="12">
        <v>2.8260000000000001</v>
      </c>
      <c r="J16" s="12">
        <v>2.423</v>
      </c>
      <c r="K16" s="44" t="s">
        <v>732</v>
      </c>
      <c r="L16" s="9" t="str">
        <f t="shared" si="7"/>
        <v>Yes</v>
      </c>
    </row>
    <row r="17" spans="1:12" x14ac:dyDescent="0.2">
      <c r="A17" s="4" t="s">
        <v>420</v>
      </c>
      <c r="B17" s="34" t="s">
        <v>217</v>
      </c>
      <c r="C17" s="8">
        <v>0.49508882479999999</v>
      </c>
      <c r="D17" s="43" t="str">
        <f t="shared" si="4"/>
        <v>N/A</v>
      </c>
      <c r="E17" s="8">
        <v>0.73481248899999996</v>
      </c>
      <c r="F17" s="43" t="str">
        <f t="shared" si="5"/>
        <v>N/A</v>
      </c>
      <c r="G17" s="8">
        <v>0.56994394469999998</v>
      </c>
      <c r="H17" s="43" t="str">
        <f t="shared" si="6"/>
        <v>N/A</v>
      </c>
      <c r="I17" s="12">
        <v>48.42</v>
      </c>
      <c r="J17" s="12">
        <v>-22.4</v>
      </c>
      <c r="K17" s="44" t="s">
        <v>732</v>
      </c>
      <c r="L17" s="9" t="str">
        <f t="shared" si="7"/>
        <v>Yes</v>
      </c>
    </row>
    <row r="18" spans="1:12" x14ac:dyDescent="0.2">
      <c r="A18" s="4" t="s">
        <v>421</v>
      </c>
      <c r="B18" s="34" t="s">
        <v>217</v>
      </c>
      <c r="C18" s="8">
        <v>3.1169043101999998</v>
      </c>
      <c r="D18" s="43" t="str">
        <f t="shared" si="4"/>
        <v>N/A</v>
      </c>
      <c r="E18" s="8">
        <v>2.6759795210999999</v>
      </c>
      <c r="F18" s="43" t="str">
        <f t="shared" si="5"/>
        <v>N/A</v>
      </c>
      <c r="G18" s="8">
        <v>1.8602387200999999</v>
      </c>
      <c r="H18" s="43" t="str">
        <f t="shared" si="6"/>
        <v>N/A</v>
      </c>
      <c r="I18" s="12">
        <v>-14.1</v>
      </c>
      <c r="J18" s="12">
        <v>-30.5</v>
      </c>
      <c r="K18" s="44" t="s">
        <v>732</v>
      </c>
      <c r="L18" s="9" t="str">
        <f t="shared" si="7"/>
        <v>No</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0</v>
      </c>
      <c r="J19" s="12">
        <v>0</v>
      </c>
      <c r="K19" s="47" t="s">
        <v>217</v>
      </c>
      <c r="L19" s="9" t="str">
        <f t="shared" ref="L19:L25" si="11">IF(J19="Div by 0", "N/A", IF(K19="N/A","N/A", IF(J19&gt;VALUE(MID(K19,1,2)), "No", IF(J19&lt;-1*VALUE(MID(K19,1,2)), "No", "Yes"))))</f>
        <v>N/A</v>
      </c>
    </row>
    <row r="20" spans="1:12" x14ac:dyDescent="0.2">
      <c r="A20" s="4" t="s">
        <v>76</v>
      </c>
      <c r="B20" s="47" t="s">
        <v>217</v>
      </c>
      <c r="C20" s="35">
        <v>18</v>
      </c>
      <c r="D20" s="43" t="str">
        <f t="shared" si="8"/>
        <v>N/A</v>
      </c>
      <c r="E20" s="35">
        <v>16</v>
      </c>
      <c r="F20" s="43" t="str">
        <f t="shared" si="9"/>
        <v>N/A</v>
      </c>
      <c r="G20" s="35">
        <v>18</v>
      </c>
      <c r="H20" s="43" t="str">
        <f t="shared" si="10"/>
        <v>N/A</v>
      </c>
      <c r="I20" s="12">
        <v>-11.1</v>
      </c>
      <c r="J20" s="12">
        <v>12.5</v>
      </c>
      <c r="K20" s="47" t="s">
        <v>217</v>
      </c>
      <c r="L20" s="9" t="str">
        <f t="shared" si="11"/>
        <v>N/A</v>
      </c>
    </row>
    <row r="21" spans="1:12" x14ac:dyDescent="0.2">
      <c r="A21" s="60" t="s">
        <v>1121</v>
      </c>
      <c r="B21" s="47" t="s">
        <v>217</v>
      </c>
      <c r="C21" s="14">
        <v>5023.6188923</v>
      </c>
      <c r="D21" s="11" t="str">
        <f t="shared" si="8"/>
        <v>N/A</v>
      </c>
      <c r="E21" s="14">
        <v>4940.3651868999996</v>
      </c>
      <c r="F21" s="11" t="str">
        <f t="shared" si="9"/>
        <v>N/A</v>
      </c>
      <c r="G21" s="14">
        <v>4568.2181195000003</v>
      </c>
      <c r="H21" s="11" t="str">
        <f t="shared" si="10"/>
        <v>N/A</v>
      </c>
      <c r="I21" s="12">
        <v>-1.66</v>
      </c>
      <c r="J21" s="12">
        <v>-7.53</v>
      </c>
      <c r="K21" s="47" t="s">
        <v>732</v>
      </c>
      <c r="L21" s="9" t="str">
        <f t="shared" si="11"/>
        <v>Yes</v>
      </c>
    </row>
    <row r="22" spans="1:12" x14ac:dyDescent="0.2">
      <c r="A22" s="4" t="s">
        <v>1726</v>
      </c>
      <c r="B22" s="47" t="s">
        <v>217</v>
      </c>
      <c r="C22" s="14">
        <v>13411.074807000001</v>
      </c>
      <c r="D22" s="11" t="str">
        <f t="shared" si="8"/>
        <v>N/A</v>
      </c>
      <c r="E22" s="14">
        <v>13955.483557</v>
      </c>
      <c r="F22" s="11" t="str">
        <f t="shared" si="9"/>
        <v>N/A</v>
      </c>
      <c r="G22" s="14">
        <v>13199.291007</v>
      </c>
      <c r="H22" s="11" t="str">
        <f t="shared" si="10"/>
        <v>N/A</v>
      </c>
      <c r="I22" s="12">
        <v>4.0590000000000002</v>
      </c>
      <c r="J22" s="12">
        <v>-5.42</v>
      </c>
      <c r="K22" s="47" t="s">
        <v>732</v>
      </c>
      <c r="L22" s="9" t="str">
        <f t="shared" si="11"/>
        <v>Yes</v>
      </c>
    </row>
    <row r="23" spans="1:12" x14ac:dyDescent="0.2">
      <c r="A23" s="4" t="s">
        <v>1122</v>
      </c>
      <c r="B23" s="47" t="s">
        <v>217</v>
      </c>
      <c r="C23" s="14">
        <v>14700.339448000001</v>
      </c>
      <c r="D23" s="11" t="str">
        <f t="shared" si="8"/>
        <v>N/A</v>
      </c>
      <c r="E23" s="14">
        <v>15219.804526</v>
      </c>
      <c r="F23" s="11" t="str">
        <f t="shared" si="9"/>
        <v>N/A</v>
      </c>
      <c r="G23" s="14">
        <v>14439.346657</v>
      </c>
      <c r="H23" s="11" t="str">
        <f t="shared" si="10"/>
        <v>N/A</v>
      </c>
      <c r="I23" s="12">
        <v>3.5339999999999998</v>
      </c>
      <c r="J23" s="12">
        <v>-5.13</v>
      </c>
      <c r="K23" s="47" t="s">
        <v>732</v>
      </c>
      <c r="L23" s="9" t="str">
        <f t="shared" si="11"/>
        <v>Yes</v>
      </c>
    </row>
    <row r="24" spans="1:12" x14ac:dyDescent="0.2">
      <c r="A24" s="4" t="s">
        <v>1123</v>
      </c>
      <c r="B24" s="47" t="s">
        <v>217</v>
      </c>
      <c r="C24" s="14">
        <v>1805.5526992</v>
      </c>
      <c r="D24" s="11" t="str">
        <f t="shared" si="8"/>
        <v>N/A</v>
      </c>
      <c r="E24" s="14">
        <v>1792.6807607999999</v>
      </c>
      <c r="F24" s="11" t="str">
        <f t="shared" si="9"/>
        <v>N/A</v>
      </c>
      <c r="G24" s="14">
        <v>1665.0166288</v>
      </c>
      <c r="H24" s="11" t="str">
        <f t="shared" si="10"/>
        <v>N/A</v>
      </c>
      <c r="I24" s="12">
        <v>-0.71299999999999997</v>
      </c>
      <c r="J24" s="12">
        <v>-7.12</v>
      </c>
      <c r="K24" s="47" t="s">
        <v>732</v>
      </c>
      <c r="L24" s="9" t="str">
        <f t="shared" si="11"/>
        <v>Yes</v>
      </c>
    </row>
    <row r="25" spans="1:12" x14ac:dyDescent="0.2">
      <c r="A25" s="4" t="s">
        <v>1124</v>
      </c>
      <c r="B25" s="47" t="s">
        <v>217</v>
      </c>
      <c r="C25" s="14">
        <v>2697.9545213000001</v>
      </c>
      <c r="D25" s="11" t="str">
        <f t="shared" si="8"/>
        <v>N/A</v>
      </c>
      <c r="E25" s="14">
        <v>2676.7883582999998</v>
      </c>
      <c r="F25" s="11" t="str">
        <f t="shared" si="9"/>
        <v>N/A</v>
      </c>
      <c r="G25" s="14">
        <v>2406.6973954999999</v>
      </c>
      <c r="H25" s="11" t="str">
        <f t="shared" si="10"/>
        <v>N/A</v>
      </c>
      <c r="I25" s="12">
        <v>-0.78500000000000003</v>
      </c>
      <c r="J25" s="12">
        <v>-10.1</v>
      </c>
      <c r="K25" s="47" t="s">
        <v>732</v>
      </c>
      <c r="L25" s="9" t="str">
        <f t="shared" si="11"/>
        <v>Yes</v>
      </c>
    </row>
    <row r="26" spans="1:12" x14ac:dyDescent="0.2">
      <c r="A26" s="2" t="s">
        <v>1125</v>
      </c>
      <c r="B26" s="47" t="s">
        <v>217</v>
      </c>
      <c r="C26" s="14">
        <v>5025.3760942999997</v>
      </c>
      <c r="D26" s="11" t="str">
        <f t="shared" si="8"/>
        <v>N/A</v>
      </c>
      <c r="E26" s="14">
        <v>4964.8066113000004</v>
      </c>
      <c r="F26" s="11" t="str">
        <f t="shared" si="9"/>
        <v>N/A</v>
      </c>
      <c r="G26" s="14">
        <v>4606.8641870000001</v>
      </c>
      <c r="H26" s="11" t="str">
        <f t="shared" si="10"/>
        <v>N/A</v>
      </c>
      <c r="I26" s="12">
        <v>-1.21</v>
      </c>
      <c r="J26" s="12">
        <v>-7.21</v>
      </c>
      <c r="K26" s="47" t="s">
        <v>732</v>
      </c>
      <c r="L26" s="9" t="str">
        <f>IF(J26="Div by 0", "N/A", IF(OR(J26="N/A",K26="N/A"),"N/A", IF(J26&gt;VALUE(MID(K26,1,2)), "No", IF(J26&lt;-1*VALUE(MID(K26,1,2)), "No", "Yes"))))</f>
        <v>Yes</v>
      </c>
    </row>
    <row r="27" spans="1:12" x14ac:dyDescent="0.2">
      <c r="A27" s="2" t="s">
        <v>1126</v>
      </c>
      <c r="B27" s="47" t="s">
        <v>217</v>
      </c>
      <c r="C27" s="14">
        <v>5021.1237612000004</v>
      </c>
      <c r="D27" s="11" t="str">
        <f t="shared" si="8"/>
        <v>N/A</v>
      </c>
      <c r="E27" s="14">
        <v>4906.3927768000003</v>
      </c>
      <c r="F27" s="11" t="str">
        <f t="shared" si="9"/>
        <v>N/A</v>
      </c>
      <c r="G27" s="14">
        <v>4514.9776118</v>
      </c>
      <c r="H27" s="11" t="str">
        <f t="shared" si="10"/>
        <v>N/A</v>
      </c>
      <c r="I27" s="12">
        <v>-2.2799999999999998</v>
      </c>
      <c r="J27" s="12">
        <v>-7.98</v>
      </c>
      <c r="K27" s="47" t="s">
        <v>732</v>
      </c>
      <c r="L27" s="9" t="str">
        <f>IF(J27="Div by 0", "N/A", IF(OR(J27="N/A",K27="N/A"),"N/A", IF(J27&gt;VALUE(MID(K27,1,2)), "No", IF(J27&lt;-1*VALUE(MID(K27,1,2)), "No", "Yes"))))</f>
        <v>Yes</v>
      </c>
    </row>
    <row r="28" spans="1:12" x14ac:dyDescent="0.2">
      <c r="A28" s="60" t="s">
        <v>1127</v>
      </c>
      <c r="B28" s="47" t="s">
        <v>217</v>
      </c>
      <c r="C28" s="14">
        <v>13320.759835999999</v>
      </c>
      <c r="D28" s="11" t="str">
        <f t="shared" si="8"/>
        <v>N/A</v>
      </c>
      <c r="E28" s="14">
        <v>13990.7004</v>
      </c>
      <c r="F28" s="11" t="str">
        <f t="shared" si="9"/>
        <v>N/A</v>
      </c>
      <c r="G28" s="14">
        <v>13262.784808</v>
      </c>
      <c r="H28" s="11" t="str">
        <f t="shared" si="10"/>
        <v>N/A</v>
      </c>
      <c r="I28" s="12">
        <v>5.0289999999999999</v>
      </c>
      <c r="J28" s="12">
        <v>-5.2</v>
      </c>
      <c r="K28" s="47" t="s">
        <v>732</v>
      </c>
      <c r="L28" s="9" t="str">
        <f>IF(J28="Div by 0", "N/A", IF(K28="N/A","N/A", IF(J28&gt;VALUE(MID(K28,1,2)), "No", IF(J28&lt;-1*VALUE(MID(K28,1,2)), "No", "Yes"))))</f>
        <v>Yes</v>
      </c>
    </row>
    <row r="29" spans="1:12" x14ac:dyDescent="0.2">
      <c r="A29" s="2" t="s">
        <v>1128</v>
      </c>
      <c r="B29" s="47" t="s">
        <v>217</v>
      </c>
      <c r="C29" s="14">
        <v>13883.010612</v>
      </c>
      <c r="D29" s="11" t="str">
        <f t="shared" si="8"/>
        <v>N/A</v>
      </c>
      <c r="E29" s="14">
        <v>14552.853636</v>
      </c>
      <c r="F29" s="11" t="str">
        <f t="shared" si="9"/>
        <v>N/A</v>
      </c>
      <c r="G29" s="14">
        <v>13877.71566</v>
      </c>
      <c r="H29" s="11" t="str">
        <f t="shared" si="10"/>
        <v>N/A</v>
      </c>
      <c r="I29" s="12">
        <v>4.8250000000000002</v>
      </c>
      <c r="J29" s="12">
        <v>-4.6399999999999997</v>
      </c>
      <c r="K29" s="47" t="s">
        <v>732</v>
      </c>
      <c r="L29" s="9" t="str">
        <f>IF(J29="Div by 0", "N/A", IF(K29="N/A","N/A", IF(J29&gt;VALUE(MID(K29,1,2)), "No", IF(J29&lt;-1*VALUE(MID(K29,1,2)), "No", "Yes"))))</f>
        <v>Yes</v>
      </c>
    </row>
    <row r="30" spans="1:12" x14ac:dyDescent="0.2">
      <c r="A30" s="2" t="s">
        <v>1129</v>
      </c>
      <c r="B30" s="47" t="s">
        <v>217</v>
      </c>
      <c r="C30" s="14">
        <v>12645.976633</v>
      </c>
      <c r="D30" s="11" t="str">
        <f t="shared" si="8"/>
        <v>N/A</v>
      </c>
      <c r="E30" s="14">
        <v>13330.07238</v>
      </c>
      <c r="F30" s="11" t="str">
        <f t="shared" si="9"/>
        <v>N/A</v>
      </c>
      <c r="G30" s="14">
        <v>12629.700094</v>
      </c>
      <c r="H30" s="11" t="str">
        <f t="shared" si="10"/>
        <v>N/A</v>
      </c>
      <c r="I30" s="12">
        <v>5.41</v>
      </c>
      <c r="J30" s="12">
        <v>-5.25</v>
      </c>
      <c r="K30" s="47" t="s">
        <v>732</v>
      </c>
      <c r="L30" s="9" t="str">
        <f>IF(J30="Div by 0", "N/A", IF(K30="N/A","N/A", IF(J30&gt;VALUE(MID(K30,1,2)), "No", IF(J30&lt;-1*VALUE(MID(K30,1,2)), "No", "Yes"))))</f>
        <v>Yes</v>
      </c>
    </row>
    <row r="31" spans="1:12" x14ac:dyDescent="0.2">
      <c r="A31" s="2" t="s">
        <v>1130</v>
      </c>
      <c r="B31" s="47" t="s">
        <v>217</v>
      </c>
      <c r="C31" s="14">
        <v>13184.209129999999</v>
      </c>
      <c r="D31" s="11" t="str">
        <f t="shared" si="8"/>
        <v>N/A</v>
      </c>
      <c r="E31" s="14">
        <v>13765.978383</v>
      </c>
      <c r="F31" s="11" t="str">
        <f t="shared" si="9"/>
        <v>N/A</v>
      </c>
      <c r="G31" s="14">
        <v>13073.248973</v>
      </c>
      <c r="H31" s="11" t="str">
        <f t="shared" si="10"/>
        <v>N/A</v>
      </c>
      <c r="I31" s="12">
        <v>4.4130000000000003</v>
      </c>
      <c r="J31" s="12">
        <v>-5.03</v>
      </c>
      <c r="K31" s="47" t="s">
        <v>732</v>
      </c>
      <c r="L31" s="9" t="str">
        <f>IF(J31="Div by 0", "N/A", IF(OR(J31="N/A",K31="N/A"),"N/A", IF(J31&gt;VALUE(MID(K31,1,2)), "No", IF(J31&lt;-1*VALUE(MID(K31,1,2)), "No", "Yes"))))</f>
        <v>Yes</v>
      </c>
    </row>
    <row r="32" spans="1:12" x14ac:dyDescent="0.2">
      <c r="A32" s="2" t="s">
        <v>1131</v>
      </c>
      <c r="B32" s="47" t="s">
        <v>217</v>
      </c>
      <c r="C32" s="14">
        <v>13542.766002</v>
      </c>
      <c r="D32" s="11" t="str">
        <f t="shared" si="8"/>
        <v>N/A</v>
      </c>
      <c r="E32" s="14">
        <v>14353.935165999999</v>
      </c>
      <c r="F32" s="11" t="str">
        <f t="shared" si="9"/>
        <v>N/A</v>
      </c>
      <c r="G32" s="14">
        <v>13565.879800000001</v>
      </c>
      <c r="H32" s="11" t="str">
        <f t="shared" si="10"/>
        <v>N/A</v>
      </c>
      <c r="I32" s="12">
        <v>5.99</v>
      </c>
      <c r="J32" s="12">
        <v>-5.49</v>
      </c>
      <c r="K32" s="47" t="s">
        <v>732</v>
      </c>
      <c r="L32" s="9" t="str">
        <f>IF(J32="Div by 0", "N/A", IF(OR(J32="N/A",K32="N/A"),"N/A", IF(J32&gt;VALUE(MID(K32,1,2)), "No", IF(J32&lt;-1*VALUE(MID(K32,1,2)), "No", "Yes"))))</f>
        <v>Yes</v>
      </c>
    </row>
    <row r="33" spans="1:12" x14ac:dyDescent="0.2">
      <c r="A33" s="2" t="s">
        <v>1731</v>
      </c>
      <c r="B33" s="47" t="s">
        <v>217</v>
      </c>
      <c r="C33" s="14">
        <v>15412.562916999999</v>
      </c>
      <c r="D33" s="11" t="str">
        <f t="shared" si="8"/>
        <v>N/A</v>
      </c>
      <c r="E33" s="14">
        <v>16650.568847999999</v>
      </c>
      <c r="F33" s="11" t="str">
        <f t="shared" si="9"/>
        <v>N/A</v>
      </c>
      <c r="G33" s="14">
        <v>13876.206897</v>
      </c>
      <c r="H33" s="11" t="str">
        <f t="shared" si="10"/>
        <v>N/A</v>
      </c>
      <c r="I33" s="12">
        <v>8.032</v>
      </c>
      <c r="J33" s="12">
        <v>-16.7</v>
      </c>
      <c r="K33" s="47" t="s">
        <v>732</v>
      </c>
      <c r="L33" s="9" t="str">
        <f t="shared" ref="L33:L45" si="12">IF(J33="Div by 0", "N/A", IF(K33="N/A","N/A", IF(J33&gt;VALUE(MID(K33,1,2)), "No", IF(J33&lt;-1*VALUE(MID(K33,1,2)), "No", "Yes"))))</f>
        <v>Yes</v>
      </c>
    </row>
    <row r="34" spans="1:12" x14ac:dyDescent="0.2">
      <c r="A34" s="2" t="s">
        <v>1732</v>
      </c>
      <c r="B34" s="47" t="s">
        <v>217</v>
      </c>
      <c r="C34" s="14">
        <v>563.02682757000002</v>
      </c>
      <c r="D34" s="11" t="str">
        <f t="shared" si="8"/>
        <v>N/A</v>
      </c>
      <c r="E34" s="14">
        <v>595.71483511999998</v>
      </c>
      <c r="F34" s="11" t="str">
        <f t="shared" si="9"/>
        <v>N/A</v>
      </c>
      <c r="G34" s="14">
        <v>532.87421189999998</v>
      </c>
      <c r="H34" s="11" t="str">
        <f t="shared" si="10"/>
        <v>N/A</v>
      </c>
      <c r="I34" s="12">
        <v>5.806</v>
      </c>
      <c r="J34" s="12">
        <v>-10.5</v>
      </c>
      <c r="K34" s="47" t="s">
        <v>732</v>
      </c>
      <c r="L34" s="9" t="str">
        <f t="shared" si="12"/>
        <v>Yes</v>
      </c>
    </row>
    <row r="35" spans="1:12" x14ac:dyDescent="0.2">
      <c r="A35" s="2" t="s">
        <v>1733</v>
      </c>
      <c r="B35" s="47" t="s">
        <v>217</v>
      </c>
      <c r="C35" s="14">
        <v>20591.200981999998</v>
      </c>
      <c r="D35" s="11" t="str">
        <f t="shared" si="8"/>
        <v>N/A</v>
      </c>
      <c r="E35" s="14">
        <v>21141.617134</v>
      </c>
      <c r="F35" s="11" t="str">
        <f t="shared" si="9"/>
        <v>N/A</v>
      </c>
      <c r="G35" s="14">
        <v>19569.939079</v>
      </c>
      <c r="H35" s="11" t="str">
        <f t="shared" si="10"/>
        <v>N/A</v>
      </c>
      <c r="I35" s="12">
        <v>2.673</v>
      </c>
      <c r="J35" s="12">
        <v>-7.43</v>
      </c>
      <c r="K35" s="47" t="s">
        <v>732</v>
      </c>
      <c r="L35" s="9" t="str">
        <f t="shared" si="12"/>
        <v>Yes</v>
      </c>
    </row>
    <row r="36" spans="1:12" x14ac:dyDescent="0.2">
      <c r="A36" s="2" t="s">
        <v>1734</v>
      </c>
      <c r="B36" s="47" t="s">
        <v>217</v>
      </c>
      <c r="C36" s="14">
        <v>48.735875217</v>
      </c>
      <c r="D36" s="11" t="str">
        <f t="shared" si="8"/>
        <v>N/A</v>
      </c>
      <c r="E36" s="14">
        <v>75.130966143999999</v>
      </c>
      <c r="F36" s="11" t="str">
        <f t="shared" si="9"/>
        <v>N/A</v>
      </c>
      <c r="G36" s="14">
        <v>55.653952629999999</v>
      </c>
      <c r="H36" s="11" t="str">
        <f t="shared" si="10"/>
        <v>N/A</v>
      </c>
      <c r="I36" s="12">
        <v>54.16</v>
      </c>
      <c r="J36" s="12">
        <v>-25.9</v>
      </c>
      <c r="K36" s="47" t="s">
        <v>732</v>
      </c>
      <c r="L36" s="9" t="str">
        <f t="shared" si="12"/>
        <v>Yes</v>
      </c>
    </row>
    <row r="37" spans="1:12" x14ac:dyDescent="0.2">
      <c r="A37" s="2" t="s">
        <v>1735</v>
      </c>
      <c r="B37" s="47" t="s">
        <v>217</v>
      </c>
      <c r="C37" s="14" t="s">
        <v>1743</v>
      </c>
      <c r="D37" s="11" t="str">
        <f t="shared" si="8"/>
        <v>N/A</v>
      </c>
      <c r="E37" s="14" t="s">
        <v>1743</v>
      </c>
      <c r="F37" s="11" t="str">
        <f t="shared" si="9"/>
        <v>N/A</v>
      </c>
      <c r="G37" s="14">
        <v>3501</v>
      </c>
      <c r="H37" s="11" t="str">
        <f t="shared" si="10"/>
        <v>N/A</v>
      </c>
      <c r="I37" s="12" t="s">
        <v>1743</v>
      </c>
      <c r="J37" s="12" t="s">
        <v>1743</v>
      </c>
      <c r="K37" s="47" t="s">
        <v>732</v>
      </c>
      <c r="L37" s="9" t="str">
        <f t="shared" si="12"/>
        <v>N/A</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55.212352533000001</v>
      </c>
      <c r="D39" s="11" t="str">
        <f t="shared" si="8"/>
        <v>N/A</v>
      </c>
      <c r="E39" s="14">
        <v>33.382474836999997</v>
      </c>
      <c r="F39" s="11" t="str">
        <f t="shared" si="9"/>
        <v>N/A</v>
      </c>
      <c r="G39" s="14">
        <v>99.686167304999998</v>
      </c>
      <c r="H39" s="11" t="str">
        <f t="shared" si="10"/>
        <v>N/A</v>
      </c>
      <c r="I39" s="12">
        <v>-39.5</v>
      </c>
      <c r="J39" s="12">
        <v>198.6</v>
      </c>
      <c r="K39" s="47" t="s">
        <v>732</v>
      </c>
      <c r="L39" s="9" t="str">
        <f t="shared" si="12"/>
        <v>No</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16462.7526</v>
      </c>
      <c r="D41" s="11" t="str">
        <f t="shared" si="8"/>
        <v>N/A</v>
      </c>
      <c r="E41" s="14">
        <v>17821.386467</v>
      </c>
      <c r="F41" s="11" t="str">
        <f t="shared" si="9"/>
        <v>N/A</v>
      </c>
      <c r="G41" s="14">
        <v>17258.673537999999</v>
      </c>
      <c r="H41" s="11" t="str">
        <f t="shared" si="10"/>
        <v>N/A</v>
      </c>
      <c r="I41" s="12">
        <v>8.2530000000000001</v>
      </c>
      <c r="J41" s="12">
        <v>-3.16</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17384.134279000002</v>
      </c>
      <c r="D44" s="11" t="str">
        <f t="shared" si="8"/>
        <v>N/A</v>
      </c>
      <c r="E44" s="14">
        <v>18500.828646999998</v>
      </c>
      <c r="F44" s="11" t="str">
        <f t="shared" si="9"/>
        <v>N/A</v>
      </c>
      <c r="G44" s="14">
        <v>17677.00333</v>
      </c>
      <c r="H44" s="11" t="str">
        <f t="shared" si="10"/>
        <v>N/A</v>
      </c>
      <c r="I44" s="12">
        <v>6.4240000000000004</v>
      </c>
      <c r="J44" s="12">
        <v>-4.45</v>
      </c>
      <c r="K44" s="47" t="s">
        <v>732</v>
      </c>
      <c r="L44" s="9" t="str">
        <f t="shared" si="12"/>
        <v>Yes</v>
      </c>
    </row>
    <row r="45" spans="1:12" ht="25.5" x14ac:dyDescent="0.2">
      <c r="A45" s="2" t="s">
        <v>1133</v>
      </c>
      <c r="B45" s="47" t="s">
        <v>217</v>
      </c>
      <c r="C45" s="14">
        <v>343.34511651000003</v>
      </c>
      <c r="D45" s="11" t="str">
        <f t="shared" si="8"/>
        <v>N/A</v>
      </c>
      <c r="E45" s="14">
        <v>362.42333980000001</v>
      </c>
      <c r="F45" s="11" t="str">
        <f t="shared" si="9"/>
        <v>N/A</v>
      </c>
      <c r="G45" s="14">
        <v>330.53077786</v>
      </c>
      <c r="H45" s="11" t="str">
        <f t="shared" si="10"/>
        <v>N/A</v>
      </c>
      <c r="I45" s="12">
        <v>5.5570000000000004</v>
      </c>
      <c r="J45" s="12">
        <v>-8.8000000000000007</v>
      </c>
      <c r="K45" s="47" t="s">
        <v>732</v>
      </c>
      <c r="L45" s="9" t="str">
        <f t="shared" si="12"/>
        <v>Yes</v>
      </c>
    </row>
    <row r="46" spans="1:12" x14ac:dyDescent="0.2">
      <c r="A46" s="2" t="s">
        <v>1134</v>
      </c>
      <c r="B46" s="34" t="s">
        <v>217</v>
      </c>
      <c r="C46" s="46">
        <v>43826.924262</v>
      </c>
      <c r="D46" s="43" t="str">
        <f t="shared" si="8"/>
        <v>N/A</v>
      </c>
      <c r="E46" s="46">
        <v>45873.334865999997</v>
      </c>
      <c r="F46" s="43" t="str">
        <f t="shared" si="9"/>
        <v>N/A</v>
      </c>
      <c r="G46" s="46">
        <v>44255.469440000001</v>
      </c>
      <c r="H46" s="43" t="str">
        <f t="shared" si="10"/>
        <v>N/A</v>
      </c>
      <c r="I46" s="12">
        <v>4.6689999999999996</v>
      </c>
      <c r="J46" s="12">
        <v>-3.53</v>
      </c>
      <c r="K46" s="44" t="s">
        <v>732</v>
      </c>
      <c r="L46" s="9" t="str">
        <f>IF(J46="Div by 0", "N/A", IF(K46="N/A","N/A", IF(J46&gt;VALUE(MID(K46,1,2)), "No", IF(J46&lt;-1*VALUE(MID(K46,1,2)), "No", "Yes"))))</f>
        <v>Yes</v>
      </c>
    </row>
    <row r="47" spans="1:12" x14ac:dyDescent="0.2">
      <c r="A47" s="61" t="s">
        <v>1135</v>
      </c>
      <c r="B47" s="34" t="s">
        <v>217</v>
      </c>
      <c r="C47" s="46">
        <v>29070.559633000001</v>
      </c>
      <c r="D47" s="43" t="str">
        <f t="shared" si="8"/>
        <v>N/A</v>
      </c>
      <c r="E47" s="46">
        <v>29930.968477999999</v>
      </c>
      <c r="F47" s="43" t="str">
        <f t="shared" si="9"/>
        <v>N/A</v>
      </c>
      <c r="G47" s="46">
        <v>29252.921568999998</v>
      </c>
      <c r="H47" s="43" t="str">
        <f t="shared" si="10"/>
        <v>N/A</v>
      </c>
      <c r="I47" s="12">
        <v>2.96</v>
      </c>
      <c r="J47" s="12">
        <v>-2.27</v>
      </c>
      <c r="K47" s="44" t="s">
        <v>732</v>
      </c>
      <c r="L47" s="9" t="str">
        <f>IF(J47="Div by 0", "N/A", IF(K47="N/A","N/A", IF(J47&gt;VALUE(MID(K47,1,2)), "No", IF(J47&lt;-1*VALUE(MID(K47,1,2)), "No", "Yes"))))</f>
        <v>Yes</v>
      </c>
    </row>
    <row r="48" spans="1:12" ht="25.5" x14ac:dyDescent="0.2">
      <c r="A48" s="2" t="s">
        <v>1136</v>
      </c>
      <c r="B48" s="34" t="s">
        <v>217</v>
      </c>
      <c r="C48" s="46">
        <v>35088.004931000003</v>
      </c>
      <c r="D48" s="43" t="str">
        <f t="shared" si="8"/>
        <v>N/A</v>
      </c>
      <c r="E48" s="46">
        <v>38466.982349999998</v>
      </c>
      <c r="F48" s="43" t="str">
        <f t="shared" si="9"/>
        <v>N/A</v>
      </c>
      <c r="G48" s="46">
        <v>39719.602827000002</v>
      </c>
      <c r="H48" s="43" t="str">
        <f t="shared" si="10"/>
        <v>N/A</v>
      </c>
      <c r="I48" s="12">
        <v>9.6300000000000008</v>
      </c>
      <c r="J48" s="12">
        <v>3.2559999999999998</v>
      </c>
      <c r="K48" s="44" t="s">
        <v>732</v>
      </c>
      <c r="L48" s="9" t="str">
        <f>IF(J48="Div by 0", "N/A", IF(K48="N/A","N/A", IF(J48&gt;VALUE(MID(K48,1,2)), "No", IF(J48&lt;-1*VALUE(MID(K48,1,2)), "No", "Yes"))))</f>
        <v>Yes</v>
      </c>
    </row>
    <row r="49" spans="1:12" x14ac:dyDescent="0.2">
      <c r="A49" s="6" t="s">
        <v>1137</v>
      </c>
      <c r="B49" s="34" t="s">
        <v>217</v>
      </c>
      <c r="C49" s="46">
        <v>28079.206424</v>
      </c>
      <c r="D49" s="43" t="str">
        <f t="shared" si="8"/>
        <v>N/A</v>
      </c>
      <c r="E49" s="46">
        <v>30047.077645000001</v>
      </c>
      <c r="F49" s="43" t="str">
        <f t="shared" si="9"/>
        <v>N/A</v>
      </c>
      <c r="G49" s="46">
        <v>29236.722573999999</v>
      </c>
      <c r="H49" s="43" t="str">
        <f t="shared" si="10"/>
        <v>N/A</v>
      </c>
      <c r="I49" s="12">
        <v>7.008</v>
      </c>
      <c r="J49" s="12">
        <v>-2.7</v>
      </c>
      <c r="K49" s="44" t="s">
        <v>732</v>
      </c>
      <c r="L49" s="9" t="str">
        <f t="shared" ref="L49:L59" si="13">IF(J49="Div by 0", "N/A", IF(K49="N/A","N/A", IF(J49&gt;VALUE(MID(K49,1,2)), "No", IF(J49&lt;-1*VALUE(MID(K49,1,2)), "No", "Yes"))))</f>
        <v>Yes</v>
      </c>
    </row>
    <row r="50" spans="1:12" ht="25.5" x14ac:dyDescent="0.2">
      <c r="A50" s="2" t="s">
        <v>1138</v>
      </c>
      <c r="B50" s="34" t="s">
        <v>217</v>
      </c>
      <c r="C50" s="46">
        <v>19105.225697999998</v>
      </c>
      <c r="D50" s="43" t="str">
        <f t="shared" si="8"/>
        <v>N/A</v>
      </c>
      <c r="E50" s="46">
        <v>20439.474575</v>
      </c>
      <c r="F50" s="43" t="str">
        <f t="shared" si="9"/>
        <v>N/A</v>
      </c>
      <c r="G50" s="46">
        <v>19886.881191</v>
      </c>
      <c r="H50" s="43" t="str">
        <f t="shared" si="10"/>
        <v>N/A</v>
      </c>
      <c r="I50" s="12">
        <v>6.984</v>
      </c>
      <c r="J50" s="12">
        <v>-2.7</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v>31936.743807999999</v>
      </c>
      <c r="D52" s="43" t="str">
        <f t="shared" si="14"/>
        <v>N/A</v>
      </c>
      <c r="E52" s="46">
        <v>34216.902205999999</v>
      </c>
      <c r="F52" s="43" t="str">
        <f t="shared" si="15"/>
        <v>N/A</v>
      </c>
      <c r="G52" s="46">
        <v>34365.689313000003</v>
      </c>
      <c r="H52" s="43" t="str">
        <f t="shared" si="16"/>
        <v>N/A</v>
      </c>
      <c r="I52" s="12">
        <v>7.14</v>
      </c>
      <c r="J52" s="12">
        <v>0.43480000000000002</v>
      </c>
      <c r="K52" s="44" t="s">
        <v>732</v>
      </c>
      <c r="L52" s="9" t="str">
        <f t="shared" si="13"/>
        <v>Yes</v>
      </c>
    </row>
    <row r="53" spans="1:12" ht="25.5" x14ac:dyDescent="0.2">
      <c r="A53" s="2" t="s">
        <v>1141</v>
      </c>
      <c r="B53" s="34" t="s">
        <v>217</v>
      </c>
      <c r="C53" s="46">
        <v>57036.195571999997</v>
      </c>
      <c r="D53" s="43" t="str">
        <f t="shared" si="14"/>
        <v>N/A</v>
      </c>
      <c r="E53" s="46">
        <v>61853.338462</v>
      </c>
      <c r="F53" s="43" t="str">
        <f t="shared" si="15"/>
        <v>N/A</v>
      </c>
      <c r="G53" s="46">
        <v>61377.054263999999</v>
      </c>
      <c r="H53" s="43" t="str">
        <f t="shared" si="16"/>
        <v>N/A</v>
      </c>
      <c r="I53" s="12">
        <v>8.4459999999999997</v>
      </c>
      <c r="J53" s="12">
        <v>-0.77</v>
      </c>
      <c r="K53" s="44" t="s">
        <v>732</v>
      </c>
      <c r="L53" s="9" t="str">
        <f t="shared" si="13"/>
        <v>Yes</v>
      </c>
    </row>
    <row r="54" spans="1:12" ht="25.5" x14ac:dyDescent="0.2">
      <c r="A54" s="2" t="s">
        <v>1142</v>
      </c>
      <c r="B54" s="34" t="s">
        <v>217</v>
      </c>
      <c r="C54" s="46">
        <v>19419.780822000001</v>
      </c>
      <c r="D54" s="43" t="str">
        <f t="shared" si="14"/>
        <v>N/A</v>
      </c>
      <c r="E54" s="46">
        <v>20761.863635999998</v>
      </c>
      <c r="F54" s="43" t="str">
        <f t="shared" si="15"/>
        <v>N/A</v>
      </c>
      <c r="G54" s="46">
        <v>23863.968253999999</v>
      </c>
      <c r="H54" s="43" t="str">
        <f t="shared" si="16"/>
        <v>N/A</v>
      </c>
      <c r="I54" s="12">
        <v>6.9109999999999996</v>
      </c>
      <c r="J54" s="12">
        <v>14.94</v>
      </c>
      <c r="K54" s="44" t="s">
        <v>732</v>
      </c>
      <c r="L54" s="9" t="str">
        <f t="shared" si="13"/>
        <v>Yes</v>
      </c>
    </row>
    <row r="55" spans="1:12" ht="25.5" x14ac:dyDescent="0.2">
      <c r="A55" s="2" t="s">
        <v>1143</v>
      </c>
      <c r="B55" s="34" t="s">
        <v>217</v>
      </c>
      <c r="C55" s="46">
        <v>51282.256565999996</v>
      </c>
      <c r="D55" s="43" t="str">
        <f t="shared" si="14"/>
        <v>N/A</v>
      </c>
      <c r="E55" s="46">
        <v>55438.951696999997</v>
      </c>
      <c r="F55" s="43" t="str">
        <f t="shared" si="15"/>
        <v>N/A</v>
      </c>
      <c r="G55" s="46">
        <v>55037.221696000001</v>
      </c>
      <c r="H55" s="43" t="str">
        <f t="shared" si="16"/>
        <v>N/A</v>
      </c>
      <c r="I55" s="12">
        <v>8.1059999999999999</v>
      </c>
      <c r="J55" s="12">
        <v>-0.72499999999999998</v>
      </c>
      <c r="K55" s="44" t="s">
        <v>732</v>
      </c>
      <c r="L55" s="9" t="str">
        <f t="shared" si="13"/>
        <v>Yes</v>
      </c>
    </row>
    <row r="56" spans="1:12" ht="25.5" x14ac:dyDescent="0.2">
      <c r="A56" s="2" t="s">
        <v>1144</v>
      </c>
      <c r="B56" s="34" t="s">
        <v>217</v>
      </c>
      <c r="C56" s="46">
        <v>18526.998800000001</v>
      </c>
      <c r="D56" s="43" t="str">
        <f t="shared" si="14"/>
        <v>N/A</v>
      </c>
      <c r="E56" s="46">
        <v>18696.826499999999</v>
      </c>
      <c r="F56" s="43" t="str">
        <f t="shared" si="15"/>
        <v>N/A</v>
      </c>
      <c r="G56" s="46">
        <v>18319.612660999999</v>
      </c>
      <c r="H56" s="43" t="str">
        <f t="shared" si="16"/>
        <v>N/A</v>
      </c>
      <c r="I56" s="12">
        <v>0.91659999999999997</v>
      </c>
      <c r="J56" s="12">
        <v>-2.02</v>
      </c>
      <c r="K56" s="44" t="s">
        <v>732</v>
      </c>
      <c r="L56" s="9" t="str">
        <f t="shared" si="13"/>
        <v>Yes</v>
      </c>
    </row>
    <row r="57" spans="1:12" ht="25.5" x14ac:dyDescent="0.2">
      <c r="A57" s="2" t="s">
        <v>1145</v>
      </c>
      <c r="B57" s="34" t="s">
        <v>217</v>
      </c>
      <c r="C57" s="46">
        <v>70255.595744999999</v>
      </c>
      <c r="D57" s="43" t="str">
        <f t="shared" si="14"/>
        <v>N/A</v>
      </c>
      <c r="E57" s="46">
        <v>69750.164948000005</v>
      </c>
      <c r="F57" s="43" t="str">
        <f t="shared" si="15"/>
        <v>N/A</v>
      </c>
      <c r="G57" s="46">
        <v>71871.372092999998</v>
      </c>
      <c r="H57" s="43" t="str">
        <f t="shared" si="16"/>
        <v>N/A</v>
      </c>
      <c r="I57" s="12">
        <v>-0.71899999999999997</v>
      </c>
      <c r="J57" s="12">
        <v>3.0409999999999999</v>
      </c>
      <c r="K57" s="44" t="s">
        <v>732</v>
      </c>
      <c r="L57" s="9" t="str">
        <f t="shared" si="13"/>
        <v>Yes</v>
      </c>
    </row>
    <row r="58" spans="1:12" ht="25.5" x14ac:dyDescent="0.2">
      <c r="A58" s="2" t="s">
        <v>1146</v>
      </c>
      <c r="B58" s="34" t="s">
        <v>217</v>
      </c>
      <c r="C58" s="46">
        <v>20197.892307999999</v>
      </c>
      <c r="D58" s="43" t="str">
        <f t="shared" si="14"/>
        <v>N/A</v>
      </c>
      <c r="E58" s="46">
        <v>21802.134021000002</v>
      </c>
      <c r="F58" s="43" t="str">
        <f t="shared" si="15"/>
        <v>N/A</v>
      </c>
      <c r="G58" s="46">
        <v>20472.638654999999</v>
      </c>
      <c r="H58" s="43" t="str">
        <f t="shared" si="16"/>
        <v>N/A</v>
      </c>
      <c r="I58" s="12">
        <v>7.9429999999999996</v>
      </c>
      <c r="J58" s="12">
        <v>-6.1</v>
      </c>
      <c r="K58" s="44" t="s">
        <v>732</v>
      </c>
      <c r="L58" s="9" t="str">
        <f t="shared" si="13"/>
        <v>Yes</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599427198</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202752851</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2000973</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12082118</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572426</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356799493</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23643892</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142494</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1432951</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16634.916338999999</v>
      </c>
      <c r="D71" s="43" t="str">
        <f t="shared" si="14"/>
        <v>N/A</v>
      </c>
      <c r="E71" s="46">
        <v>18062.329097000002</v>
      </c>
      <c r="F71" s="43" t="str">
        <f t="shared" si="15"/>
        <v>N/A</v>
      </c>
      <c r="G71" s="46">
        <v>17405.981705999999</v>
      </c>
      <c r="H71" s="43" t="str">
        <f t="shared" si="16"/>
        <v>N/A</v>
      </c>
      <c r="I71" s="12">
        <v>8.5809999999999995</v>
      </c>
      <c r="J71" s="12">
        <v>-3.63</v>
      </c>
      <c r="K71" s="44" t="s">
        <v>732</v>
      </c>
      <c r="L71" s="9" t="str">
        <f t="shared" ref="L71:L81" si="18">IF(J71="Div by 0", "N/A", IF(K71="N/A","N/A", IF(J71&gt;VALUE(MID(K71,1,2)), "No", IF(J71&lt;-1*VALUE(MID(K71,1,2)), "No", "Yes"))))</f>
        <v>Yes</v>
      </c>
    </row>
    <row r="72" spans="1:12" ht="25.5" x14ac:dyDescent="0.2">
      <c r="A72" s="2" t="s">
        <v>1159</v>
      </c>
      <c r="B72" s="34" t="s">
        <v>217</v>
      </c>
      <c r="C72" s="46">
        <v>8342.2494829000007</v>
      </c>
      <c r="D72" s="43" t="str">
        <f t="shared" si="14"/>
        <v>N/A</v>
      </c>
      <c r="E72" s="46">
        <v>9332.1741569999995</v>
      </c>
      <c r="F72" s="43" t="str">
        <f t="shared" si="15"/>
        <v>N/A</v>
      </c>
      <c r="G72" s="46">
        <v>9420.7253507999994</v>
      </c>
      <c r="H72" s="43" t="str">
        <f t="shared" si="16"/>
        <v>N/A</v>
      </c>
      <c r="I72" s="12">
        <v>11.87</v>
      </c>
      <c r="J72" s="12">
        <v>0.94889999999999997</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v>1305.1145511</v>
      </c>
      <c r="D74" s="43" t="str">
        <f t="shared" si="14"/>
        <v>N/A</v>
      </c>
      <c r="E74" s="46">
        <v>1352.4294118</v>
      </c>
      <c r="F74" s="43" t="str">
        <f t="shared" si="15"/>
        <v>N/A</v>
      </c>
      <c r="G74" s="46">
        <v>1527.4603053000001</v>
      </c>
      <c r="H74" s="43" t="str">
        <f t="shared" si="16"/>
        <v>N/A</v>
      </c>
      <c r="I74" s="12">
        <v>3.625</v>
      </c>
      <c r="J74" s="12">
        <v>12.94</v>
      </c>
      <c r="K74" s="44" t="s">
        <v>732</v>
      </c>
      <c r="L74" s="9" t="str">
        <f t="shared" si="18"/>
        <v>Yes</v>
      </c>
    </row>
    <row r="75" spans="1:12" ht="25.5" x14ac:dyDescent="0.2">
      <c r="A75" s="2" t="s">
        <v>1162</v>
      </c>
      <c r="B75" s="34" t="s">
        <v>217</v>
      </c>
      <c r="C75" s="46">
        <v>41934.309963</v>
      </c>
      <c r="D75" s="43" t="str">
        <f t="shared" si="14"/>
        <v>N/A</v>
      </c>
      <c r="E75" s="46">
        <v>45486.1</v>
      </c>
      <c r="F75" s="43" t="str">
        <f t="shared" si="15"/>
        <v>N/A</v>
      </c>
      <c r="G75" s="46">
        <v>46829.914728999996</v>
      </c>
      <c r="H75" s="43" t="str">
        <f t="shared" si="16"/>
        <v>N/A</v>
      </c>
      <c r="I75" s="12">
        <v>8.4700000000000006</v>
      </c>
      <c r="J75" s="12">
        <v>2.9540000000000002</v>
      </c>
      <c r="K75" s="44" t="s">
        <v>732</v>
      </c>
      <c r="L75" s="9" t="str">
        <f t="shared" si="18"/>
        <v>Yes</v>
      </c>
    </row>
    <row r="76" spans="1:12" ht="25.5" x14ac:dyDescent="0.2">
      <c r="A76" s="2" t="s">
        <v>1163</v>
      </c>
      <c r="B76" s="34" t="s">
        <v>217</v>
      </c>
      <c r="C76" s="46">
        <v>8122.3013699000003</v>
      </c>
      <c r="D76" s="43" t="str">
        <f t="shared" si="14"/>
        <v>N/A</v>
      </c>
      <c r="E76" s="46">
        <v>8878.0909090999994</v>
      </c>
      <c r="F76" s="43" t="str">
        <f t="shared" si="15"/>
        <v>N/A</v>
      </c>
      <c r="G76" s="46">
        <v>9086.1269840999994</v>
      </c>
      <c r="H76" s="43" t="str">
        <f t="shared" si="16"/>
        <v>N/A</v>
      </c>
      <c r="I76" s="12">
        <v>9.3049999999999997</v>
      </c>
      <c r="J76" s="12">
        <v>2.343</v>
      </c>
      <c r="K76" s="44" t="s">
        <v>732</v>
      </c>
      <c r="L76" s="9" t="str">
        <f t="shared" si="18"/>
        <v>Yes</v>
      </c>
    </row>
    <row r="77" spans="1:12" ht="25.5" x14ac:dyDescent="0.2">
      <c r="A77" s="2" t="s">
        <v>1164</v>
      </c>
      <c r="B77" s="34" t="s">
        <v>217</v>
      </c>
      <c r="C77" s="46">
        <v>41191.026640999997</v>
      </c>
      <c r="D77" s="43" t="str">
        <f t="shared" si="14"/>
        <v>N/A</v>
      </c>
      <c r="E77" s="46">
        <v>44818.349677999999</v>
      </c>
      <c r="F77" s="43" t="str">
        <f t="shared" si="15"/>
        <v>N/A</v>
      </c>
      <c r="G77" s="46">
        <v>43295.655017999998</v>
      </c>
      <c r="H77" s="43" t="str">
        <f t="shared" si="16"/>
        <v>N/A</v>
      </c>
      <c r="I77" s="12">
        <v>8.8059999999999992</v>
      </c>
      <c r="J77" s="12">
        <v>-3.4</v>
      </c>
      <c r="K77" s="44" t="s">
        <v>732</v>
      </c>
      <c r="L77" s="9" t="str">
        <f t="shared" si="18"/>
        <v>Yes</v>
      </c>
    </row>
    <row r="78" spans="1:12" ht="25.5" x14ac:dyDescent="0.2">
      <c r="A78" s="2" t="s">
        <v>1165</v>
      </c>
      <c r="B78" s="34" t="s">
        <v>217</v>
      </c>
      <c r="C78" s="46">
        <v>8797.7471999999998</v>
      </c>
      <c r="D78" s="43" t="str">
        <f t="shared" si="14"/>
        <v>N/A</v>
      </c>
      <c r="E78" s="46">
        <v>8887.2976462000006</v>
      </c>
      <c r="F78" s="43" t="str">
        <f t="shared" si="15"/>
        <v>N/A</v>
      </c>
      <c r="G78" s="46">
        <v>8456.3276108999999</v>
      </c>
      <c r="H78" s="43" t="str">
        <f t="shared" si="16"/>
        <v>N/A</v>
      </c>
      <c r="I78" s="12">
        <v>1.018</v>
      </c>
      <c r="J78" s="12">
        <v>-4.8499999999999996</v>
      </c>
      <c r="K78" s="44" t="s">
        <v>732</v>
      </c>
      <c r="L78" s="9" t="str">
        <f t="shared" si="18"/>
        <v>Yes</v>
      </c>
    </row>
    <row r="79" spans="1:12" ht="25.5" x14ac:dyDescent="0.2">
      <c r="A79" s="2" t="s">
        <v>1166</v>
      </c>
      <c r="B79" s="34" t="s">
        <v>217</v>
      </c>
      <c r="C79" s="46">
        <v>323.85106382999999</v>
      </c>
      <c r="D79" s="43" t="str">
        <f t="shared" si="14"/>
        <v>N/A</v>
      </c>
      <c r="E79" s="46">
        <v>968.15463918</v>
      </c>
      <c r="F79" s="43" t="str">
        <f t="shared" si="15"/>
        <v>N/A</v>
      </c>
      <c r="G79" s="46">
        <v>1104.6046512</v>
      </c>
      <c r="H79" s="43" t="str">
        <f t="shared" si="16"/>
        <v>N/A</v>
      </c>
      <c r="I79" s="12">
        <v>199</v>
      </c>
      <c r="J79" s="12">
        <v>14.09</v>
      </c>
      <c r="K79" s="44" t="s">
        <v>732</v>
      </c>
      <c r="L79" s="9" t="str">
        <f t="shared" si="18"/>
        <v>Yes</v>
      </c>
    </row>
    <row r="80" spans="1:12" ht="25.5" x14ac:dyDescent="0.2">
      <c r="A80" s="2" t="s">
        <v>1167</v>
      </c>
      <c r="B80" s="34" t="s">
        <v>217</v>
      </c>
      <c r="C80" s="46">
        <v>13969</v>
      </c>
      <c r="D80" s="43" t="str">
        <f t="shared" si="14"/>
        <v>N/A</v>
      </c>
      <c r="E80" s="46">
        <v>12618.773196</v>
      </c>
      <c r="F80" s="43" t="str">
        <f t="shared" si="15"/>
        <v>N/A</v>
      </c>
      <c r="G80" s="46">
        <v>12041.605041999999</v>
      </c>
      <c r="H80" s="43" t="str">
        <f t="shared" si="16"/>
        <v>N/A</v>
      </c>
      <c r="I80" s="12">
        <v>-9.67</v>
      </c>
      <c r="J80" s="12">
        <v>-4.57</v>
      </c>
      <c r="K80" s="44" t="s">
        <v>732</v>
      </c>
      <c r="L80" s="9" t="str">
        <f t="shared" si="18"/>
        <v>Yes</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602401143</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37005</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16278.912120000001</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21971685</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13395</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1640.2900336</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272481239</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9181</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29678.819191999999</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6810447</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1580</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4310.4094937</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84204251</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8454</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9960.2851903999999</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0</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0</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t="s">
        <v>1743</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0</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0</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t="s">
        <v>1743</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160798804</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18676</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8609.9166845</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6732093</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1598</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4212.8241552</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16964192</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3212</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5281.5043587</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5237315</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7396</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708.12804217999997</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7390</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22</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335.90909090999997</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7684656</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11205</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685.82382865</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18726140</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9350</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2002.7957219</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49990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34</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v>1470.2941175999999</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732924</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2313</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316.87159532999999</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17</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11</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17</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3149247260</v>
      </c>
      <c r="F139" s="11" t="str">
        <f t="shared" si="24"/>
        <v>N/A</v>
      </c>
      <c r="G139" s="14">
        <v>3229250157</v>
      </c>
      <c r="H139" s="11" t="str">
        <f t="shared" si="25"/>
        <v>N/A</v>
      </c>
      <c r="I139" s="12" t="s">
        <v>217</v>
      </c>
      <c r="J139" s="12">
        <v>2.54</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5060.8121732999998</v>
      </c>
      <c r="F140" s="11" t="str">
        <f t="shared" si="24"/>
        <v>N/A</v>
      </c>
      <c r="G140" s="14">
        <v>4717.9461751999997</v>
      </c>
      <c r="H140" s="11" t="str">
        <f t="shared" si="25"/>
        <v>N/A</v>
      </c>
      <c r="I140" s="12" t="s">
        <v>217</v>
      </c>
      <c r="J140" s="12">
        <v>-6.77</v>
      </c>
      <c r="K140" s="14" t="s">
        <v>217</v>
      </c>
      <c r="L140" s="9" t="str">
        <f t="shared" si="26"/>
        <v>N/A</v>
      </c>
    </row>
    <row r="141" spans="1:12" x14ac:dyDescent="0.2">
      <c r="A141" s="57" t="s">
        <v>406</v>
      </c>
      <c r="B141" s="14" t="s">
        <v>217</v>
      </c>
      <c r="C141" s="14">
        <v>50095149</v>
      </c>
      <c r="D141" s="11" t="str">
        <f t="shared" si="23"/>
        <v>N/A</v>
      </c>
      <c r="E141" s="14">
        <v>49434255</v>
      </c>
      <c r="F141" s="11" t="str">
        <f t="shared" si="24"/>
        <v>N/A</v>
      </c>
      <c r="G141" s="14">
        <v>42856358</v>
      </c>
      <c r="H141" s="11" t="str">
        <f t="shared" si="25"/>
        <v>N/A</v>
      </c>
      <c r="I141" s="12">
        <v>-1.32</v>
      </c>
      <c r="J141" s="12">
        <v>-13.3</v>
      </c>
      <c r="K141" s="14" t="s">
        <v>217</v>
      </c>
      <c r="L141" s="9" t="str">
        <f t="shared" si="26"/>
        <v>N/A</v>
      </c>
    </row>
    <row r="142" spans="1:12" x14ac:dyDescent="0.2">
      <c r="A142" s="57" t="s">
        <v>1206</v>
      </c>
      <c r="B142" s="14" t="s">
        <v>217</v>
      </c>
      <c r="C142" s="14">
        <v>4075.0955015</v>
      </c>
      <c r="D142" s="11" t="str">
        <f t="shared" si="23"/>
        <v>N/A</v>
      </c>
      <c r="E142" s="14">
        <v>4269.3026167999997</v>
      </c>
      <c r="F142" s="11" t="str">
        <f t="shared" si="24"/>
        <v>N/A</v>
      </c>
      <c r="G142" s="14">
        <v>4104.2288834000001</v>
      </c>
      <c r="H142" s="11" t="str">
        <f t="shared" si="25"/>
        <v>N/A</v>
      </c>
      <c r="I142" s="12">
        <v>4.766</v>
      </c>
      <c r="J142" s="12">
        <v>-3.87</v>
      </c>
      <c r="K142" s="14" t="s">
        <v>217</v>
      </c>
      <c r="L142" s="9" t="str">
        <f t="shared" si="26"/>
        <v>N/A</v>
      </c>
    </row>
    <row r="143" spans="1:12" x14ac:dyDescent="0.2">
      <c r="A143" s="57" t="s">
        <v>407</v>
      </c>
      <c r="B143" s="14" t="s">
        <v>217</v>
      </c>
      <c r="C143" s="14">
        <v>3071853</v>
      </c>
      <c r="D143" s="11" t="str">
        <f t="shared" si="23"/>
        <v>N/A</v>
      </c>
      <c r="E143" s="14">
        <v>3214793</v>
      </c>
      <c r="F143" s="11" t="str">
        <f t="shared" si="24"/>
        <v>N/A</v>
      </c>
      <c r="G143" s="14">
        <v>5538115</v>
      </c>
      <c r="H143" s="11" t="str">
        <f t="shared" si="25"/>
        <v>N/A</v>
      </c>
      <c r="I143" s="12">
        <v>4.6529999999999996</v>
      </c>
      <c r="J143" s="12">
        <v>72.27</v>
      </c>
      <c r="K143" s="14" t="s">
        <v>217</v>
      </c>
      <c r="L143" s="9" t="str">
        <f t="shared" si="26"/>
        <v>N/A</v>
      </c>
    </row>
    <row r="144" spans="1:12" ht="25.5" x14ac:dyDescent="0.2">
      <c r="A144" s="57" t="s">
        <v>1207</v>
      </c>
      <c r="B144" s="14" t="s">
        <v>217</v>
      </c>
      <c r="C144" s="14">
        <v>221.55448971999999</v>
      </c>
      <c r="D144" s="11" t="str">
        <f t="shared" si="23"/>
        <v>N/A</v>
      </c>
      <c r="E144" s="14">
        <v>226.90520892000001</v>
      </c>
      <c r="F144" s="11" t="str">
        <f t="shared" si="24"/>
        <v>N/A</v>
      </c>
      <c r="G144" s="14">
        <v>246.59876213000001</v>
      </c>
      <c r="H144" s="11" t="str">
        <f t="shared" si="25"/>
        <v>N/A</v>
      </c>
      <c r="I144" s="12">
        <v>2.415</v>
      </c>
      <c r="J144" s="12">
        <v>8.6790000000000003</v>
      </c>
      <c r="K144" s="14" t="s">
        <v>217</v>
      </c>
      <c r="L144" s="9" t="str">
        <f t="shared" si="26"/>
        <v>N/A</v>
      </c>
    </row>
    <row r="145" spans="1:13" x14ac:dyDescent="0.2">
      <c r="A145" s="57" t="s">
        <v>408</v>
      </c>
      <c r="B145" s="14" t="s">
        <v>217</v>
      </c>
      <c r="C145" s="14" t="s">
        <v>217</v>
      </c>
      <c r="D145" s="11" t="str">
        <f t="shared" si="23"/>
        <v>N/A</v>
      </c>
      <c r="E145" s="14">
        <v>0</v>
      </c>
      <c r="F145" s="11" t="str">
        <f t="shared" si="24"/>
        <v>N/A</v>
      </c>
      <c r="G145" s="14">
        <v>0</v>
      </c>
      <c r="H145" s="11" t="str">
        <f t="shared" si="25"/>
        <v>N/A</v>
      </c>
      <c r="I145" s="12" t="s">
        <v>217</v>
      </c>
      <c r="J145" s="12" t="s">
        <v>1743</v>
      </c>
      <c r="K145" s="14" t="s">
        <v>217</v>
      </c>
      <c r="L145" s="9" t="str">
        <f t="shared" si="26"/>
        <v>N/A</v>
      </c>
    </row>
    <row r="146" spans="1:13" x14ac:dyDescent="0.2">
      <c r="A146" s="57" t="s">
        <v>1208</v>
      </c>
      <c r="B146" s="14" t="s">
        <v>217</v>
      </c>
      <c r="C146" s="14" t="s">
        <v>217</v>
      </c>
      <c r="D146" s="11" t="str">
        <f t="shared" si="23"/>
        <v>N/A</v>
      </c>
      <c r="E146" s="14" t="s">
        <v>1743</v>
      </c>
      <c r="F146" s="11" t="str">
        <f t="shared" si="24"/>
        <v>N/A</v>
      </c>
      <c r="G146" s="14" t="s">
        <v>1743</v>
      </c>
      <c r="H146" s="11" t="str">
        <f t="shared" si="25"/>
        <v>N/A</v>
      </c>
      <c r="I146" s="12" t="s">
        <v>217</v>
      </c>
      <c r="J146" s="12" t="s">
        <v>1743</v>
      </c>
      <c r="K146" s="14" t="s">
        <v>217</v>
      </c>
      <c r="L146" s="9" t="str">
        <f t="shared" si="26"/>
        <v>N/A</v>
      </c>
    </row>
    <row r="147" spans="1:13" x14ac:dyDescent="0.2">
      <c r="A147" s="57"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1743</v>
      </c>
      <c r="K147" s="14" t="s">
        <v>217</v>
      </c>
      <c r="L147" s="9" t="str">
        <f t="shared" si="26"/>
        <v>N/A</v>
      </c>
    </row>
    <row r="148" spans="1:13" x14ac:dyDescent="0.2">
      <c r="A148" s="57" t="s">
        <v>1209</v>
      </c>
      <c r="B148" s="14" t="s">
        <v>217</v>
      </c>
      <c r="C148" s="14" t="s">
        <v>217</v>
      </c>
      <c r="D148" s="11" t="str">
        <f t="shared" si="27"/>
        <v>N/A</v>
      </c>
      <c r="E148" s="14" t="s">
        <v>1743</v>
      </c>
      <c r="F148" s="11" t="str">
        <f t="shared" si="28"/>
        <v>N/A</v>
      </c>
      <c r="G148" s="14" t="s">
        <v>1743</v>
      </c>
      <c r="H148" s="11" t="str">
        <f t="shared" si="29"/>
        <v>N/A</v>
      </c>
      <c r="I148" s="12" t="s">
        <v>217</v>
      </c>
      <c r="J148" s="12" t="s">
        <v>1743</v>
      </c>
      <c r="K148" s="14" t="s">
        <v>217</v>
      </c>
      <c r="L148" s="9" t="str">
        <f t="shared" si="26"/>
        <v>N/A</v>
      </c>
    </row>
    <row r="149" spans="1:13" x14ac:dyDescent="0.2">
      <c r="A149" s="57"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
      <c r="A150" s="57" t="s">
        <v>1210</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0</v>
      </c>
      <c r="F153" s="11" t="str">
        <f t="shared" si="28"/>
        <v>N/A</v>
      </c>
      <c r="G153" s="14">
        <v>0</v>
      </c>
      <c r="H153" s="11" t="str">
        <f t="shared" si="29"/>
        <v>N/A</v>
      </c>
      <c r="I153" s="12" t="s">
        <v>217</v>
      </c>
      <c r="J153" s="12" t="s">
        <v>1743</v>
      </c>
      <c r="K153" s="14" t="s">
        <v>217</v>
      </c>
      <c r="L153" s="9" t="str">
        <f t="shared" si="26"/>
        <v>N/A</v>
      </c>
      <c r="M153" s="63"/>
    </row>
    <row r="154" spans="1:13" x14ac:dyDescent="0.2">
      <c r="A154" s="57" t="s">
        <v>1212</v>
      </c>
      <c r="B154" s="14" t="s">
        <v>217</v>
      </c>
      <c r="C154" s="14" t="s">
        <v>217</v>
      </c>
      <c r="D154" s="11" t="str">
        <f t="shared" si="27"/>
        <v>N/A</v>
      </c>
      <c r="E154" s="14" t="s">
        <v>1743</v>
      </c>
      <c r="F154" s="11" t="str">
        <f t="shared" si="28"/>
        <v>N/A</v>
      </c>
      <c r="G154" s="14" t="s">
        <v>1743</v>
      </c>
      <c r="H154" s="11" t="str">
        <f t="shared" si="29"/>
        <v>N/A</v>
      </c>
      <c r="I154" s="12" t="s">
        <v>217</v>
      </c>
      <c r="J154" s="12" t="s">
        <v>1743</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t="s">
        <v>1743</v>
      </c>
      <c r="D164" s="130" t="str">
        <f t="shared" ref="D164:D166" si="31">IF($B164="N/A","N/A",IF(C164&gt;10,"No",IF(C164&lt;-10,"No","Yes")))</f>
        <v>N/A</v>
      </c>
      <c r="E164" s="131" t="s">
        <v>1743</v>
      </c>
      <c r="F164" s="130" t="str">
        <f t="shared" ref="F164:F166" si="32">IF($B164="N/A","N/A",IF(E164&gt;10,"No",IF(E164&lt;-10,"No","Yes")))</f>
        <v>N/A</v>
      </c>
      <c r="G164" s="131" t="s">
        <v>1743</v>
      </c>
      <c r="H164" s="130" t="str">
        <f t="shared" ref="H164:H166" si="33">IF($B164="N/A","N/A",IF(G164&gt;10,"No",IF(G164&lt;-10,"No","Yes")))</f>
        <v>N/A</v>
      </c>
      <c r="I164" s="132" t="s">
        <v>1743</v>
      </c>
      <c r="J164" s="132" t="s">
        <v>1743</v>
      </c>
      <c r="K164" s="133" t="s">
        <v>732</v>
      </c>
      <c r="L164" s="134" t="str">
        <f>IF(J164="Div by 0", "N/A", IF(OR(J164="N/A",K164="N/A"),"N/A", IF(J164&gt;VALUE(MID(K164,1,2)), "No", IF(J164&lt;-1*VALUE(MID(K164,1,2)), "No", "Yes"))))</f>
        <v>N/A</v>
      </c>
      <c r="N164" s="64"/>
    </row>
    <row r="165" spans="1:16" x14ac:dyDescent="0.2">
      <c r="A165" s="57" t="s">
        <v>1217</v>
      </c>
      <c r="B165" s="131" t="s">
        <v>217</v>
      </c>
      <c r="C165" s="131" t="s">
        <v>1743</v>
      </c>
      <c r="D165" s="130" t="str">
        <f t="shared" si="31"/>
        <v>N/A</v>
      </c>
      <c r="E165" s="131" t="s">
        <v>1743</v>
      </c>
      <c r="F165" s="130" t="str">
        <f t="shared" si="32"/>
        <v>N/A</v>
      </c>
      <c r="G165" s="131" t="s">
        <v>1743</v>
      </c>
      <c r="H165" s="130" t="str">
        <f t="shared" si="33"/>
        <v>N/A</v>
      </c>
      <c r="I165" s="132" t="s">
        <v>1743</v>
      </c>
      <c r="J165" s="132" t="s">
        <v>1743</v>
      </c>
      <c r="K165" s="133" t="s">
        <v>732</v>
      </c>
      <c r="L165" s="134" t="str">
        <f t="shared" ref="L165:L166" si="34">IF(J165="Div by 0", "N/A", IF(OR(J165="N/A",K165="N/A"),"N/A", IF(J165&gt;VALUE(MID(K165,1,2)), "No", IF(J165&lt;-1*VALUE(MID(K165,1,2)), "No", "Yes"))))</f>
        <v>N/A</v>
      </c>
      <c r="N165" s="64"/>
    </row>
    <row r="166" spans="1:16" x14ac:dyDescent="0.2">
      <c r="A166" s="57" t="s">
        <v>1218</v>
      </c>
      <c r="B166" s="131" t="s">
        <v>217</v>
      </c>
      <c r="C166" s="131" t="s">
        <v>1743</v>
      </c>
      <c r="D166" s="130" t="str">
        <f t="shared" si="31"/>
        <v>N/A</v>
      </c>
      <c r="E166" s="131" t="s">
        <v>1743</v>
      </c>
      <c r="F166" s="130" t="str">
        <f t="shared" si="32"/>
        <v>N/A</v>
      </c>
      <c r="G166" s="131" t="s">
        <v>1743</v>
      </c>
      <c r="H166" s="130" t="str">
        <f t="shared" si="33"/>
        <v>N/A</v>
      </c>
      <c r="I166" s="132" t="s">
        <v>1743</v>
      </c>
      <c r="J166" s="132" t="s">
        <v>1743</v>
      </c>
      <c r="K166" s="133" t="s">
        <v>732</v>
      </c>
      <c r="L166" s="134" t="str">
        <f t="shared" si="34"/>
        <v>N/A</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555730</v>
      </c>
      <c r="D6" s="130" t="str">
        <f t="shared" ref="D6:D11" si="0">IF($B6="N/A","N/A",IF(C6&gt;10,"No",IF(C6&lt;-10,"No","Yes")))</f>
        <v>N/A</v>
      </c>
      <c r="E6" s="152">
        <v>622281</v>
      </c>
      <c r="F6" s="130" t="str">
        <f t="shared" ref="F6:F11" si="1">IF($B6="N/A","N/A",IF(E6&gt;10,"No",IF(E6&lt;-10,"No","Yes")))</f>
        <v>N/A</v>
      </c>
      <c r="G6" s="152">
        <v>684461</v>
      </c>
      <c r="H6" s="130" t="str">
        <f t="shared" ref="H6:H11" si="2">IF($B6="N/A","N/A",IF(G6&gt;10,"No",IF(G6&lt;-10,"No","Yes")))</f>
        <v>N/A</v>
      </c>
      <c r="I6" s="132">
        <v>11.98</v>
      </c>
      <c r="J6" s="132">
        <v>9.9920000000000009</v>
      </c>
      <c r="K6" s="152" t="s">
        <v>732</v>
      </c>
      <c r="L6" s="134" t="str">
        <f t="shared" ref="L6:L14" si="3">IF(J6="Div by 0", "N/A", IF(K6="N/A","N/A", IF(J6&gt;VALUE(MID(K6,1,2)), "No", IF(J6&lt;-1*VALUE(MID(K6,1,2)), "No", "Yes"))))</f>
        <v>Yes</v>
      </c>
    </row>
    <row r="7" spans="1:12" x14ac:dyDescent="0.2">
      <c r="A7" s="16" t="s">
        <v>100</v>
      </c>
      <c r="B7" s="135" t="s">
        <v>217</v>
      </c>
      <c r="C7" s="152">
        <v>45857</v>
      </c>
      <c r="D7" s="130" t="str">
        <f t="shared" si="0"/>
        <v>N/A</v>
      </c>
      <c r="E7" s="152">
        <v>46590</v>
      </c>
      <c r="F7" s="130" t="str">
        <f t="shared" si="1"/>
        <v>N/A</v>
      </c>
      <c r="G7" s="152">
        <v>46611</v>
      </c>
      <c r="H7" s="130" t="str">
        <f t="shared" si="2"/>
        <v>N/A</v>
      </c>
      <c r="I7" s="132">
        <v>1.5980000000000001</v>
      </c>
      <c r="J7" s="132">
        <v>4.5100000000000001E-2</v>
      </c>
      <c r="K7" s="135" t="s">
        <v>732</v>
      </c>
      <c r="L7" s="134" t="str">
        <f t="shared" si="3"/>
        <v>Yes</v>
      </c>
    </row>
    <row r="8" spans="1:12" x14ac:dyDescent="0.2">
      <c r="A8" s="16" t="s">
        <v>101</v>
      </c>
      <c r="B8" s="135" t="s">
        <v>217</v>
      </c>
      <c r="C8" s="152">
        <v>84003</v>
      </c>
      <c r="D8" s="130" t="str">
        <f t="shared" si="0"/>
        <v>N/A</v>
      </c>
      <c r="E8" s="152">
        <v>88691</v>
      </c>
      <c r="F8" s="130" t="str">
        <f t="shared" si="1"/>
        <v>N/A</v>
      </c>
      <c r="G8" s="152">
        <v>91065</v>
      </c>
      <c r="H8" s="130" t="str">
        <f t="shared" si="2"/>
        <v>N/A</v>
      </c>
      <c r="I8" s="132">
        <v>5.5810000000000004</v>
      </c>
      <c r="J8" s="132">
        <v>2.677</v>
      </c>
      <c r="K8" s="135" t="s">
        <v>732</v>
      </c>
      <c r="L8" s="134" t="str">
        <f t="shared" si="3"/>
        <v>Yes</v>
      </c>
    </row>
    <row r="9" spans="1:12" x14ac:dyDescent="0.2">
      <c r="A9" s="16" t="s">
        <v>104</v>
      </c>
      <c r="B9" s="135" t="s">
        <v>217</v>
      </c>
      <c r="C9" s="152">
        <v>337804</v>
      </c>
      <c r="D9" s="130" t="str">
        <f t="shared" si="0"/>
        <v>N/A</v>
      </c>
      <c r="E9" s="152">
        <v>382745</v>
      </c>
      <c r="F9" s="130" t="str">
        <f t="shared" si="1"/>
        <v>N/A</v>
      </c>
      <c r="G9" s="152">
        <v>413725</v>
      </c>
      <c r="H9" s="130" t="str">
        <f t="shared" si="2"/>
        <v>N/A</v>
      </c>
      <c r="I9" s="132">
        <v>13.3</v>
      </c>
      <c r="J9" s="132">
        <v>8.0939999999999994</v>
      </c>
      <c r="K9" s="135" t="s">
        <v>732</v>
      </c>
      <c r="L9" s="134" t="str">
        <f t="shared" si="3"/>
        <v>Yes</v>
      </c>
    </row>
    <row r="10" spans="1:12" x14ac:dyDescent="0.2">
      <c r="A10" s="16" t="s">
        <v>105</v>
      </c>
      <c r="B10" s="135" t="s">
        <v>217</v>
      </c>
      <c r="C10" s="152">
        <v>88066</v>
      </c>
      <c r="D10" s="130" t="str">
        <f t="shared" si="0"/>
        <v>N/A</v>
      </c>
      <c r="E10" s="152">
        <v>104255</v>
      </c>
      <c r="F10" s="130" t="str">
        <f t="shared" si="1"/>
        <v>N/A</v>
      </c>
      <c r="G10" s="152">
        <v>133060</v>
      </c>
      <c r="H10" s="130" t="str">
        <f t="shared" si="2"/>
        <v>N/A</v>
      </c>
      <c r="I10" s="132">
        <v>18.38</v>
      </c>
      <c r="J10" s="132">
        <v>27.63</v>
      </c>
      <c r="K10" s="135" t="s">
        <v>732</v>
      </c>
      <c r="L10" s="134" t="str">
        <f t="shared" si="3"/>
        <v>Yes</v>
      </c>
    </row>
    <row r="11" spans="1:12" x14ac:dyDescent="0.2">
      <c r="A11" s="16" t="s">
        <v>77</v>
      </c>
      <c r="B11" s="152" t="s">
        <v>217</v>
      </c>
      <c r="C11" s="152">
        <v>412501.89</v>
      </c>
      <c r="D11" s="138" t="str">
        <f t="shared" si="0"/>
        <v>N/A</v>
      </c>
      <c r="E11" s="152">
        <v>470599.2</v>
      </c>
      <c r="F11" s="130" t="str">
        <f t="shared" si="1"/>
        <v>N/A</v>
      </c>
      <c r="G11" s="152">
        <v>527040.97</v>
      </c>
      <c r="H11" s="130" t="str">
        <f t="shared" si="2"/>
        <v>N/A</v>
      </c>
      <c r="I11" s="132">
        <v>14.08</v>
      </c>
      <c r="J11" s="132">
        <v>11.99</v>
      </c>
      <c r="K11" s="152" t="s">
        <v>733</v>
      </c>
      <c r="L11" s="134" t="str">
        <f t="shared" si="3"/>
        <v>No</v>
      </c>
    </row>
    <row r="12" spans="1:12" x14ac:dyDescent="0.2">
      <c r="A12" s="16" t="s">
        <v>115</v>
      </c>
      <c r="B12" s="152" t="s">
        <v>217</v>
      </c>
      <c r="C12" s="152">
        <v>70722</v>
      </c>
      <c r="D12" s="152" t="s">
        <v>217</v>
      </c>
      <c r="E12" s="152">
        <v>72917</v>
      </c>
      <c r="F12" s="152" t="s">
        <v>217</v>
      </c>
      <c r="G12" s="152">
        <v>68577</v>
      </c>
      <c r="H12" s="152" t="s">
        <v>217</v>
      </c>
      <c r="I12" s="132">
        <v>3.1040000000000001</v>
      </c>
      <c r="J12" s="132">
        <v>-5.95</v>
      </c>
      <c r="K12" s="152" t="s">
        <v>733</v>
      </c>
      <c r="L12" s="134" t="str">
        <f t="shared" si="3"/>
        <v>Yes</v>
      </c>
    </row>
    <row r="13" spans="1:12" x14ac:dyDescent="0.2">
      <c r="A13" s="16" t="s">
        <v>449</v>
      </c>
      <c r="B13" s="152" t="s">
        <v>217</v>
      </c>
      <c r="C13" s="152">
        <v>40793</v>
      </c>
      <c r="D13" s="152" t="s">
        <v>217</v>
      </c>
      <c r="E13" s="152">
        <v>41331</v>
      </c>
      <c r="F13" s="152" t="s">
        <v>217</v>
      </c>
      <c r="G13" s="152">
        <v>41041</v>
      </c>
      <c r="H13" s="152" t="s">
        <v>217</v>
      </c>
      <c r="I13" s="132">
        <v>1.319</v>
      </c>
      <c r="J13" s="132">
        <v>-0.70199999999999996</v>
      </c>
      <c r="K13" s="152" t="s">
        <v>733</v>
      </c>
      <c r="L13" s="134" t="str">
        <f t="shared" si="3"/>
        <v>Yes</v>
      </c>
    </row>
    <row r="14" spans="1:12" x14ac:dyDescent="0.2">
      <c r="A14" s="16" t="s">
        <v>450</v>
      </c>
      <c r="B14" s="152" t="s">
        <v>217</v>
      </c>
      <c r="C14" s="152">
        <v>29486</v>
      </c>
      <c r="D14" s="152" t="s">
        <v>217</v>
      </c>
      <c r="E14" s="152">
        <v>31148</v>
      </c>
      <c r="F14" s="152" t="s">
        <v>217</v>
      </c>
      <c r="G14" s="152">
        <v>26879</v>
      </c>
      <c r="H14" s="152" t="s">
        <v>217</v>
      </c>
      <c r="I14" s="132">
        <v>5.6369999999999996</v>
      </c>
      <c r="J14" s="132">
        <v>-13.7</v>
      </c>
      <c r="K14" s="152" t="s">
        <v>733</v>
      </c>
      <c r="L14" s="134" t="str">
        <f t="shared" si="3"/>
        <v>No</v>
      </c>
    </row>
    <row r="15" spans="1:12" x14ac:dyDescent="0.2">
      <c r="A15" s="4" t="s">
        <v>58</v>
      </c>
      <c r="B15" s="135" t="s">
        <v>217</v>
      </c>
      <c r="C15" s="131">
        <v>2870016548</v>
      </c>
      <c r="D15" s="130" t="str">
        <f t="shared" ref="D15:D20" si="4">IF($B15="N/A","N/A",IF(C15&gt;10,"No",IF(C15&lt;-10,"No","Yes")))</f>
        <v>N/A</v>
      </c>
      <c r="E15" s="131">
        <v>3149247260</v>
      </c>
      <c r="F15" s="130" t="str">
        <f t="shared" ref="F15:F20" si="5">IF($B15="N/A","N/A",IF(E15&gt;10,"No",IF(E15&lt;-10,"No","Yes")))</f>
        <v>N/A</v>
      </c>
      <c r="G15" s="131">
        <v>3229250157</v>
      </c>
      <c r="H15" s="130" t="str">
        <f t="shared" ref="H15:H20" si="6">IF($B15="N/A","N/A",IF(G15&gt;10,"No",IF(G15&lt;-10,"No","Yes")))</f>
        <v>N/A</v>
      </c>
      <c r="I15" s="132">
        <v>9.7289999999999992</v>
      </c>
      <c r="J15" s="132">
        <v>2.54</v>
      </c>
      <c r="K15" s="135" t="s">
        <v>732</v>
      </c>
      <c r="L15" s="134" t="str">
        <f t="shared" ref="L15:L20" si="7">IF(J15="Div by 0", "N/A", IF(K15="N/A","N/A", IF(J15&gt;VALUE(MID(K15,1,2)), "No", IF(J15&lt;-1*VALUE(MID(K15,1,2)), "No", "Yes"))))</f>
        <v>Yes</v>
      </c>
    </row>
    <row r="16" spans="1:12" x14ac:dyDescent="0.2">
      <c r="A16" s="4" t="s">
        <v>1121</v>
      </c>
      <c r="B16" s="135" t="s">
        <v>217</v>
      </c>
      <c r="C16" s="131">
        <v>5164.4081622000003</v>
      </c>
      <c r="D16" s="130" t="str">
        <f t="shared" si="4"/>
        <v>N/A</v>
      </c>
      <c r="E16" s="131">
        <v>5060.8121732999998</v>
      </c>
      <c r="F16" s="130" t="str">
        <f t="shared" si="5"/>
        <v>N/A</v>
      </c>
      <c r="G16" s="131">
        <v>4717.9461751999997</v>
      </c>
      <c r="H16" s="130" t="str">
        <f t="shared" si="6"/>
        <v>N/A</v>
      </c>
      <c r="I16" s="132">
        <v>-2.0099999999999998</v>
      </c>
      <c r="J16" s="132">
        <v>-6.77</v>
      </c>
      <c r="K16" s="135" t="s">
        <v>732</v>
      </c>
      <c r="L16" s="134" t="str">
        <f t="shared" si="7"/>
        <v>Yes</v>
      </c>
    </row>
    <row r="17" spans="1:12" x14ac:dyDescent="0.2">
      <c r="A17" s="4" t="s">
        <v>1219</v>
      </c>
      <c r="B17" s="135" t="s">
        <v>217</v>
      </c>
      <c r="C17" s="131">
        <v>15926.183287</v>
      </c>
      <c r="D17" s="130" t="str">
        <f t="shared" si="4"/>
        <v>N/A</v>
      </c>
      <c r="E17" s="131">
        <v>16674.461815999999</v>
      </c>
      <c r="F17" s="130" t="str">
        <f t="shared" si="5"/>
        <v>N/A</v>
      </c>
      <c r="G17" s="131">
        <v>16266.544099000001</v>
      </c>
      <c r="H17" s="130" t="str">
        <f t="shared" si="6"/>
        <v>N/A</v>
      </c>
      <c r="I17" s="132">
        <v>4.6980000000000004</v>
      </c>
      <c r="J17" s="132">
        <v>-2.4500000000000002</v>
      </c>
      <c r="K17" s="135" t="s">
        <v>732</v>
      </c>
      <c r="L17" s="134" t="str">
        <f t="shared" si="7"/>
        <v>Yes</v>
      </c>
    </row>
    <row r="18" spans="1:12" x14ac:dyDescent="0.2">
      <c r="A18" s="4" t="s">
        <v>1220</v>
      </c>
      <c r="B18" s="135" t="s">
        <v>217</v>
      </c>
      <c r="C18" s="131">
        <v>15524.042283999999</v>
      </c>
      <c r="D18" s="130" t="str">
        <f t="shared" si="4"/>
        <v>N/A</v>
      </c>
      <c r="E18" s="131">
        <v>16006.684117000001</v>
      </c>
      <c r="F18" s="130" t="str">
        <f t="shared" si="5"/>
        <v>N/A</v>
      </c>
      <c r="G18" s="131">
        <v>16198.400747</v>
      </c>
      <c r="H18" s="130" t="str">
        <f t="shared" si="6"/>
        <v>N/A</v>
      </c>
      <c r="I18" s="132">
        <v>3.109</v>
      </c>
      <c r="J18" s="132">
        <v>1.198</v>
      </c>
      <c r="K18" s="135" t="s">
        <v>732</v>
      </c>
      <c r="L18" s="134" t="str">
        <f t="shared" si="7"/>
        <v>Yes</v>
      </c>
    </row>
    <row r="19" spans="1:12" x14ac:dyDescent="0.2">
      <c r="A19" s="4" t="s">
        <v>1221</v>
      </c>
      <c r="B19" s="135" t="s">
        <v>217</v>
      </c>
      <c r="C19" s="131">
        <v>1795.0181259000001</v>
      </c>
      <c r="D19" s="130" t="str">
        <f t="shared" si="4"/>
        <v>N/A</v>
      </c>
      <c r="E19" s="131">
        <v>1783.1709598</v>
      </c>
      <c r="F19" s="130" t="str">
        <f t="shared" si="5"/>
        <v>N/A</v>
      </c>
      <c r="G19" s="131">
        <v>1657.6774186</v>
      </c>
      <c r="H19" s="130" t="str">
        <f t="shared" si="6"/>
        <v>N/A</v>
      </c>
      <c r="I19" s="132">
        <v>-0.66</v>
      </c>
      <c r="J19" s="132">
        <v>-7.04</v>
      </c>
      <c r="K19" s="135" t="s">
        <v>732</v>
      </c>
      <c r="L19" s="134" t="str">
        <f t="shared" si="7"/>
        <v>Yes</v>
      </c>
    </row>
    <row r="20" spans="1:12" x14ac:dyDescent="0.2">
      <c r="A20" s="4" t="s">
        <v>1222</v>
      </c>
      <c r="B20" s="135" t="s">
        <v>217</v>
      </c>
      <c r="C20" s="131">
        <v>2603.2649830999999</v>
      </c>
      <c r="D20" s="130" t="str">
        <f t="shared" si="4"/>
        <v>N/A</v>
      </c>
      <c r="E20" s="131">
        <v>2592.0626732999999</v>
      </c>
      <c r="F20" s="130" t="str">
        <f t="shared" si="5"/>
        <v>N/A</v>
      </c>
      <c r="G20" s="131">
        <v>2330.6802644999998</v>
      </c>
      <c r="H20" s="130" t="str">
        <f t="shared" si="6"/>
        <v>N/A</v>
      </c>
      <c r="I20" s="132">
        <v>-0.43</v>
      </c>
      <c r="J20" s="132">
        <v>-10.1</v>
      </c>
      <c r="K20" s="135" t="s">
        <v>732</v>
      </c>
      <c r="L20" s="134" t="str">
        <f t="shared" si="7"/>
        <v>Yes</v>
      </c>
    </row>
    <row r="21" spans="1:12" x14ac:dyDescent="0.2">
      <c r="A21" s="2" t="s">
        <v>1125</v>
      </c>
      <c r="B21" s="135" t="s">
        <v>217</v>
      </c>
      <c r="C21" s="131">
        <v>5197.4122589999997</v>
      </c>
      <c r="D21" s="130" t="str">
        <f t="shared" ref="D21:D22" si="8">IF($B21="N/A","N/A",IF(C21&gt;10,"No",IF(C21&lt;-10,"No","Yes")))</f>
        <v>N/A</v>
      </c>
      <c r="E21" s="131">
        <v>5114.9742302000004</v>
      </c>
      <c r="F21" s="130" t="str">
        <f t="shared" ref="F21:F22" si="9">IF($B21="N/A","N/A",IF(E21&gt;10,"No",IF(E21&lt;-10,"No","Yes")))</f>
        <v>N/A</v>
      </c>
      <c r="G21" s="131">
        <v>4773.8491627000003</v>
      </c>
      <c r="H21" s="130" t="str">
        <f t="shared" ref="H21:H22" si="10">IF($B21="N/A","N/A",IF(G21&gt;10,"No",IF(G21&lt;-10,"No","Yes")))</f>
        <v>N/A</v>
      </c>
      <c r="I21" s="132">
        <v>-1.59</v>
      </c>
      <c r="J21" s="132">
        <v>-6.67</v>
      </c>
      <c r="K21" s="135" t="s">
        <v>732</v>
      </c>
      <c r="L21" s="134" t="str">
        <f>IF(J21="Div by 0", "N/A", IF(OR(J21="N/A",K21="N/A"),"N/A", IF(J21&gt;VALUE(MID(K21,1,2)), "No", IF(J21&lt;-1*VALUE(MID(K21,1,2)), "No", "Yes"))))</f>
        <v>Yes</v>
      </c>
    </row>
    <row r="22" spans="1:12" x14ac:dyDescent="0.2">
      <c r="A22" s="2" t="s">
        <v>1126</v>
      </c>
      <c r="B22" s="135" t="s">
        <v>217</v>
      </c>
      <c r="C22" s="131">
        <v>5119.2394789999998</v>
      </c>
      <c r="D22" s="130" t="str">
        <f t="shared" si="8"/>
        <v>N/A</v>
      </c>
      <c r="E22" s="131">
        <v>4987.8645594999998</v>
      </c>
      <c r="F22" s="130" t="str">
        <f t="shared" si="9"/>
        <v>N/A</v>
      </c>
      <c r="G22" s="131">
        <v>4642.6991324999999</v>
      </c>
      <c r="H22" s="130" t="str">
        <f t="shared" si="10"/>
        <v>N/A</v>
      </c>
      <c r="I22" s="132">
        <v>-2.57</v>
      </c>
      <c r="J22" s="132">
        <v>-6.92</v>
      </c>
      <c r="K22" s="135" t="s">
        <v>732</v>
      </c>
      <c r="L22" s="134" t="str">
        <f>IF(J22="Div by 0", "N/A", IF(OR(J22="N/A",K22="N/A"),"N/A", IF(J22&gt;VALUE(MID(K22,1,2)), "No", IF(J22&lt;-1*VALUE(MID(K22,1,2)), "No", "Yes"))))</f>
        <v>Yes</v>
      </c>
    </row>
    <row r="23" spans="1:12" x14ac:dyDescent="0.2">
      <c r="A23" s="4" t="s">
        <v>1223</v>
      </c>
      <c r="B23" s="135" t="s">
        <v>217</v>
      </c>
      <c r="C23" s="131">
        <v>15889.038489</v>
      </c>
      <c r="D23" s="130" t="str">
        <f>IF($B23="N/A","N/A",IF(C23&gt;10,"No",IF(C23&lt;-10,"No","Yes")))</f>
        <v>N/A</v>
      </c>
      <c r="E23" s="131">
        <v>16665.240505999998</v>
      </c>
      <c r="F23" s="130" t="str">
        <f>IF($B23="N/A","N/A",IF(E23&gt;10,"No",IF(E23&lt;-10,"No","Yes")))</f>
        <v>N/A</v>
      </c>
      <c r="G23" s="131">
        <v>17525.402103</v>
      </c>
      <c r="H23" s="130" t="str">
        <f>IF($B23="N/A","N/A",IF(G23&gt;10,"No",IF(G23&lt;-10,"No","Yes")))</f>
        <v>N/A</v>
      </c>
      <c r="I23" s="132">
        <v>4.8849999999999998</v>
      </c>
      <c r="J23" s="132">
        <v>5.1609999999999996</v>
      </c>
      <c r="K23" s="135" t="s">
        <v>732</v>
      </c>
      <c r="L23" s="134" t="str">
        <f>IF(J23="Div by 0", "N/A", IF(K23="N/A","N/A", IF(J23&gt;VALUE(MID(K23,1,2)), "No", IF(J23&lt;-1*VALUE(MID(K23,1,2)), "No", "Yes"))))</f>
        <v>Yes</v>
      </c>
    </row>
    <row r="24" spans="1:12" x14ac:dyDescent="0.2">
      <c r="A24" s="4" t="s">
        <v>1224</v>
      </c>
      <c r="B24" s="135" t="s">
        <v>217</v>
      </c>
      <c r="C24" s="131">
        <v>16827.710513999999</v>
      </c>
      <c r="D24" s="130" t="str">
        <f>IF($B24="N/A","N/A",IF(C24&gt;10,"No",IF(C24&lt;-10,"No","Yes")))</f>
        <v>N/A</v>
      </c>
      <c r="E24" s="131">
        <v>17737.739687000001</v>
      </c>
      <c r="F24" s="130" t="str">
        <f>IF($B24="N/A","N/A",IF(E24&gt;10,"No",IF(E24&lt;-10,"No","Yes")))</f>
        <v>N/A</v>
      </c>
      <c r="G24" s="131">
        <v>17519.884797999999</v>
      </c>
      <c r="H24" s="130" t="str">
        <f>IF($B24="N/A","N/A",IF(G24&gt;10,"No",IF(G24&lt;-10,"No","Yes")))</f>
        <v>N/A</v>
      </c>
      <c r="I24" s="132">
        <v>5.4080000000000004</v>
      </c>
      <c r="J24" s="132">
        <v>-1.23</v>
      </c>
      <c r="K24" s="135" t="s">
        <v>732</v>
      </c>
      <c r="L24" s="134" t="str">
        <f>IF(J24="Div by 0", "N/A", IF(K24="N/A","N/A", IF(J24&gt;VALUE(MID(K24,1,2)), "No", IF(J24&lt;-1*VALUE(MID(K24,1,2)), "No", "Yes"))))</f>
        <v>Yes</v>
      </c>
    </row>
    <row r="25" spans="1:12" x14ac:dyDescent="0.2">
      <c r="A25" s="4" t="s">
        <v>1225</v>
      </c>
      <c r="B25" s="135" t="s">
        <v>217</v>
      </c>
      <c r="C25" s="131">
        <v>14782.337347000001</v>
      </c>
      <c r="D25" s="130" t="str">
        <f>IF($B25="N/A","N/A",IF(C25&gt;10,"No",IF(C25&lt;-10,"No","Yes")))</f>
        <v>N/A</v>
      </c>
      <c r="E25" s="131">
        <v>15423.134679999999</v>
      </c>
      <c r="F25" s="130" t="str">
        <f>IF($B25="N/A","N/A",IF(E25&gt;10,"No",IF(E25&lt;-10,"No","Yes")))</f>
        <v>N/A</v>
      </c>
      <c r="G25" s="131">
        <v>17922.158748000002</v>
      </c>
      <c r="H25" s="130" t="str">
        <f>IF($B25="N/A","N/A",IF(G25&gt;10,"No",IF(G25&lt;-10,"No","Yes")))</f>
        <v>N/A</v>
      </c>
      <c r="I25" s="132">
        <v>4.335</v>
      </c>
      <c r="J25" s="132">
        <v>16.2</v>
      </c>
      <c r="K25" s="135" t="s">
        <v>732</v>
      </c>
      <c r="L25" s="134" t="str">
        <f>IF(J25="Div by 0", "N/A", IF(K25="N/A","N/A", IF(J25&gt;VALUE(MID(K25,1,2)), "No", IF(J25&lt;-1*VALUE(MID(K25,1,2)), "No", "Yes"))))</f>
        <v>Yes</v>
      </c>
    </row>
    <row r="26" spans="1:12" x14ac:dyDescent="0.2">
      <c r="A26" s="4" t="s">
        <v>1226</v>
      </c>
      <c r="B26" s="135" t="s">
        <v>217</v>
      </c>
      <c r="C26" s="131">
        <v>15601.377724</v>
      </c>
      <c r="D26" s="130" t="str">
        <f t="shared" ref="D26:D27" si="11">IF($B26="N/A","N/A",IF(C26&gt;10,"No",IF(C26&lt;-10,"No","Yes")))</f>
        <v>N/A</v>
      </c>
      <c r="E26" s="131">
        <v>16288.174413000001</v>
      </c>
      <c r="F26" s="130" t="str">
        <f t="shared" ref="F26:F30" si="12">IF($B26="N/A","N/A",IF(E26&gt;10,"No",IF(E26&lt;-10,"No","Yes")))</f>
        <v>N/A</v>
      </c>
      <c r="G26" s="131">
        <v>16882.523304999999</v>
      </c>
      <c r="H26" s="130" t="str">
        <f t="shared" ref="H26:H27" si="13">IF($B26="N/A","N/A",IF(G26&gt;10,"No",IF(G26&lt;-10,"No","Yes")))</f>
        <v>N/A</v>
      </c>
      <c r="I26" s="132">
        <v>4.4020000000000001</v>
      </c>
      <c r="J26" s="132">
        <v>3.649</v>
      </c>
      <c r="K26" s="135" t="s">
        <v>732</v>
      </c>
      <c r="L26" s="134" t="str">
        <f>IF(J26="Div by 0", "N/A", IF(OR(J26="N/A",K26="N/A"),"N/A", IF(J26&gt;VALUE(MID(K26,1,2)), "No", IF(J26&lt;-1*VALUE(MID(K26,1,2)), "No", "Yes"))))</f>
        <v>Yes</v>
      </c>
    </row>
    <row r="27" spans="1:12" x14ac:dyDescent="0.2">
      <c r="A27" s="4" t="s">
        <v>1227</v>
      </c>
      <c r="B27" s="135" t="s">
        <v>217</v>
      </c>
      <c r="C27" s="131">
        <v>16366.647983999999</v>
      </c>
      <c r="D27" s="130" t="str">
        <f t="shared" si="11"/>
        <v>N/A</v>
      </c>
      <c r="E27" s="131">
        <v>17285.617848999998</v>
      </c>
      <c r="F27" s="130" t="str">
        <f t="shared" si="12"/>
        <v>N/A</v>
      </c>
      <c r="G27" s="131">
        <v>18619.040530999999</v>
      </c>
      <c r="H27" s="130" t="str">
        <f t="shared" si="13"/>
        <v>N/A</v>
      </c>
      <c r="I27" s="132">
        <v>5.6150000000000002</v>
      </c>
      <c r="J27" s="132">
        <v>7.7140000000000004</v>
      </c>
      <c r="K27" s="135" t="s">
        <v>732</v>
      </c>
      <c r="L27" s="134" t="str">
        <f>IF(J27="Div by 0", "N/A", IF(OR(J27="N/A",K27="N/A"),"N/A", IF(J27&gt;VALUE(MID(K27,1,2)), "No", IF(J27&lt;-1*VALUE(MID(K27,1,2)), "No", "Yes"))))</f>
        <v>Yes</v>
      </c>
    </row>
    <row r="28" spans="1:12" x14ac:dyDescent="0.2">
      <c r="A28" s="57" t="s">
        <v>1228</v>
      </c>
      <c r="B28" s="131" t="s">
        <v>217</v>
      </c>
      <c r="C28" s="131" t="s">
        <v>1743</v>
      </c>
      <c r="D28" s="130" t="str">
        <f t="shared" ref="D28:D30" si="14">IF($B28="N/A","N/A",IF(C28&gt;10,"No",IF(C28&lt;-10,"No","Yes")))</f>
        <v>N/A</v>
      </c>
      <c r="E28" s="131" t="s">
        <v>1743</v>
      </c>
      <c r="F28" s="130" t="str">
        <f t="shared" si="12"/>
        <v>N/A</v>
      </c>
      <c r="G28" s="131" t="s">
        <v>1743</v>
      </c>
      <c r="H28" s="130" t="str">
        <f t="shared" ref="H28:H30" si="15">IF($B28="N/A","N/A",IF(G28&gt;10,"No",IF(G28&lt;-10,"No","Yes")))</f>
        <v>N/A</v>
      </c>
      <c r="I28" s="132" t="s">
        <v>1743</v>
      </c>
      <c r="J28" s="132" t="s">
        <v>1743</v>
      </c>
      <c r="K28" s="133" t="s">
        <v>732</v>
      </c>
      <c r="L28" s="134" t="str">
        <f>IF(J28="Div by 0", "N/A", IF(OR(J28="N/A",K28="N/A"),"N/A", IF(J28&gt;VALUE(MID(K28,1,2)), "No", IF(J28&lt;-1*VALUE(MID(K28,1,2)), "No", "Yes"))))</f>
        <v>N/A</v>
      </c>
    </row>
    <row r="29" spans="1:12" x14ac:dyDescent="0.2">
      <c r="A29" s="57" t="s">
        <v>1229</v>
      </c>
      <c r="B29" s="131" t="s">
        <v>217</v>
      </c>
      <c r="C29" s="131" t="s">
        <v>1743</v>
      </c>
      <c r="D29" s="130" t="str">
        <f t="shared" si="14"/>
        <v>N/A</v>
      </c>
      <c r="E29" s="131" t="s">
        <v>1743</v>
      </c>
      <c r="F29" s="130" t="str">
        <f t="shared" si="12"/>
        <v>N/A</v>
      </c>
      <c r="G29" s="131" t="s">
        <v>1743</v>
      </c>
      <c r="H29" s="130" t="str">
        <f t="shared" si="15"/>
        <v>N/A</v>
      </c>
      <c r="I29" s="132" t="s">
        <v>1743</v>
      </c>
      <c r="J29" s="132" t="s">
        <v>1743</v>
      </c>
      <c r="K29" s="133" t="s">
        <v>732</v>
      </c>
      <c r="L29" s="134" t="str">
        <f t="shared" ref="L29:L30" si="16">IF(J29="Div by 0", "N/A", IF(OR(J29="N/A",K29="N/A"),"N/A", IF(J29&gt;VALUE(MID(K29,1,2)), "No", IF(J29&lt;-1*VALUE(MID(K29,1,2)), "No", "Yes"))))</f>
        <v>N/A</v>
      </c>
    </row>
    <row r="30" spans="1:12" x14ac:dyDescent="0.2">
      <c r="A30" s="57" t="s">
        <v>1230</v>
      </c>
      <c r="B30" s="131" t="s">
        <v>217</v>
      </c>
      <c r="C30" s="131" t="s">
        <v>1743</v>
      </c>
      <c r="D30" s="130" t="str">
        <f t="shared" si="14"/>
        <v>N/A</v>
      </c>
      <c r="E30" s="131" t="s">
        <v>1743</v>
      </c>
      <c r="F30" s="130" t="str">
        <f t="shared" si="12"/>
        <v>N/A</v>
      </c>
      <c r="G30" s="131" t="s">
        <v>1743</v>
      </c>
      <c r="H30" s="130" t="str">
        <f t="shared" si="15"/>
        <v>N/A</v>
      </c>
      <c r="I30" s="132" t="s">
        <v>1743</v>
      </c>
      <c r="J30" s="132" t="s">
        <v>1743</v>
      </c>
      <c r="K30" s="133" t="s">
        <v>732</v>
      </c>
      <c r="L30" s="134" t="str">
        <f t="shared" si="16"/>
        <v>N/A</v>
      </c>
    </row>
    <row r="31" spans="1:12" x14ac:dyDescent="0.2">
      <c r="A31" s="45" t="s">
        <v>2</v>
      </c>
      <c r="B31" s="136" t="s">
        <v>217</v>
      </c>
      <c r="C31" s="140">
        <v>98.073524913</v>
      </c>
      <c r="D31" s="138" t="str">
        <f t="shared" ref="D31:D69" si="17">IF($B31="N/A","N/A",IF(C31&gt;10,"No",IF(C31&lt;-10,"No","Yes")))</f>
        <v>N/A</v>
      </c>
      <c r="E31" s="140">
        <v>97.937266283</v>
      </c>
      <c r="F31" s="138" t="str">
        <f t="shared" ref="F31:F69" si="18">IF($B31="N/A","N/A",IF(E31&gt;10,"No",IF(E31&lt;-10,"No","Yes")))</f>
        <v>N/A</v>
      </c>
      <c r="G31" s="140">
        <v>99.150426393999993</v>
      </c>
      <c r="H31" s="138" t="str">
        <f t="shared" ref="H31:H69" si="19">IF($B31="N/A","N/A",IF(G31&gt;10,"No",IF(G31&lt;-10,"No","Yes")))</f>
        <v>N/A</v>
      </c>
      <c r="I31" s="132">
        <v>-0.13900000000000001</v>
      </c>
      <c r="J31" s="132">
        <v>1.2390000000000001</v>
      </c>
      <c r="K31" s="133" t="s">
        <v>732</v>
      </c>
      <c r="L31" s="134" t="str">
        <f t="shared" ref="L31:L99" si="20">IF(J31="Div by 0", "N/A", IF(K31="N/A","N/A", IF(J31&gt;VALUE(MID(K31,1,2)), "No", IF(J31&lt;-1*VALUE(MID(K31,1,2)), "No", "Yes"))))</f>
        <v>Yes</v>
      </c>
    </row>
    <row r="32" spans="1:12" x14ac:dyDescent="0.2">
      <c r="A32" s="45" t="s">
        <v>22</v>
      </c>
      <c r="B32" s="136" t="s">
        <v>217</v>
      </c>
      <c r="C32" s="152">
        <v>545024</v>
      </c>
      <c r="D32" s="138" t="str">
        <f t="shared" si="17"/>
        <v>N/A</v>
      </c>
      <c r="E32" s="152">
        <v>609445</v>
      </c>
      <c r="F32" s="138" t="str">
        <f t="shared" si="18"/>
        <v>N/A</v>
      </c>
      <c r="G32" s="152">
        <v>678646</v>
      </c>
      <c r="H32" s="138" t="str">
        <f t="shared" si="19"/>
        <v>N/A</v>
      </c>
      <c r="I32" s="132">
        <v>11.82</v>
      </c>
      <c r="J32" s="132">
        <v>11.35</v>
      </c>
      <c r="K32" s="133" t="s">
        <v>732</v>
      </c>
      <c r="L32" s="134" t="str">
        <f t="shared" si="20"/>
        <v>Yes</v>
      </c>
    </row>
    <row r="33" spans="1:12" x14ac:dyDescent="0.2">
      <c r="A33" s="45" t="s">
        <v>451</v>
      </c>
      <c r="B33" s="135" t="s">
        <v>217</v>
      </c>
      <c r="C33" s="152">
        <v>44731</v>
      </c>
      <c r="D33" s="152" t="str">
        <f t="shared" si="17"/>
        <v>N/A</v>
      </c>
      <c r="E33" s="152">
        <v>45411</v>
      </c>
      <c r="F33" s="152" t="str">
        <f t="shared" si="18"/>
        <v>N/A</v>
      </c>
      <c r="G33" s="152">
        <v>46441</v>
      </c>
      <c r="H33" s="130" t="str">
        <f t="shared" si="19"/>
        <v>N/A</v>
      </c>
      <c r="I33" s="132">
        <v>1.52</v>
      </c>
      <c r="J33" s="132">
        <v>2.2679999999999998</v>
      </c>
      <c r="K33" s="135" t="s">
        <v>732</v>
      </c>
      <c r="L33" s="134" t="str">
        <f t="shared" si="20"/>
        <v>Yes</v>
      </c>
    </row>
    <row r="34" spans="1:12" x14ac:dyDescent="0.2">
      <c r="A34" s="45" t="s">
        <v>1231</v>
      </c>
      <c r="B34" s="141" t="s">
        <v>217</v>
      </c>
      <c r="C34" s="152" t="s">
        <v>217</v>
      </c>
      <c r="D34" s="134" t="str">
        <f t="shared" ref="D34:D38" si="21">IF($B34="N/A","N/A",IF(C34&lt;0,"No","Yes"))</f>
        <v>N/A</v>
      </c>
      <c r="E34" s="152">
        <v>32495</v>
      </c>
      <c r="F34" s="134" t="str">
        <f t="shared" ref="F34:F38" si="22">IF($B34="N/A","N/A",IF(E34&lt;0,"No","Yes"))</f>
        <v>N/A</v>
      </c>
      <c r="G34" s="152">
        <v>33223</v>
      </c>
      <c r="H34" s="134" t="str">
        <f t="shared" ref="H34:H38" si="23">IF($B34="N/A","N/A",IF(G34&lt;0,"No","Yes"))</f>
        <v>N/A</v>
      </c>
      <c r="I34" s="132" t="s">
        <v>217</v>
      </c>
      <c r="J34" s="132">
        <v>2.2400000000000002</v>
      </c>
      <c r="K34" s="152" t="s">
        <v>732</v>
      </c>
      <c r="L34" s="134" t="str">
        <f t="shared" si="20"/>
        <v>Yes</v>
      </c>
    </row>
    <row r="35" spans="1:12" x14ac:dyDescent="0.2">
      <c r="A35" s="45" t="s">
        <v>1232</v>
      </c>
      <c r="B35" s="141" t="s">
        <v>217</v>
      </c>
      <c r="C35" s="152" t="s">
        <v>217</v>
      </c>
      <c r="D35" s="134" t="str">
        <f t="shared" si="21"/>
        <v>N/A</v>
      </c>
      <c r="E35" s="152">
        <v>0</v>
      </c>
      <c r="F35" s="134" t="str">
        <f t="shared" si="22"/>
        <v>N/A</v>
      </c>
      <c r="G35" s="152">
        <v>0</v>
      </c>
      <c r="H35" s="134" t="str">
        <f t="shared" si="23"/>
        <v>N/A</v>
      </c>
      <c r="I35" s="132" t="s">
        <v>217</v>
      </c>
      <c r="J35" s="132" t="s">
        <v>1743</v>
      </c>
      <c r="K35" s="152" t="s">
        <v>732</v>
      </c>
      <c r="L35" s="134" t="str">
        <f t="shared" si="20"/>
        <v>N/A</v>
      </c>
    </row>
    <row r="36" spans="1:12" x14ac:dyDescent="0.2">
      <c r="A36" s="45" t="s">
        <v>1233</v>
      </c>
      <c r="B36" s="141" t="s">
        <v>217</v>
      </c>
      <c r="C36" s="152" t="s">
        <v>217</v>
      </c>
      <c r="D36" s="134" t="str">
        <f t="shared" si="21"/>
        <v>N/A</v>
      </c>
      <c r="E36" s="152">
        <v>180</v>
      </c>
      <c r="F36" s="134" t="str">
        <f t="shared" si="22"/>
        <v>N/A</v>
      </c>
      <c r="G36" s="152">
        <v>145</v>
      </c>
      <c r="H36" s="134" t="str">
        <f t="shared" si="23"/>
        <v>N/A</v>
      </c>
      <c r="I36" s="132" t="s">
        <v>217</v>
      </c>
      <c r="J36" s="132">
        <v>-19.399999999999999</v>
      </c>
      <c r="K36" s="152" t="s">
        <v>732</v>
      </c>
      <c r="L36" s="134" t="str">
        <f t="shared" si="20"/>
        <v>Yes</v>
      </c>
    </row>
    <row r="37" spans="1:12" x14ac:dyDescent="0.2">
      <c r="A37" s="45" t="s">
        <v>1234</v>
      </c>
      <c r="B37" s="141" t="s">
        <v>217</v>
      </c>
      <c r="C37" s="152" t="s">
        <v>217</v>
      </c>
      <c r="D37" s="134" t="str">
        <f t="shared" si="21"/>
        <v>N/A</v>
      </c>
      <c r="E37" s="152">
        <v>12736</v>
      </c>
      <c r="F37" s="134" t="str">
        <f t="shared" si="22"/>
        <v>N/A</v>
      </c>
      <c r="G37" s="152">
        <v>13073</v>
      </c>
      <c r="H37" s="134" t="str">
        <f t="shared" si="23"/>
        <v>N/A</v>
      </c>
      <c r="I37" s="132" t="s">
        <v>217</v>
      </c>
      <c r="J37" s="132">
        <v>2.6459999999999999</v>
      </c>
      <c r="K37" s="152" t="s">
        <v>732</v>
      </c>
      <c r="L37" s="134" t="str">
        <f t="shared" si="20"/>
        <v>Yes</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78896</v>
      </c>
      <c r="D39" s="152" t="str">
        <f t="shared" si="17"/>
        <v>N/A</v>
      </c>
      <c r="E39" s="152">
        <v>82539</v>
      </c>
      <c r="F39" s="152" t="str">
        <f t="shared" si="18"/>
        <v>N/A</v>
      </c>
      <c r="G39" s="152">
        <v>90536</v>
      </c>
      <c r="H39" s="130" t="str">
        <f t="shared" si="19"/>
        <v>N/A</v>
      </c>
      <c r="I39" s="132">
        <v>4.617</v>
      </c>
      <c r="J39" s="132">
        <v>9.6890000000000001</v>
      </c>
      <c r="K39" s="135" t="s">
        <v>732</v>
      </c>
      <c r="L39" s="134" t="str">
        <f t="shared" si="20"/>
        <v>Yes</v>
      </c>
    </row>
    <row r="40" spans="1:12" x14ac:dyDescent="0.2">
      <c r="A40" s="45" t="s">
        <v>1236</v>
      </c>
      <c r="B40" s="141" t="s">
        <v>217</v>
      </c>
      <c r="C40" s="152" t="s">
        <v>217</v>
      </c>
      <c r="D40" s="134" t="str">
        <f t="shared" ref="D40:D45" si="24">IF($B40="N/A","N/A",IF(C40&lt;0,"No","Yes"))</f>
        <v>N/A</v>
      </c>
      <c r="E40" s="152">
        <v>73220</v>
      </c>
      <c r="F40" s="134" t="str">
        <f t="shared" ref="F40:F45" si="25">IF($B40="N/A","N/A",IF(E40&lt;0,"No","Yes"))</f>
        <v>N/A</v>
      </c>
      <c r="G40" s="152">
        <v>81361</v>
      </c>
      <c r="H40" s="134" t="str">
        <f t="shared" ref="H40:H45" si="26">IF($B40="N/A","N/A",IF(G40&lt;0,"No","Yes"))</f>
        <v>N/A</v>
      </c>
      <c r="I40" s="132" t="s">
        <v>217</v>
      </c>
      <c r="J40" s="132">
        <v>11.12</v>
      </c>
      <c r="K40" s="152" t="s">
        <v>732</v>
      </c>
      <c r="L40" s="134" t="str">
        <f t="shared" si="20"/>
        <v>Yes</v>
      </c>
    </row>
    <row r="41" spans="1:12" x14ac:dyDescent="0.2">
      <c r="A41" s="45" t="s">
        <v>1237</v>
      </c>
      <c r="B41" s="141" t="s">
        <v>217</v>
      </c>
      <c r="C41" s="152" t="s">
        <v>217</v>
      </c>
      <c r="D41" s="134" t="str">
        <f t="shared" si="24"/>
        <v>N/A</v>
      </c>
      <c r="E41" s="152">
        <v>0</v>
      </c>
      <c r="F41" s="134" t="str">
        <f t="shared" si="25"/>
        <v>N/A</v>
      </c>
      <c r="G41" s="152">
        <v>0</v>
      </c>
      <c r="H41" s="134" t="str">
        <f t="shared" si="26"/>
        <v>N/A</v>
      </c>
      <c r="I41" s="132" t="s">
        <v>217</v>
      </c>
      <c r="J41" s="132" t="s">
        <v>1743</v>
      </c>
      <c r="K41" s="152" t="s">
        <v>732</v>
      </c>
      <c r="L41" s="134" t="str">
        <f t="shared" si="20"/>
        <v>N/A</v>
      </c>
    </row>
    <row r="42" spans="1:12" x14ac:dyDescent="0.2">
      <c r="A42" s="45" t="s">
        <v>1238</v>
      </c>
      <c r="B42" s="141" t="s">
        <v>217</v>
      </c>
      <c r="C42" s="152" t="s">
        <v>217</v>
      </c>
      <c r="D42" s="134" t="str">
        <f t="shared" si="24"/>
        <v>N/A</v>
      </c>
      <c r="E42" s="152">
        <v>125</v>
      </c>
      <c r="F42" s="134" t="str">
        <f t="shared" si="25"/>
        <v>N/A</v>
      </c>
      <c r="G42" s="152">
        <v>102</v>
      </c>
      <c r="H42" s="134" t="str">
        <f t="shared" si="26"/>
        <v>N/A</v>
      </c>
      <c r="I42" s="132" t="s">
        <v>217</v>
      </c>
      <c r="J42" s="132">
        <v>-18.399999999999999</v>
      </c>
      <c r="K42" s="152" t="s">
        <v>732</v>
      </c>
      <c r="L42" s="134" t="str">
        <f t="shared" si="20"/>
        <v>Yes</v>
      </c>
    </row>
    <row r="43" spans="1:12" x14ac:dyDescent="0.2">
      <c r="A43" s="45" t="s">
        <v>1239</v>
      </c>
      <c r="B43" s="141" t="s">
        <v>217</v>
      </c>
      <c r="C43" s="152" t="s">
        <v>217</v>
      </c>
      <c r="D43" s="134" t="str">
        <f t="shared" si="24"/>
        <v>N/A</v>
      </c>
      <c r="E43" s="152">
        <v>388</v>
      </c>
      <c r="F43" s="134" t="str">
        <f t="shared" si="25"/>
        <v>N/A</v>
      </c>
      <c r="G43" s="152">
        <v>470</v>
      </c>
      <c r="H43" s="134" t="str">
        <f t="shared" si="26"/>
        <v>N/A</v>
      </c>
      <c r="I43" s="132" t="s">
        <v>217</v>
      </c>
      <c r="J43" s="132">
        <v>21.13</v>
      </c>
      <c r="K43" s="152" t="s">
        <v>732</v>
      </c>
      <c r="L43" s="134" t="str">
        <f t="shared" si="20"/>
        <v>Yes</v>
      </c>
    </row>
    <row r="44" spans="1:12" x14ac:dyDescent="0.2">
      <c r="A44" s="45" t="s">
        <v>1240</v>
      </c>
      <c r="B44" s="141" t="s">
        <v>217</v>
      </c>
      <c r="C44" s="152" t="s">
        <v>217</v>
      </c>
      <c r="D44" s="134" t="str">
        <f t="shared" si="24"/>
        <v>N/A</v>
      </c>
      <c r="E44" s="152">
        <v>8806</v>
      </c>
      <c r="F44" s="134" t="str">
        <f t="shared" si="25"/>
        <v>N/A</v>
      </c>
      <c r="G44" s="152">
        <v>8603</v>
      </c>
      <c r="H44" s="134" t="str">
        <f t="shared" si="26"/>
        <v>N/A</v>
      </c>
      <c r="I44" s="132" t="s">
        <v>217</v>
      </c>
      <c r="J44" s="132">
        <v>-2.31</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334179</v>
      </c>
      <c r="D46" s="152" t="str">
        <f t="shared" si="17"/>
        <v>N/A</v>
      </c>
      <c r="E46" s="152">
        <v>378222</v>
      </c>
      <c r="F46" s="152" t="str">
        <f t="shared" si="18"/>
        <v>N/A</v>
      </c>
      <c r="G46" s="152">
        <v>409745</v>
      </c>
      <c r="H46" s="130" t="str">
        <f t="shared" si="19"/>
        <v>N/A</v>
      </c>
      <c r="I46" s="132">
        <v>13.18</v>
      </c>
      <c r="J46" s="132">
        <v>8.3350000000000009</v>
      </c>
      <c r="K46" s="135" t="s">
        <v>732</v>
      </c>
      <c r="L46" s="134" t="str">
        <f t="shared" si="20"/>
        <v>Yes</v>
      </c>
    </row>
    <row r="47" spans="1:12" x14ac:dyDescent="0.2">
      <c r="A47" s="45" t="s">
        <v>1242</v>
      </c>
      <c r="B47" s="141" t="s">
        <v>217</v>
      </c>
      <c r="C47" s="152" t="s">
        <v>217</v>
      </c>
      <c r="D47" s="134" t="str">
        <f t="shared" ref="D47:D53" si="27">IF($B47="N/A","N/A",IF(C47&lt;0,"No","Yes"))</f>
        <v>N/A</v>
      </c>
      <c r="E47" s="152">
        <v>121481</v>
      </c>
      <c r="F47" s="134" t="str">
        <f t="shared" ref="F47:F53" si="28">IF($B47="N/A","N/A",IF(E47&lt;0,"No","Yes"))</f>
        <v>N/A</v>
      </c>
      <c r="G47" s="152">
        <v>284459</v>
      </c>
      <c r="H47" s="134" t="str">
        <f t="shared" ref="H47:H53" si="29">IF($B47="N/A","N/A",IF(G47&lt;0,"No","Yes"))</f>
        <v>N/A</v>
      </c>
      <c r="I47" s="132" t="s">
        <v>217</v>
      </c>
      <c r="J47" s="132">
        <v>134.19999999999999</v>
      </c>
      <c r="K47" s="152" t="s">
        <v>732</v>
      </c>
      <c r="L47" s="134" t="str">
        <f t="shared" si="20"/>
        <v>No</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0</v>
      </c>
      <c r="F49" s="134" t="str">
        <f t="shared" si="28"/>
        <v>N/A</v>
      </c>
      <c r="G49" s="152">
        <v>0</v>
      </c>
      <c r="H49" s="134" t="str">
        <f t="shared" si="29"/>
        <v>N/A</v>
      </c>
      <c r="I49" s="132" t="s">
        <v>217</v>
      </c>
      <c r="J49" s="132" t="s">
        <v>1743</v>
      </c>
      <c r="K49" s="152" t="s">
        <v>732</v>
      </c>
      <c r="L49" s="134" t="str">
        <f t="shared" si="20"/>
        <v>N/A</v>
      </c>
    </row>
    <row r="50" spans="1:12" x14ac:dyDescent="0.2">
      <c r="A50" s="45" t="s">
        <v>1245</v>
      </c>
      <c r="B50" s="141" t="s">
        <v>217</v>
      </c>
      <c r="C50" s="152" t="s">
        <v>217</v>
      </c>
      <c r="D50" s="134" t="str">
        <f t="shared" si="27"/>
        <v>N/A</v>
      </c>
      <c r="E50" s="152">
        <v>216724</v>
      </c>
      <c r="F50" s="134" t="str">
        <f t="shared" si="28"/>
        <v>N/A</v>
      </c>
      <c r="G50" s="152">
        <v>90217</v>
      </c>
      <c r="H50" s="134" t="str">
        <f t="shared" si="29"/>
        <v>N/A</v>
      </c>
      <c r="I50" s="132" t="s">
        <v>217</v>
      </c>
      <c r="J50" s="132">
        <v>-58.4</v>
      </c>
      <c r="K50" s="152" t="s">
        <v>732</v>
      </c>
      <c r="L50" s="134" t="str">
        <f t="shared" si="20"/>
        <v>No</v>
      </c>
    </row>
    <row r="51" spans="1:12" x14ac:dyDescent="0.2">
      <c r="A51" s="45" t="s">
        <v>1246</v>
      </c>
      <c r="B51" s="141" t="s">
        <v>217</v>
      </c>
      <c r="C51" s="152" t="s">
        <v>217</v>
      </c>
      <c r="D51" s="134" t="str">
        <f t="shared" si="27"/>
        <v>N/A</v>
      </c>
      <c r="E51" s="152">
        <v>18504</v>
      </c>
      <c r="F51" s="134" t="str">
        <f t="shared" si="28"/>
        <v>N/A</v>
      </c>
      <c r="G51" s="152">
        <v>16118</v>
      </c>
      <c r="H51" s="134" t="str">
        <f t="shared" si="29"/>
        <v>N/A</v>
      </c>
      <c r="I51" s="132" t="s">
        <v>217</v>
      </c>
      <c r="J51" s="132">
        <v>-12.9</v>
      </c>
      <c r="K51" s="152" t="s">
        <v>732</v>
      </c>
      <c r="L51" s="134" t="str">
        <f t="shared" si="20"/>
        <v>Yes</v>
      </c>
    </row>
    <row r="52" spans="1:12" x14ac:dyDescent="0.2">
      <c r="A52" s="45" t="s">
        <v>1247</v>
      </c>
      <c r="B52" s="141" t="s">
        <v>217</v>
      </c>
      <c r="C52" s="152" t="s">
        <v>217</v>
      </c>
      <c r="D52" s="134" t="str">
        <f t="shared" si="27"/>
        <v>N/A</v>
      </c>
      <c r="E52" s="152">
        <v>21513</v>
      </c>
      <c r="F52" s="134" t="str">
        <f t="shared" si="28"/>
        <v>N/A</v>
      </c>
      <c r="G52" s="152">
        <v>18951</v>
      </c>
      <c r="H52" s="134" t="str">
        <f t="shared" si="29"/>
        <v>N/A</v>
      </c>
      <c r="I52" s="132" t="s">
        <v>217</v>
      </c>
      <c r="J52" s="132">
        <v>-11.9</v>
      </c>
      <c r="K52" s="152" t="s">
        <v>732</v>
      </c>
      <c r="L52" s="134" t="str">
        <f t="shared" si="20"/>
        <v>Yes</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87218</v>
      </c>
      <c r="D54" s="152" t="str">
        <f t="shared" si="17"/>
        <v>N/A</v>
      </c>
      <c r="E54" s="152">
        <v>103273</v>
      </c>
      <c r="F54" s="152" t="str">
        <f t="shared" si="18"/>
        <v>N/A</v>
      </c>
      <c r="G54" s="152">
        <v>131924</v>
      </c>
      <c r="H54" s="130" t="str">
        <f t="shared" si="19"/>
        <v>N/A</v>
      </c>
      <c r="I54" s="132">
        <v>18.41</v>
      </c>
      <c r="J54" s="132">
        <v>27.74</v>
      </c>
      <c r="K54" s="135" t="s">
        <v>732</v>
      </c>
      <c r="L54" s="134" t="str">
        <f t="shared" si="20"/>
        <v>Yes</v>
      </c>
    </row>
    <row r="55" spans="1:12" x14ac:dyDescent="0.2">
      <c r="A55" s="45" t="s">
        <v>1249</v>
      </c>
      <c r="B55" s="141" t="s">
        <v>217</v>
      </c>
      <c r="C55" s="152" t="s">
        <v>217</v>
      </c>
      <c r="D55" s="134" t="str">
        <f t="shared" ref="D55:D60" si="30">IF($B55="N/A","N/A",IF(C55&lt;0,"No","Yes"))</f>
        <v>N/A</v>
      </c>
      <c r="E55" s="152">
        <v>82160</v>
      </c>
      <c r="F55" s="134" t="str">
        <f t="shared" ref="F55:F60" si="31">IF($B55="N/A","N/A",IF(E55&lt;0,"No","Yes"))</f>
        <v>N/A</v>
      </c>
      <c r="G55" s="152">
        <v>114771</v>
      </c>
      <c r="H55" s="134" t="str">
        <f t="shared" ref="H55:H60" si="32">IF($B55="N/A","N/A",IF(G55&lt;0,"No","Yes"))</f>
        <v>N/A</v>
      </c>
      <c r="I55" s="132" t="s">
        <v>217</v>
      </c>
      <c r="J55" s="132">
        <v>39.69</v>
      </c>
      <c r="K55" s="152" t="s">
        <v>732</v>
      </c>
      <c r="L55" s="134" t="str">
        <f t="shared" si="20"/>
        <v>No</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0</v>
      </c>
      <c r="F57" s="134" t="str">
        <f t="shared" si="31"/>
        <v>N/A</v>
      </c>
      <c r="G57" s="152">
        <v>0</v>
      </c>
      <c r="H57" s="134" t="str">
        <f t="shared" si="32"/>
        <v>N/A</v>
      </c>
      <c r="I57" s="132" t="s">
        <v>217</v>
      </c>
      <c r="J57" s="132" t="s">
        <v>1743</v>
      </c>
      <c r="K57" s="152" t="s">
        <v>732</v>
      </c>
      <c r="L57" s="134" t="str">
        <f t="shared" si="20"/>
        <v>N/A</v>
      </c>
    </row>
    <row r="58" spans="1:12" x14ac:dyDescent="0.2">
      <c r="A58" s="45" t="s">
        <v>1252</v>
      </c>
      <c r="B58" s="141" t="s">
        <v>217</v>
      </c>
      <c r="C58" s="152" t="s">
        <v>217</v>
      </c>
      <c r="D58" s="134" t="str">
        <f t="shared" si="30"/>
        <v>N/A</v>
      </c>
      <c r="E58" s="152">
        <v>8895</v>
      </c>
      <c r="F58" s="134" t="str">
        <f t="shared" si="31"/>
        <v>N/A</v>
      </c>
      <c r="G58" s="152">
        <v>7870</v>
      </c>
      <c r="H58" s="134" t="str">
        <f t="shared" si="32"/>
        <v>N/A</v>
      </c>
      <c r="I58" s="132" t="s">
        <v>217</v>
      </c>
      <c r="J58" s="132">
        <v>-11.5</v>
      </c>
      <c r="K58" s="152" t="s">
        <v>732</v>
      </c>
      <c r="L58" s="134" t="str">
        <f t="shared" si="20"/>
        <v>Yes</v>
      </c>
    </row>
    <row r="59" spans="1:12" x14ac:dyDescent="0.2">
      <c r="A59" s="45" t="s">
        <v>1253</v>
      </c>
      <c r="B59" s="141" t="s">
        <v>217</v>
      </c>
      <c r="C59" s="152" t="s">
        <v>217</v>
      </c>
      <c r="D59" s="134" t="str">
        <f t="shared" si="30"/>
        <v>N/A</v>
      </c>
      <c r="E59" s="152">
        <v>12218</v>
      </c>
      <c r="F59" s="134" t="str">
        <f t="shared" si="31"/>
        <v>N/A</v>
      </c>
      <c r="G59" s="152">
        <v>9283</v>
      </c>
      <c r="H59" s="134" t="str">
        <f t="shared" si="32"/>
        <v>N/A</v>
      </c>
      <c r="I59" s="132" t="s">
        <v>217</v>
      </c>
      <c r="J59" s="132">
        <v>-24</v>
      </c>
      <c r="K59" s="152" t="s">
        <v>732</v>
      </c>
      <c r="L59" s="134" t="str">
        <f t="shared" si="20"/>
        <v>Yes</v>
      </c>
    </row>
    <row r="60" spans="1:12" x14ac:dyDescent="0.2">
      <c r="A60" s="45" t="s">
        <v>1254</v>
      </c>
      <c r="B60" s="141" t="s">
        <v>217</v>
      </c>
      <c r="C60" s="152" t="s">
        <v>217</v>
      </c>
      <c r="D60" s="134" t="str">
        <f t="shared" si="30"/>
        <v>N/A</v>
      </c>
      <c r="E60" s="152">
        <v>0</v>
      </c>
      <c r="F60" s="134" t="str">
        <f t="shared" si="31"/>
        <v>N/A</v>
      </c>
      <c r="G60" s="152">
        <v>0</v>
      </c>
      <c r="H60" s="134" t="str">
        <f t="shared" si="32"/>
        <v>N/A</v>
      </c>
      <c r="I60" s="132" t="s">
        <v>217</v>
      </c>
      <c r="J60" s="132" t="s">
        <v>1743</v>
      </c>
      <c r="K60" s="152" t="s">
        <v>732</v>
      </c>
      <c r="L60" s="134" t="str">
        <f t="shared" si="20"/>
        <v>N/A</v>
      </c>
    </row>
    <row r="61" spans="1:12" x14ac:dyDescent="0.2">
      <c r="A61" s="3" t="s">
        <v>190</v>
      </c>
      <c r="B61" s="136" t="s">
        <v>217</v>
      </c>
      <c r="C61" s="152">
        <v>61942</v>
      </c>
      <c r="D61" s="152" t="str">
        <f t="shared" si="17"/>
        <v>N/A</v>
      </c>
      <c r="E61" s="152">
        <v>65734</v>
      </c>
      <c r="F61" s="152" t="str">
        <f t="shared" si="18"/>
        <v>N/A</v>
      </c>
      <c r="G61" s="152">
        <v>66624</v>
      </c>
      <c r="H61" s="130" t="str">
        <f t="shared" si="19"/>
        <v>N/A</v>
      </c>
      <c r="I61" s="132">
        <v>6.1219999999999999</v>
      </c>
      <c r="J61" s="132">
        <v>1.3540000000000001</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543956</v>
      </c>
      <c r="D63" s="152" t="str">
        <f t="shared" si="17"/>
        <v>N/A</v>
      </c>
      <c r="E63" s="152">
        <v>608279</v>
      </c>
      <c r="F63" s="152" t="str">
        <f t="shared" si="18"/>
        <v>N/A</v>
      </c>
      <c r="G63" s="152">
        <v>677235</v>
      </c>
      <c r="H63" s="130" t="str">
        <f t="shared" si="19"/>
        <v>N/A</v>
      </c>
      <c r="I63" s="132">
        <v>11.83</v>
      </c>
      <c r="J63" s="132">
        <v>11.34</v>
      </c>
      <c r="K63" s="133" t="s">
        <v>732</v>
      </c>
      <c r="L63" s="134" t="str">
        <f t="shared" si="33"/>
        <v>Yes</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1597</v>
      </c>
      <c r="D66" s="152" t="str">
        <f t="shared" si="17"/>
        <v>N/A</v>
      </c>
      <c r="E66" s="152">
        <v>1918</v>
      </c>
      <c r="F66" s="152" t="str">
        <f t="shared" si="18"/>
        <v>N/A</v>
      </c>
      <c r="G66" s="152">
        <v>2213</v>
      </c>
      <c r="H66" s="130" t="str">
        <f t="shared" si="19"/>
        <v>N/A</v>
      </c>
      <c r="I66" s="132">
        <v>20.100000000000001</v>
      </c>
      <c r="J66" s="132">
        <v>15.38</v>
      </c>
      <c r="K66" s="133" t="s">
        <v>732</v>
      </c>
      <c r="L66" s="134" t="str">
        <f t="shared" si="33"/>
        <v>Yes</v>
      </c>
    </row>
    <row r="67" spans="1:12" x14ac:dyDescent="0.2">
      <c r="A67" s="3" t="s">
        <v>196</v>
      </c>
      <c r="B67" s="136" t="s">
        <v>217</v>
      </c>
      <c r="C67" s="152">
        <v>69317</v>
      </c>
      <c r="D67" s="152" t="str">
        <f t="shared" si="17"/>
        <v>N/A</v>
      </c>
      <c r="E67" s="152">
        <v>28774</v>
      </c>
      <c r="F67" s="152" t="str">
        <f t="shared" si="18"/>
        <v>N/A</v>
      </c>
      <c r="G67" s="152">
        <v>30241</v>
      </c>
      <c r="H67" s="130" t="str">
        <f t="shared" si="19"/>
        <v>N/A</v>
      </c>
      <c r="I67" s="132">
        <v>-58.5</v>
      </c>
      <c r="J67" s="132">
        <v>5.0979999999999999</v>
      </c>
      <c r="K67" s="133" t="s">
        <v>732</v>
      </c>
      <c r="L67" s="134" t="str">
        <f t="shared" si="33"/>
        <v>Yes</v>
      </c>
    </row>
    <row r="68" spans="1:12" x14ac:dyDescent="0.2">
      <c r="A68" s="2" t="s">
        <v>197</v>
      </c>
      <c r="B68" s="135" t="s">
        <v>217</v>
      </c>
      <c r="C68" s="152">
        <v>0</v>
      </c>
      <c r="D68" s="152" t="str">
        <f t="shared" si="17"/>
        <v>N/A</v>
      </c>
      <c r="E68" s="152">
        <v>0</v>
      </c>
      <c r="F68" s="152" t="str">
        <f t="shared" si="18"/>
        <v>N/A</v>
      </c>
      <c r="G68" s="152">
        <v>0</v>
      </c>
      <c r="H68" s="130" t="str">
        <f t="shared" si="19"/>
        <v>N/A</v>
      </c>
      <c r="I68" s="139" t="s">
        <v>1743</v>
      </c>
      <c r="J68" s="139" t="s">
        <v>1743</v>
      </c>
      <c r="K68" s="135" t="s">
        <v>732</v>
      </c>
      <c r="L68" s="134" t="str">
        <f t="shared" si="33"/>
        <v>N/A</v>
      </c>
    </row>
    <row r="69" spans="1:12" x14ac:dyDescent="0.2">
      <c r="A69" s="2" t="s">
        <v>198</v>
      </c>
      <c r="B69" s="135" t="s">
        <v>217</v>
      </c>
      <c r="C69" s="152">
        <v>543956</v>
      </c>
      <c r="D69" s="152" t="str">
        <f t="shared" si="17"/>
        <v>N/A</v>
      </c>
      <c r="E69" s="152">
        <v>608279</v>
      </c>
      <c r="F69" s="152" t="str">
        <f t="shared" si="18"/>
        <v>N/A</v>
      </c>
      <c r="G69" s="152">
        <v>677235</v>
      </c>
      <c r="H69" s="130" t="str">
        <f t="shared" si="19"/>
        <v>N/A</v>
      </c>
      <c r="I69" s="139">
        <v>11.83</v>
      </c>
      <c r="J69" s="139">
        <v>11.34</v>
      </c>
      <c r="K69" s="135" t="s">
        <v>732</v>
      </c>
      <c r="L69" s="134" t="str">
        <f t="shared" si="33"/>
        <v>Yes</v>
      </c>
    </row>
    <row r="70" spans="1:12" x14ac:dyDescent="0.2">
      <c r="A70" s="45" t="s">
        <v>78</v>
      </c>
      <c r="B70" s="135" t="s">
        <v>298</v>
      </c>
      <c r="C70" s="140">
        <v>8.1134583298000003</v>
      </c>
      <c r="D70" s="138" t="str">
        <f>IF($B70="N/A","N/A",IF(C70&gt;=20,"No",IF(C70&lt;0,"No","Yes")))</f>
        <v>Yes</v>
      </c>
      <c r="E70" s="140">
        <v>7.9569921965999999</v>
      </c>
      <c r="F70" s="138" t="str">
        <f>IF($B70="N/A","N/A",IF(E70&gt;=20,"No",IF(E70&lt;0,"No","Yes")))</f>
        <v>Yes</v>
      </c>
      <c r="G70" s="140">
        <v>8.5801361972999999</v>
      </c>
      <c r="H70" s="138" t="str">
        <f>IF($B70="N/A","N/A",IF(G70&gt;=20,"No",IF(G70&lt;0,"No","Yes")))</f>
        <v>Yes</v>
      </c>
      <c r="I70" s="132">
        <v>-1.93</v>
      </c>
      <c r="J70" s="132">
        <v>7.8310000000000004</v>
      </c>
      <c r="K70" s="133" t="s">
        <v>732</v>
      </c>
      <c r="L70" s="134" t="str">
        <f t="shared" si="20"/>
        <v>Yes</v>
      </c>
    </row>
    <row r="71" spans="1:12" x14ac:dyDescent="0.2">
      <c r="A71" s="45" t="s">
        <v>79</v>
      </c>
      <c r="B71" s="136" t="s">
        <v>217</v>
      </c>
      <c r="C71" s="140">
        <v>83.674104239000002</v>
      </c>
      <c r="D71" s="138" t="str">
        <f>IF($B71="N/A","N/A",IF(C71&gt;10,"No",IF(C71&lt;-10,"No","Yes")))</f>
        <v>N/A</v>
      </c>
      <c r="E71" s="140">
        <v>82.448537377999997</v>
      </c>
      <c r="F71" s="138" t="str">
        <f>IF($B71="N/A","N/A",IF(E71&gt;10,"No",IF(E71&lt;-10,"No","Yes")))</f>
        <v>N/A</v>
      </c>
      <c r="G71" s="140">
        <v>90.867200373000003</v>
      </c>
      <c r="H71" s="138" t="str">
        <f>IF($B71="N/A","N/A",IF(G71&gt;10,"No",IF(G71&lt;-10,"No","Yes")))</f>
        <v>N/A</v>
      </c>
      <c r="I71" s="132">
        <v>-1.46</v>
      </c>
      <c r="J71" s="132">
        <v>10.210000000000001</v>
      </c>
      <c r="K71" s="133" t="s">
        <v>732</v>
      </c>
      <c r="L71" s="134" t="str">
        <f t="shared" si="20"/>
        <v>Yes</v>
      </c>
    </row>
    <row r="72" spans="1:12" x14ac:dyDescent="0.2">
      <c r="A72" s="45" t="s">
        <v>80</v>
      </c>
      <c r="B72" s="136" t="s">
        <v>217</v>
      </c>
      <c r="C72" s="140">
        <v>0.1088770114</v>
      </c>
      <c r="D72" s="138" t="str">
        <f>IF($B72="N/A","N/A",IF(C72&gt;10,"No",IF(C72&lt;-10,"No","Yes")))</f>
        <v>N/A</v>
      </c>
      <c r="E72" s="140">
        <v>1.9199912199999999E-2</v>
      </c>
      <c r="F72" s="138" t="str">
        <f>IF($B72="N/A","N/A",IF(E72&gt;10,"No",IF(E72&lt;-10,"No","Yes")))</f>
        <v>N/A</v>
      </c>
      <c r="G72" s="140">
        <v>1.60403634E-2</v>
      </c>
      <c r="H72" s="138" t="str">
        <f>IF($B72="N/A","N/A",IF(G72&gt;10,"No",IF(G72&lt;-10,"No","Yes")))</f>
        <v>N/A</v>
      </c>
      <c r="I72" s="132">
        <v>-82.4</v>
      </c>
      <c r="J72" s="132">
        <v>-16.5</v>
      </c>
      <c r="K72" s="133" t="s">
        <v>732</v>
      </c>
      <c r="L72" s="134" t="str">
        <f t="shared" si="20"/>
        <v>Yes</v>
      </c>
    </row>
    <row r="73" spans="1:12" x14ac:dyDescent="0.2">
      <c r="A73" s="45" t="s">
        <v>81</v>
      </c>
      <c r="B73" s="136" t="s">
        <v>217</v>
      </c>
      <c r="C73" s="140">
        <v>5.0496715015999998</v>
      </c>
      <c r="D73" s="138" t="str">
        <f>IF($B73="N/A","N/A",IF(C73&gt;10,"No",IF(C73&lt;-10,"No","Yes")))</f>
        <v>N/A</v>
      </c>
      <c r="E73" s="140">
        <v>4.7355361898000004</v>
      </c>
      <c r="F73" s="138" t="str">
        <f>IF($B73="N/A","N/A",IF(E73&gt;10,"No",IF(E73&lt;-10,"No","Yes")))</f>
        <v>N/A</v>
      </c>
      <c r="G73" s="140">
        <v>4.1182620818000002</v>
      </c>
      <c r="H73" s="138" t="str">
        <f>IF($B73="N/A","N/A",IF(G73&gt;10,"No",IF(G73&lt;-10,"No","Yes")))</f>
        <v>N/A</v>
      </c>
      <c r="I73" s="132">
        <v>-6.22</v>
      </c>
      <c r="J73" s="132">
        <v>-13</v>
      </c>
      <c r="K73" s="133" t="s">
        <v>732</v>
      </c>
      <c r="L73" s="134" t="str">
        <f t="shared" si="20"/>
        <v>Yes</v>
      </c>
    </row>
    <row r="74" spans="1:12" x14ac:dyDescent="0.2">
      <c r="A74" s="45" t="s">
        <v>121</v>
      </c>
      <c r="B74" s="136" t="s">
        <v>217</v>
      </c>
      <c r="C74" s="140">
        <v>94.099723870999995</v>
      </c>
      <c r="D74" s="138" t="str">
        <f>IF($B74="N/A","N/A",IF(C74&gt;10,"No",IF(C74&lt;-10,"No","Yes")))</f>
        <v>N/A</v>
      </c>
      <c r="E74" s="140">
        <v>94.568506415000002</v>
      </c>
      <c r="F74" s="138" t="str">
        <f>IF($B74="N/A","N/A",IF(E74&gt;10,"No",IF(E74&lt;-10,"No","Yes")))</f>
        <v>N/A</v>
      </c>
      <c r="G74" s="140">
        <v>95.231180296999995</v>
      </c>
      <c r="H74" s="138" t="str">
        <f>IF($B74="N/A","N/A",IF(G74&gt;10,"No",IF(G74&lt;-10,"No","Yes")))</f>
        <v>N/A</v>
      </c>
      <c r="I74" s="132">
        <v>0.49819999999999998</v>
      </c>
      <c r="J74" s="132">
        <v>0.70069999999999999</v>
      </c>
      <c r="K74" s="133" t="s">
        <v>732</v>
      </c>
      <c r="L74" s="134" t="str">
        <f t="shared" si="20"/>
        <v>Yes</v>
      </c>
    </row>
    <row r="75" spans="1:12" x14ac:dyDescent="0.2">
      <c r="A75" s="45" t="s">
        <v>82</v>
      </c>
      <c r="B75" s="136" t="s">
        <v>217</v>
      </c>
      <c r="C75" s="140">
        <v>0.37134605009999999</v>
      </c>
      <c r="D75" s="138" t="str">
        <f>IF($B75="N/A","N/A",IF(C75&gt;10,"No",IF(C75&lt;-10,"No","Yes")))</f>
        <v>N/A</v>
      </c>
      <c r="E75" s="140">
        <v>9.6828855000000005E-2</v>
      </c>
      <c r="F75" s="138" t="str">
        <f>IF($B75="N/A","N/A",IF(E75&gt;10,"No",IF(E75&lt;-10,"No","Yes")))</f>
        <v>N/A</v>
      </c>
      <c r="G75" s="140">
        <v>8.71282528E-2</v>
      </c>
      <c r="H75" s="138" t="str">
        <f>IF($B75="N/A","N/A",IF(G75&gt;10,"No",IF(G75&lt;-10,"No","Yes")))</f>
        <v>N/A</v>
      </c>
      <c r="I75" s="132">
        <v>-73.900000000000006</v>
      </c>
      <c r="J75" s="132">
        <v>-10</v>
      </c>
      <c r="K75" s="133" t="s">
        <v>732</v>
      </c>
      <c r="L75" s="134" t="str">
        <f t="shared" si="20"/>
        <v>Yes</v>
      </c>
    </row>
    <row r="76" spans="1:12" x14ac:dyDescent="0.2">
      <c r="A76" s="45" t="s">
        <v>199</v>
      </c>
      <c r="B76" s="136" t="s">
        <v>217</v>
      </c>
      <c r="C76" s="140" t="s">
        <v>1743</v>
      </c>
      <c r="D76" s="138" t="str">
        <f t="shared" ref="D76:D98" si="34">IF($B76="N/A","N/A",IF(C76&gt;10,"No",IF(C76&lt;-10,"No","Yes")))</f>
        <v>N/A</v>
      </c>
      <c r="E76" s="140" t="s">
        <v>1743</v>
      </c>
      <c r="F76" s="138" t="str">
        <f t="shared" ref="F76:F98" si="35">IF($B76="N/A","N/A",IF(E76&gt;10,"No",IF(E76&lt;-10,"No","Yes")))</f>
        <v>N/A</v>
      </c>
      <c r="G76" s="140" t="s">
        <v>1743</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t="s">
        <v>1743</v>
      </c>
      <c r="D77" s="138" t="str">
        <f t="shared" si="34"/>
        <v>N/A</v>
      </c>
      <c r="E77" s="140" t="s">
        <v>1743</v>
      </c>
      <c r="F77" s="138" t="str">
        <f t="shared" si="35"/>
        <v>N/A</v>
      </c>
      <c r="G77" s="140" t="s">
        <v>1743</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t="s">
        <v>1743</v>
      </c>
      <c r="D78" s="138" t="str">
        <f t="shared" si="34"/>
        <v>N/A</v>
      </c>
      <c r="E78" s="140" t="s">
        <v>1743</v>
      </c>
      <c r="F78" s="138" t="str">
        <f t="shared" si="35"/>
        <v>N/A</v>
      </c>
      <c r="G78" s="140" t="s">
        <v>1743</v>
      </c>
      <c r="H78" s="138" t="str">
        <f t="shared" si="36"/>
        <v>N/A</v>
      </c>
      <c r="I78" s="132" t="s">
        <v>1743</v>
      </c>
      <c r="J78" s="132" t="s">
        <v>1743</v>
      </c>
      <c r="K78" s="133" t="s">
        <v>732</v>
      </c>
      <c r="L78" s="134" t="str">
        <f t="shared" si="37"/>
        <v>N/A</v>
      </c>
    </row>
    <row r="79" spans="1:12" x14ac:dyDescent="0.2">
      <c r="A79" s="45" t="s">
        <v>202</v>
      </c>
      <c r="B79" s="136" t="s">
        <v>217</v>
      </c>
      <c r="C79" s="140" t="s">
        <v>1743</v>
      </c>
      <c r="D79" s="138" t="str">
        <f t="shared" si="34"/>
        <v>N/A</v>
      </c>
      <c r="E79" s="140" t="s">
        <v>1743</v>
      </c>
      <c r="F79" s="138" t="str">
        <f t="shared" si="35"/>
        <v>N/A</v>
      </c>
      <c r="G79" s="140" t="s">
        <v>1743</v>
      </c>
      <c r="H79" s="138" t="str">
        <f t="shared" si="36"/>
        <v>N/A</v>
      </c>
      <c r="I79" s="132" t="s">
        <v>1743</v>
      </c>
      <c r="J79" s="132" t="s">
        <v>1743</v>
      </c>
      <c r="K79" s="133" t="s">
        <v>732</v>
      </c>
      <c r="L79" s="134" t="str">
        <f t="shared" si="37"/>
        <v>N/A</v>
      </c>
    </row>
    <row r="80" spans="1:12" x14ac:dyDescent="0.2">
      <c r="A80" s="45" t="s">
        <v>203</v>
      </c>
      <c r="B80" s="136" t="s">
        <v>217</v>
      </c>
      <c r="C80" s="140" t="s">
        <v>1743</v>
      </c>
      <c r="D80" s="138" t="str">
        <f t="shared" si="34"/>
        <v>N/A</v>
      </c>
      <c r="E80" s="140" t="s">
        <v>1743</v>
      </c>
      <c r="F80" s="138" t="str">
        <f t="shared" si="35"/>
        <v>N/A</v>
      </c>
      <c r="G80" s="140" t="s">
        <v>1743</v>
      </c>
      <c r="H80" s="138" t="str">
        <f t="shared" si="36"/>
        <v>N/A</v>
      </c>
      <c r="I80" s="132" t="s">
        <v>1743</v>
      </c>
      <c r="J80" s="132" t="s">
        <v>1743</v>
      </c>
      <c r="K80" s="133" t="s">
        <v>732</v>
      </c>
      <c r="L80" s="134" t="str">
        <f t="shared" si="37"/>
        <v>N/A</v>
      </c>
    </row>
    <row r="81" spans="1:12" x14ac:dyDescent="0.2">
      <c r="A81" s="45" t="s">
        <v>204</v>
      </c>
      <c r="B81" s="135" t="s">
        <v>217</v>
      </c>
      <c r="C81" s="140" t="s">
        <v>1743</v>
      </c>
      <c r="D81" s="138" t="str">
        <f t="shared" si="34"/>
        <v>N/A</v>
      </c>
      <c r="E81" s="140" t="s">
        <v>1743</v>
      </c>
      <c r="F81" s="138" t="str">
        <f t="shared" si="35"/>
        <v>N/A</v>
      </c>
      <c r="G81" s="140" t="s">
        <v>1743</v>
      </c>
      <c r="H81" s="138" t="str">
        <f t="shared" si="36"/>
        <v>N/A</v>
      </c>
      <c r="I81" s="132" t="s">
        <v>1743</v>
      </c>
      <c r="J81" s="132" t="s">
        <v>1743</v>
      </c>
      <c r="K81" s="135" t="s">
        <v>732</v>
      </c>
      <c r="L81" s="134" t="str">
        <f t="shared" si="37"/>
        <v>N/A</v>
      </c>
    </row>
    <row r="82" spans="1:12" x14ac:dyDescent="0.2">
      <c r="A82" s="45" t="s">
        <v>73</v>
      </c>
      <c r="B82" s="136" t="s">
        <v>217</v>
      </c>
      <c r="C82" s="149">
        <v>408418</v>
      </c>
      <c r="D82" s="138" t="str">
        <f t="shared" si="34"/>
        <v>N/A</v>
      </c>
      <c r="E82" s="149">
        <v>467771</v>
      </c>
      <c r="F82" s="138" t="str">
        <f t="shared" si="35"/>
        <v>N/A</v>
      </c>
      <c r="G82" s="149">
        <v>523120</v>
      </c>
      <c r="H82" s="138" t="str">
        <f t="shared" si="36"/>
        <v>N/A</v>
      </c>
      <c r="I82" s="132">
        <v>14.53</v>
      </c>
      <c r="J82" s="132">
        <v>11.83</v>
      </c>
      <c r="K82" s="133" t="s">
        <v>732</v>
      </c>
      <c r="L82" s="134" t="str">
        <f t="shared" si="20"/>
        <v>Yes</v>
      </c>
    </row>
    <row r="83" spans="1:12" x14ac:dyDescent="0.2">
      <c r="A83" s="45" t="s">
        <v>1255</v>
      </c>
      <c r="B83" s="136" t="s">
        <v>217</v>
      </c>
      <c r="C83" s="150">
        <v>4.8969439999999996E-4</v>
      </c>
      <c r="D83" s="138" t="str">
        <f t="shared" si="34"/>
        <v>N/A</v>
      </c>
      <c r="E83" s="150">
        <v>2.1377979999999999E-4</v>
      </c>
      <c r="F83" s="138" t="str">
        <f t="shared" si="35"/>
        <v>N/A</v>
      </c>
      <c r="G83" s="150">
        <v>3.8232149999999998E-4</v>
      </c>
      <c r="H83" s="138" t="str">
        <f t="shared" si="36"/>
        <v>N/A</v>
      </c>
      <c r="I83" s="132">
        <v>-56.3</v>
      </c>
      <c r="J83" s="132">
        <v>78.84</v>
      </c>
      <c r="K83" s="133" t="s">
        <v>732</v>
      </c>
      <c r="L83" s="134" t="str">
        <f t="shared" si="20"/>
        <v>No</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75.586286599000005</v>
      </c>
      <c r="D85" s="138" t="str">
        <f t="shared" si="34"/>
        <v>N/A</v>
      </c>
      <c r="E85" s="150">
        <v>83.753802609000005</v>
      </c>
      <c r="F85" s="138" t="str">
        <f t="shared" si="35"/>
        <v>N/A</v>
      </c>
      <c r="G85" s="150">
        <v>86.042781770999994</v>
      </c>
      <c r="H85" s="138" t="str">
        <f t="shared" si="36"/>
        <v>N/A</v>
      </c>
      <c r="I85" s="132">
        <v>10.81</v>
      </c>
      <c r="J85" s="132">
        <v>2.7330000000000001</v>
      </c>
      <c r="K85" s="133" t="s">
        <v>732</v>
      </c>
      <c r="L85" s="134" t="str">
        <f t="shared" si="20"/>
        <v>Yes</v>
      </c>
    </row>
    <row r="86" spans="1:12" x14ac:dyDescent="0.2">
      <c r="A86" s="45" t="s">
        <v>1258</v>
      </c>
      <c r="B86" s="136" t="s">
        <v>217</v>
      </c>
      <c r="C86" s="150">
        <v>3.4768301100000003E-2</v>
      </c>
      <c r="D86" s="138" t="str">
        <f t="shared" si="34"/>
        <v>N/A</v>
      </c>
      <c r="E86" s="150">
        <v>6.6271743999999997E-3</v>
      </c>
      <c r="F86" s="138" t="str">
        <f t="shared" si="35"/>
        <v>N/A</v>
      </c>
      <c r="G86" s="150">
        <v>6.1171432999999999E-3</v>
      </c>
      <c r="H86" s="138" t="str">
        <f t="shared" si="36"/>
        <v>N/A</v>
      </c>
      <c r="I86" s="132">
        <v>-80.900000000000006</v>
      </c>
      <c r="J86" s="132">
        <v>-7.7</v>
      </c>
      <c r="K86" s="133" t="s">
        <v>732</v>
      </c>
      <c r="L86" s="134" t="str">
        <f t="shared" si="20"/>
        <v>Yes</v>
      </c>
    </row>
    <row r="87" spans="1:12" x14ac:dyDescent="0.2">
      <c r="A87" s="45" t="s">
        <v>1259</v>
      </c>
      <c r="B87" s="136" t="s">
        <v>217</v>
      </c>
      <c r="C87" s="150">
        <v>0.29675479529999998</v>
      </c>
      <c r="D87" s="138" t="str">
        <f t="shared" si="34"/>
        <v>N/A</v>
      </c>
      <c r="E87" s="150">
        <v>0.30720160079999997</v>
      </c>
      <c r="F87" s="138" t="str">
        <f t="shared" si="35"/>
        <v>N/A</v>
      </c>
      <c r="G87" s="150">
        <v>0.31465055819999999</v>
      </c>
      <c r="H87" s="138" t="str">
        <f t="shared" si="36"/>
        <v>N/A</v>
      </c>
      <c r="I87" s="132">
        <v>3.52</v>
      </c>
      <c r="J87" s="132">
        <v>2.4249999999999998</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9.1656097429999992</v>
      </c>
      <c r="D89" s="138" t="str">
        <f t="shared" si="34"/>
        <v>N/A</v>
      </c>
      <c r="E89" s="150">
        <v>9.0730293242000002</v>
      </c>
      <c r="F89" s="138" t="str">
        <f t="shared" si="35"/>
        <v>N/A</v>
      </c>
      <c r="G89" s="150">
        <v>8.0572335219000006</v>
      </c>
      <c r="H89" s="138" t="str">
        <f t="shared" si="36"/>
        <v>N/A</v>
      </c>
      <c r="I89" s="132">
        <v>-1.01</v>
      </c>
      <c r="J89" s="132">
        <v>-11.2</v>
      </c>
      <c r="K89" s="133" t="s">
        <v>732</v>
      </c>
      <c r="L89" s="134" t="str">
        <f t="shared" si="20"/>
        <v>Yes</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12.792286334</v>
      </c>
      <c r="D93" s="138" t="str">
        <f t="shared" si="34"/>
        <v>N/A</v>
      </c>
      <c r="E93" s="150">
        <v>4.7266718116000002</v>
      </c>
      <c r="F93" s="138" t="str">
        <f t="shared" si="35"/>
        <v>N/A</v>
      </c>
      <c r="G93" s="150">
        <v>4.5586098791999996</v>
      </c>
      <c r="H93" s="138" t="str">
        <f t="shared" si="36"/>
        <v>N/A</v>
      </c>
      <c r="I93" s="132">
        <v>-63.1</v>
      </c>
      <c r="J93" s="132">
        <v>-3.56</v>
      </c>
      <c r="K93" s="133" t="s">
        <v>732</v>
      </c>
      <c r="L93" s="134" t="str">
        <f t="shared" si="20"/>
        <v>Yes</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7.5902629000000003E-3</v>
      </c>
      <c r="D97" s="138" t="str">
        <f t="shared" si="34"/>
        <v>N/A</v>
      </c>
      <c r="E97" s="150">
        <v>1.17578901E-2</v>
      </c>
      <c r="F97" s="138" t="str">
        <f t="shared" si="35"/>
        <v>N/A</v>
      </c>
      <c r="G97" s="150">
        <v>8.0287506000000005E-3</v>
      </c>
      <c r="H97" s="138" t="str">
        <f t="shared" si="36"/>
        <v>N/A</v>
      </c>
      <c r="I97" s="132">
        <v>54.91</v>
      </c>
      <c r="J97" s="132">
        <v>-31.7</v>
      </c>
      <c r="K97" s="133" t="s">
        <v>732</v>
      </c>
      <c r="L97" s="134" t="str">
        <f t="shared" si="20"/>
        <v>No</v>
      </c>
    </row>
    <row r="98" spans="1:12" x14ac:dyDescent="0.2">
      <c r="A98" s="45" t="s">
        <v>1270</v>
      </c>
      <c r="B98" s="136" t="s">
        <v>217</v>
      </c>
      <c r="C98" s="150">
        <v>2.1162142707</v>
      </c>
      <c r="D98" s="138" t="str">
        <f t="shared" si="34"/>
        <v>N/A</v>
      </c>
      <c r="E98" s="150">
        <v>2.1206958106</v>
      </c>
      <c r="F98" s="138" t="str">
        <f t="shared" si="35"/>
        <v>N/A</v>
      </c>
      <c r="G98" s="150">
        <v>1.0121960543999999</v>
      </c>
      <c r="H98" s="138" t="str">
        <f t="shared" si="36"/>
        <v>N/A</v>
      </c>
      <c r="I98" s="132">
        <v>0.21179999999999999</v>
      </c>
      <c r="J98" s="132">
        <v>-52.3</v>
      </c>
      <c r="K98" s="133" t="s">
        <v>732</v>
      </c>
      <c r="L98" s="134" t="str">
        <f t="shared" si="20"/>
        <v>No</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385624098</v>
      </c>
      <c r="D100" s="138" t="str">
        <f>IF($B100="N/A","N/A",IF(C100&gt;10,"No",IF(C100&lt;-10,"No","Yes")))</f>
        <v>N/A</v>
      </c>
      <c r="E100" s="137">
        <v>394953651</v>
      </c>
      <c r="F100" s="138" t="str">
        <f>IF($B100="N/A","N/A",IF(E100&gt;10,"No",IF(E100&lt;-10,"No","Yes")))</f>
        <v>N/A</v>
      </c>
      <c r="G100" s="137">
        <v>417382285</v>
      </c>
      <c r="H100" s="138" t="str">
        <f>IF($B100="N/A","N/A",IF(G100&gt;10,"No",IF(G100&lt;-10,"No","Yes")))</f>
        <v>N/A</v>
      </c>
      <c r="I100" s="132">
        <v>2.419</v>
      </c>
      <c r="J100" s="132">
        <v>5.6790000000000003</v>
      </c>
      <c r="K100" s="133" t="s">
        <v>732</v>
      </c>
      <c r="L100" s="134" t="str">
        <f t="shared" ref="L100:L111" si="38">IF(J100="Div by 0", "N/A", IF(K100="N/A","N/A", IF(J100&gt;VALUE(MID(K100,1,2)), "No", IF(J100&lt;-1*VALUE(MID(K100,1,2)), "No", "Yes"))))</f>
        <v>Yes</v>
      </c>
    </row>
    <row r="101" spans="1:12" x14ac:dyDescent="0.2">
      <c r="A101" s="45" t="s">
        <v>455</v>
      </c>
      <c r="B101" s="136" t="s">
        <v>217</v>
      </c>
      <c r="C101" s="137">
        <v>185018852</v>
      </c>
      <c r="D101" s="138" t="str">
        <f>IF($B101="N/A","N/A",IF(C101&gt;10,"No",IF(C101&lt;-10,"No","Yes")))</f>
        <v>N/A</v>
      </c>
      <c r="E101" s="137">
        <v>177597210</v>
      </c>
      <c r="F101" s="138" t="str">
        <f>IF($B101="N/A","N/A",IF(E101&gt;10,"No",IF(E101&lt;-10,"No","Yes")))</f>
        <v>N/A</v>
      </c>
      <c r="G101" s="137">
        <v>181585485</v>
      </c>
      <c r="H101" s="138" t="str">
        <f>IF($B101="N/A","N/A",IF(G101&gt;10,"No",IF(G101&lt;-10,"No","Yes")))</f>
        <v>N/A</v>
      </c>
      <c r="I101" s="132">
        <v>-4.01</v>
      </c>
      <c r="J101" s="132">
        <v>2.246</v>
      </c>
      <c r="K101" s="133" t="s">
        <v>732</v>
      </c>
      <c r="L101" s="134" t="str">
        <f t="shared" si="38"/>
        <v>Yes</v>
      </c>
    </row>
    <row r="102" spans="1:12" x14ac:dyDescent="0.2">
      <c r="A102" s="45" t="s">
        <v>456</v>
      </c>
      <c r="B102" s="136" t="s">
        <v>217</v>
      </c>
      <c r="C102" s="137">
        <v>200605246</v>
      </c>
      <c r="D102" s="138" t="str">
        <f>IF($B102="N/A","N/A",IF(C102&gt;10,"No",IF(C102&lt;-10,"No","Yes")))</f>
        <v>N/A</v>
      </c>
      <c r="E102" s="137">
        <v>217356441</v>
      </c>
      <c r="F102" s="138" t="str">
        <f>IF($B102="N/A","N/A",IF(E102&gt;10,"No",IF(E102&lt;-10,"No","Yes")))</f>
        <v>N/A</v>
      </c>
      <c r="G102" s="137">
        <v>235796800</v>
      </c>
      <c r="H102" s="138" t="str">
        <f>IF($B102="N/A","N/A",IF(G102&gt;10,"No",IF(G102&lt;-10,"No","Yes")))</f>
        <v>N/A</v>
      </c>
      <c r="I102" s="132">
        <v>8.35</v>
      </c>
      <c r="J102" s="132">
        <v>8.484</v>
      </c>
      <c r="K102" s="133" t="s">
        <v>732</v>
      </c>
      <c r="L102" s="134" t="str">
        <f t="shared" si="38"/>
        <v>Yes</v>
      </c>
    </row>
    <row r="103" spans="1:12" x14ac:dyDescent="0.2">
      <c r="A103" s="45" t="s">
        <v>457</v>
      </c>
      <c r="B103" s="136" t="s">
        <v>217</v>
      </c>
      <c r="C103" s="137">
        <v>0</v>
      </c>
      <c r="D103" s="138" t="str">
        <f>IF($B103="N/A","N/A",IF(C103&gt;10,"No",IF(C103&lt;-10,"No","Yes")))</f>
        <v>N/A</v>
      </c>
      <c r="E103" s="137">
        <v>0</v>
      </c>
      <c r="F103" s="138" t="str">
        <f>IF($B103="N/A","N/A",IF(E103&gt;10,"No",IF(E103&lt;-10,"No","Yes")))</f>
        <v>N/A</v>
      </c>
      <c r="G103" s="137">
        <v>0</v>
      </c>
      <c r="H103" s="138" t="str">
        <f>IF($B103="N/A","N/A",IF(G103&gt;10,"No",IF(G103&lt;-10,"No","Yes")))</f>
        <v>N/A</v>
      </c>
      <c r="I103" s="132" t="s">
        <v>1743</v>
      </c>
      <c r="J103" s="132" t="s">
        <v>1743</v>
      </c>
      <c r="K103" s="133" t="s">
        <v>732</v>
      </c>
      <c r="L103" s="134" t="str">
        <f t="shared" si="38"/>
        <v>N/A</v>
      </c>
    </row>
    <row r="104" spans="1:12" x14ac:dyDescent="0.2">
      <c r="A104" s="45" t="s">
        <v>108</v>
      </c>
      <c r="B104" s="154" t="s">
        <v>299</v>
      </c>
      <c r="C104" s="150">
        <v>1.2096962485</v>
      </c>
      <c r="D104" s="138" t="str">
        <f>IF($B104="N/A","N/A",IF(C104&gt;2,"No",IF(C104&lt;0.9,"No","Yes")))</f>
        <v>Yes</v>
      </c>
      <c r="E104" s="150">
        <v>1.1246017602</v>
      </c>
      <c r="F104" s="138" t="str">
        <f>IF($B104="N/A","N/A",IF(E104&gt;2,"No",IF(E104&lt;0.9,"No","Yes")))</f>
        <v>Yes</v>
      </c>
      <c r="G104" s="150">
        <v>1.1205511103000001</v>
      </c>
      <c r="H104" s="138" t="str">
        <f>IF($B104="N/A","N/A",IF(G104&gt;2,"No",IF(G104&lt;0.9,"No","Yes")))</f>
        <v>Yes</v>
      </c>
      <c r="I104" s="132">
        <v>-7.03</v>
      </c>
      <c r="J104" s="132">
        <v>-0.36</v>
      </c>
      <c r="K104" s="133" t="s">
        <v>732</v>
      </c>
      <c r="L104" s="134" t="str">
        <f t="shared" si="38"/>
        <v>Yes</v>
      </c>
    </row>
    <row r="105" spans="1:12" x14ac:dyDescent="0.2">
      <c r="A105" s="45" t="s">
        <v>458</v>
      </c>
      <c r="B105" s="154" t="s">
        <v>299</v>
      </c>
      <c r="C105" s="150">
        <v>1.8053676864999999</v>
      </c>
      <c r="D105" s="138" t="str">
        <f>IF($B105="N/A","N/A",IF(C105&gt;2,"No",IF(C105&lt;0.9,"No","Yes")))</f>
        <v>Yes</v>
      </c>
      <c r="E105" s="150">
        <v>1.0252095403000001</v>
      </c>
      <c r="F105" s="138" t="str">
        <f>IF($B105="N/A","N/A",IF(E105&gt;2,"No",IF(E105&lt;0.9,"No","Yes")))</f>
        <v>Yes</v>
      </c>
      <c r="G105" s="150">
        <v>1.0339869451000001</v>
      </c>
      <c r="H105" s="138" t="str">
        <f>IF($B105="N/A","N/A",IF(G105&gt;2,"No",IF(G105&lt;0.9,"No","Yes")))</f>
        <v>Yes</v>
      </c>
      <c r="I105" s="132">
        <v>-43.2</v>
      </c>
      <c r="J105" s="132">
        <v>0.85619999999999996</v>
      </c>
      <c r="K105" s="133" t="s">
        <v>732</v>
      </c>
      <c r="L105" s="134" t="str">
        <f t="shared" si="38"/>
        <v>Yes</v>
      </c>
    </row>
    <row r="106" spans="1:12" x14ac:dyDescent="0.2">
      <c r="A106" s="45" t="s">
        <v>459</v>
      </c>
      <c r="B106" s="154" t="s">
        <v>299</v>
      </c>
      <c r="C106" s="150">
        <v>1.0395688695</v>
      </c>
      <c r="D106" s="138" t="str">
        <f>IF($B106="N/A","N/A",IF(C106&gt;2,"No",IF(C106&lt;0.9,"No","Yes")))</f>
        <v>Yes</v>
      </c>
      <c r="E106" s="150">
        <v>1.0303640354000001</v>
      </c>
      <c r="F106" s="138" t="str">
        <f>IF($B106="N/A","N/A",IF(E106&gt;2,"No",IF(E106&lt;0.9,"No","Yes")))</f>
        <v>Yes</v>
      </c>
      <c r="G106" s="150">
        <v>1.0350186768</v>
      </c>
      <c r="H106" s="138" t="str">
        <f>IF($B106="N/A","N/A",IF(G106&gt;2,"No",IF(G106&lt;0.9,"No","Yes")))</f>
        <v>Yes</v>
      </c>
      <c r="I106" s="132">
        <v>-0.88500000000000001</v>
      </c>
      <c r="J106" s="132">
        <v>0.45169999999999999</v>
      </c>
      <c r="K106" s="133" t="s">
        <v>732</v>
      </c>
      <c r="L106" s="134" t="str">
        <f t="shared" si="38"/>
        <v>Yes</v>
      </c>
    </row>
    <row r="107" spans="1:12" x14ac:dyDescent="0.2">
      <c r="A107" s="45" t="s">
        <v>460</v>
      </c>
      <c r="B107" s="154" t="s">
        <v>299</v>
      </c>
      <c r="C107" s="150">
        <v>0</v>
      </c>
      <c r="D107" s="138" t="str">
        <f>IF($B107="N/A","N/A",IF(C107&gt;2,"No",IF(C107&lt;0.9,"No","Yes")))</f>
        <v>No</v>
      </c>
      <c r="E107" s="150">
        <v>0</v>
      </c>
      <c r="F107" s="138" t="str">
        <f>IF($B107="N/A","N/A",IF(E107&gt;2,"No",IF(E107&lt;0.9,"No","Yes")))</f>
        <v>No</v>
      </c>
      <c r="G107" s="150">
        <v>0</v>
      </c>
      <c r="H107" s="138" t="str">
        <f>IF($B107="N/A","N/A",IF(G107&gt;2,"No",IF(G107&lt;0.9,"No","Yes")))</f>
        <v>No</v>
      </c>
      <c r="I107" s="132" t="s">
        <v>1743</v>
      </c>
      <c r="J107" s="132" t="s">
        <v>1743</v>
      </c>
      <c r="K107" s="133" t="s">
        <v>732</v>
      </c>
      <c r="L107" s="134" t="str">
        <f t="shared" si="38"/>
        <v>N/A</v>
      </c>
    </row>
    <row r="108" spans="1:12" x14ac:dyDescent="0.2">
      <c r="A108" s="45" t="s">
        <v>1272</v>
      </c>
      <c r="B108" s="136" t="s">
        <v>217</v>
      </c>
      <c r="C108" s="137">
        <v>79.663948634999997</v>
      </c>
      <c r="D108" s="138" t="str">
        <f>IF($B108="N/A","N/A",IF(C108&gt;10,"No",IF(C108&lt;-10,"No","Yes")))</f>
        <v>N/A</v>
      </c>
      <c r="E108" s="137">
        <v>71.558804504999998</v>
      </c>
      <c r="F108" s="138" t="str">
        <f>IF($B108="N/A","N/A",IF(E108&gt;10,"No",IF(E108&lt;-10,"No","Yes")))</f>
        <v>N/A</v>
      </c>
      <c r="G108" s="137">
        <v>66.739306706999997</v>
      </c>
      <c r="H108" s="138" t="str">
        <f>IF($B108="N/A","N/A",IF(G108&gt;10,"No",IF(G108&lt;-10,"No","Yes")))</f>
        <v>N/A</v>
      </c>
      <c r="I108" s="132">
        <v>-10.199999999999999</v>
      </c>
      <c r="J108" s="132">
        <v>-6.74</v>
      </c>
      <c r="K108" s="133" t="s">
        <v>732</v>
      </c>
      <c r="L108" s="134" t="str">
        <f t="shared" si="38"/>
        <v>Yes</v>
      </c>
    </row>
    <row r="109" spans="1:12" x14ac:dyDescent="0.2">
      <c r="A109" s="45" t="s">
        <v>1273</v>
      </c>
      <c r="B109" s="136" t="s">
        <v>217</v>
      </c>
      <c r="C109" s="137">
        <v>397.24927966000001</v>
      </c>
      <c r="D109" s="138" t="str">
        <f>IF($B109="N/A","N/A",IF(C109&gt;10,"No",IF(C109&lt;-10,"No","Yes")))</f>
        <v>N/A</v>
      </c>
      <c r="E109" s="137">
        <v>337.99969929999997</v>
      </c>
      <c r="F109" s="138" t="str">
        <f>IF($B109="N/A","N/A",IF(E109&gt;10,"No",IF(E109&lt;-10,"No","Yes")))</f>
        <v>N/A</v>
      </c>
      <c r="G109" s="137">
        <v>337.59290589</v>
      </c>
      <c r="H109" s="138" t="str">
        <f>IF($B109="N/A","N/A",IF(G109&gt;10,"No",IF(G109&lt;-10,"No","Yes")))</f>
        <v>N/A</v>
      </c>
      <c r="I109" s="132">
        <v>-14.9</v>
      </c>
      <c r="J109" s="132">
        <v>-0.12</v>
      </c>
      <c r="K109" s="133" t="s">
        <v>732</v>
      </c>
      <c r="L109" s="134" t="str">
        <f t="shared" si="38"/>
        <v>Yes</v>
      </c>
    </row>
    <row r="110" spans="1:12" x14ac:dyDescent="0.2">
      <c r="A110" s="45" t="s">
        <v>1274</v>
      </c>
      <c r="B110" s="136" t="s">
        <v>217</v>
      </c>
      <c r="C110" s="137">
        <v>41.585102640999999</v>
      </c>
      <c r="D110" s="138" t="str">
        <f>IF($B110="N/A","N/A",IF(C110&gt;10,"No",IF(C110&lt;-10,"No","Yes")))</f>
        <v>N/A</v>
      </c>
      <c r="E110" s="137">
        <v>39.510172181999998</v>
      </c>
      <c r="F110" s="138" t="str">
        <f>IF($B110="N/A","N/A",IF(E110&gt;10,"No",IF(E110&lt;-10,"No","Yes")))</f>
        <v>N/A</v>
      </c>
      <c r="G110" s="137">
        <v>37.828031883000001</v>
      </c>
      <c r="H110" s="138" t="str">
        <f>IF($B110="N/A","N/A",IF(G110&gt;10,"No",IF(G110&lt;-10,"No","Yes")))</f>
        <v>N/A</v>
      </c>
      <c r="I110" s="132">
        <v>-4.99</v>
      </c>
      <c r="J110" s="132">
        <v>-4.26</v>
      </c>
      <c r="K110" s="133" t="s">
        <v>732</v>
      </c>
      <c r="L110" s="134" t="str">
        <f t="shared" si="38"/>
        <v>Yes</v>
      </c>
    </row>
    <row r="111" spans="1:12" x14ac:dyDescent="0.2">
      <c r="A111" s="45" t="s">
        <v>1275</v>
      </c>
      <c r="B111" s="136" t="s">
        <v>217</v>
      </c>
      <c r="C111" s="137">
        <v>0</v>
      </c>
      <c r="D111" s="138" t="str">
        <f>IF($B111="N/A","N/A",IF(C111&gt;10,"No",IF(C111&lt;-10,"No","Yes")))</f>
        <v>N/A</v>
      </c>
      <c r="E111" s="137">
        <v>0</v>
      </c>
      <c r="F111" s="138" t="str">
        <f>IF($B111="N/A","N/A",IF(E111&gt;10,"No",IF(E111&lt;-10,"No","Yes")))</f>
        <v>N/A</v>
      </c>
      <c r="G111" s="137">
        <v>0</v>
      </c>
      <c r="H111" s="138" t="str">
        <f>IF($B111="N/A","N/A",IF(G111&gt;10,"No",IF(G111&lt;-10,"No","Yes")))</f>
        <v>N/A</v>
      </c>
      <c r="I111" s="132" t="s">
        <v>1743</v>
      </c>
      <c r="J111" s="132" t="s">
        <v>1743</v>
      </c>
      <c r="K111" s="133" t="s">
        <v>732</v>
      </c>
      <c r="L111" s="134" t="str">
        <f t="shared" si="38"/>
        <v>N/A</v>
      </c>
    </row>
    <row r="112" spans="1:12" x14ac:dyDescent="0.2">
      <c r="A112" s="45" t="s">
        <v>329</v>
      </c>
      <c r="B112" s="135" t="s">
        <v>300</v>
      </c>
      <c r="C112" s="150">
        <v>99.955781763999994</v>
      </c>
      <c r="D112" s="138" t="str">
        <f>IF(OR($B112="N/A",$C112="N/A"),"N/A",IF(C112&gt;98,"Yes","No"))</f>
        <v>Yes</v>
      </c>
      <c r="E112" s="150">
        <v>99.974895192000005</v>
      </c>
      <c r="F112" s="138" t="str">
        <f>IF(OR($B112="N/A",$E112="N/A"),"N/A",IF(E112&gt;98,"Yes","No"))</f>
        <v>Yes</v>
      </c>
      <c r="G112" s="150">
        <v>99.966256340000001</v>
      </c>
      <c r="H112" s="138" t="str">
        <f t="shared" ref="H112:H115" si="39">IF($B112="N/A","N/A",IF(G112&gt;98,"Yes","No"))</f>
        <v>Yes</v>
      </c>
      <c r="I112" s="132">
        <v>1.9099999999999999E-2</v>
      </c>
      <c r="J112" s="132">
        <v>-8.9999999999999993E-3</v>
      </c>
      <c r="K112" s="133" t="s">
        <v>732</v>
      </c>
      <c r="L112" s="134" t="str">
        <f>IF(J112="Div by 0", "N/A", IF(OR(J112="N/A",K112="N/A"),"N/A", IF(J112&gt;VALUE(MID(K112,1,2)), "No", IF(J112&lt;-1*VALUE(MID(K112,1,2)), "No", "Yes"))))</f>
        <v>Yes</v>
      </c>
    </row>
    <row r="113" spans="1:12" x14ac:dyDescent="0.2">
      <c r="A113" s="45" t="s">
        <v>461</v>
      </c>
      <c r="B113" s="135" t="s">
        <v>300</v>
      </c>
      <c r="C113" s="150">
        <v>99.990554156000002</v>
      </c>
      <c r="D113" s="138" t="str">
        <f t="shared" ref="D113:D115" si="40">IF(OR($B113="N/A",$C113="N/A"),"N/A",IF(C113&gt;98,"Yes","No"))</f>
        <v>Yes</v>
      </c>
      <c r="E113" s="150">
        <v>99.985214756000005</v>
      </c>
      <c r="F113" s="138" t="str">
        <f t="shared" ref="F113:F115" si="41">IF(OR($B113="N/A",$E113="N/A"),"N/A",IF(E113&gt;98,"Yes","No"))</f>
        <v>Yes</v>
      </c>
      <c r="G113" s="150">
        <v>99.97965619</v>
      </c>
      <c r="H113" s="138" t="str">
        <f t="shared" si="39"/>
        <v>Yes</v>
      </c>
      <c r="I113" s="132">
        <v>-5.0000000000000001E-3</v>
      </c>
      <c r="J113" s="132">
        <v>-6.0000000000000001E-3</v>
      </c>
      <c r="K113" s="133" t="s">
        <v>732</v>
      </c>
      <c r="L113" s="134" t="str">
        <f t="shared" ref="L113:L115" si="42">IF(J113="Div by 0", "N/A", IF(OR(J113="N/A",K113="N/A"),"N/A", IF(J113&gt;VALUE(MID(K113,1,2)), "No", IF(J113&lt;-1*VALUE(MID(K113,1,2)), "No", "Yes"))))</f>
        <v>Yes</v>
      </c>
    </row>
    <row r="114" spans="1:12" x14ac:dyDescent="0.2">
      <c r="A114" s="45" t="s">
        <v>462</v>
      </c>
      <c r="B114" s="135" t="s">
        <v>300</v>
      </c>
      <c r="C114" s="150">
        <v>99.955327268999994</v>
      </c>
      <c r="D114" s="138" t="str">
        <f t="shared" si="40"/>
        <v>Yes</v>
      </c>
      <c r="E114" s="150">
        <v>99.963832386000007</v>
      </c>
      <c r="F114" s="138" t="str">
        <f t="shared" si="41"/>
        <v>Yes</v>
      </c>
      <c r="G114" s="150">
        <v>99.952601387000001</v>
      </c>
      <c r="H114" s="138" t="str">
        <f t="shared" si="39"/>
        <v>Yes</v>
      </c>
      <c r="I114" s="132">
        <v>8.5000000000000006E-3</v>
      </c>
      <c r="J114" s="132">
        <v>-1.0999999999999999E-2</v>
      </c>
      <c r="K114" s="133" t="s">
        <v>732</v>
      </c>
      <c r="L114" s="134" t="str">
        <f t="shared" si="42"/>
        <v>Yes</v>
      </c>
    </row>
    <row r="115" spans="1:12" x14ac:dyDescent="0.2">
      <c r="A115" s="45" t="s">
        <v>463</v>
      </c>
      <c r="B115" s="135" t="s">
        <v>300</v>
      </c>
      <c r="C115" s="150">
        <v>0</v>
      </c>
      <c r="D115" s="138" t="str">
        <f t="shared" si="40"/>
        <v>No</v>
      </c>
      <c r="E115" s="150">
        <v>0</v>
      </c>
      <c r="F115" s="138" t="str">
        <f t="shared" si="41"/>
        <v>No</v>
      </c>
      <c r="G115" s="150">
        <v>0</v>
      </c>
      <c r="H115" s="138" t="str">
        <f t="shared" si="39"/>
        <v>No</v>
      </c>
      <c r="I115" s="132" t="s">
        <v>1743</v>
      </c>
      <c r="J115" s="132" t="s">
        <v>1743</v>
      </c>
      <c r="K115" s="133" t="s">
        <v>732</v>
      </c>
      <c r="L115" s="134" t="str">
        <f t="shared" si="42"/>
        <v>N/A</v>
      </c>
    </row>
    <row r="116" spans="1:12" x14ac:dyDescent="0.2">
      <c r="A116" s="3" t="s">
        <v>464</v>
      </c>
      <c r="B116" s="135" t="s">
        <v>217</v>
      </c>
      <c r="C116" s="155">
        <v>544894</v>
      </c>
      <c r="D116" s="138" t="str">
        <f>IF($B116="N/A","N/A",IF(C116&gt;10,"No",IF(C116&lt;-10,"No","Yes")))</f>
        <v>N/A</v>
      </c>
      <c r="E116" s="155">
        <v>609411</v>
      </c>
      <c r="F116" s="138" t="str">
        <f>IF($B116="N/A","N/A",IF(E116&gt;10,"No",IF(E116&lt;-10,"No","Yes")))</f>
        <v>N/A</v>
      </c>
      <c r="G116" s="155">
        <v>678612</v>
      </c>
      <c r="H116" s="138" t="str">
        <f>IF($B116="N/A","N/A",IF(G116&gt;10,"No",IF(G116&lt;-10,"No","Yes")))</f>
        <v>N/A</v>
      </c>
      <c r="I116" s="132">
        <v>11.84</v>
      </c>
      <c r="J116" s="132">
        <v>11.36</v>
      </c>
      <c r="K116" s="135" t="s">
        <v>732</v>
      </c>
      <c r="L116" s="134" t="str">
        <f>IF(J116="Div by 0", "N/A", IF(OR(J116="N/A",K116="N/A"),"N/A", IF(J116&gt;VALUE(MID(K116,1,2)), "No", IF(J116&lt;-1*VALUE(MID(K116,1,2)), "No", "Yes"))))</f>
        <v>Yes</v>
      </c>
    </row>
    <row r="117" spans="1:12" x14ac:dyDescent="0.2">
      <c r="A117" s="3" t="s">
        <v>215</v>
      </c>
      <c r="B117" s="135" t="s">
        <v>217</v>
      </c>
      <c r="C117" s="150">
        <v>2.0778353220999999</v>
      </c>
      <c r="D117" s="138" t="str">
        <f>IF($B117="N/A","N/A",IF(C117&gt;10,"No",IF(C117&lt;-10,"No","Yes")))</f>
        <v>N/A</v>
      </c>
      <c r="E117" s="150">
        <v>5.0281337225999998</v>
      </c>
      <c r="F117" s="138" t="str">
        <f>IF($B117="N/A","N/A",IF(E117&gt;10,"No",IF(E117&lt;-10,"No","Yes")))</f>
        <v>N/A</v>
      </c>
      <c r="G117" s="150">
        <v>9.3934383713000003</v>
      </c>
      <c r="H117" s="138" t="str">
        <f>IF($B117="N/A","N/A",IF(G117&gt;10,"No",IF(G117&lt;-10,"No","Yes")))</f>
        <v>N/A</v>
      </c>
      <c r="I117" s="132">
        <v>142</v>
      </c>
      <c r="J117" s="132">
        <v>86.82</v>
      </c>
      <c r="K117" s="135" t="s">
        <v>732</v>
      </c>
      <c r="L117" s="134" t="str">
        <f>IF(J117="Div by 0", "N/A", IF(OR(J117="N/A",K117="N/A"),"N/A", IF(J117&gt;VALUE(MID(K117,1,2)), "No", IF(J117&lt;-1*VALUE(MID(K117,1,2)), "No", "Yes"))))</f>
        <v>No</v>
      </c>
    </row>
    <row r="118" spans="1:12" x14ac:dyDescent="0.2">
      <c r="A118" s="4" t="s">
        <v>1630</v>
      </c>
      <c r="B118" s="135" t="s">
        <v>217</v>
      </c>
      <c r="C118" s="131">
        <v>205408430</v>
      </c>
      <c r="D118" s="130" t="str">
        <f>IF($B118="N/A","N/A",IF(C118&gt;10,"No",IF(C118&lt;-10,"No","Yes")))</f>
        <v>N/A</v>
      </c>
      <c r="E118" s="131">
        <v>194959904</v>
      </c>
      <c r="F118" s="130" t="str">
        <f>IF($B118="N/A","N/A",IF(E118&gt;10,"No",IF(E118&lt;-10,"No","Yes")))</f>
        <v>N/A</v>
      </c>
      <c r="G118" s="131">
        <v>212995316</v>
      </c>
      <c r="H118" s="130" t="str">
        <f>IF($B118="N/A","N/A",IF(G118&gt;10,"No",IF(G118&lt;-10,"No","Yes")))</f>
        <v>N/A</v>
      </c>
      <c r="I118" s="139">
        <v>-5.09</v>
      </c>
      <c r="J118" s="139">
        <v>9.2509999999999994</v>
      </c>
      <c r="K118" s="135" t="s">
        <v>732</v>
      </c>
      <c r="L118" s="134" t="str">
        <f>IF(J118="Div by 0", "N/A", IF(K118="N/A","N/A", IF(J118&gt;VALUE(MID(K118,1,2)), "No", IF(J118&lt;-1*VALUE(MID(K118,1,2)), "No", "Yes"))))</f>
        <v>Yes</v>
      </c>
    </row>
    <row r="119" spans="1:12" x14ac:dyDescent="0.2">
      <c r="A119" s="4" t="s">
        <v>1631</v>
      </c>
      <c r="B119" s="135" t="s">
        <v>217</v>
      </c>
      <c r="C119" s="131">
        <v>2522895371</v>
      </c>
      <c r="D119" s="130" t="str">
        <f>IF($B119="N/A","N/A",IF(C119&gt;10,"No",IF(C119&lt;-10,"No","Yes")))</f>
        <v>N/A</v>
      </c>
      <c r="E119" s="131">
        <v>2784650645</v>
      </c>
      <c r="F119" s="130" t="str">
        <f>IF($B119="N/A","N/A",IF(E119&gt;10,"No",IF(E119&lt;-10,"No","Yes")))</f>
        <v>N/A</v>
      </c>
      <c r="G119" s="131">
        <v>2867971363</v>
      </c>
      <c r="H119" s="130" t="str">
        <f>IF($B119="N/A","N/A",IF(G119&gt;10,"No",IF(G119&lt;-10,"No","Yes")))</f>
        <v>N/A</v>
      </c>
      <c r="I119" s="139">
        <v>10.38</v>
      </c>
      <c r="J119" s="139">
        <v>2.992</v>
      </c>
      <c r="K119" s="135" t="s">
        <v>732</v>
      </c>
      <c r="L119" s="134" t="str">
        <f>IF(J119="Div by 0", "N/A", IF(K119="N/A","N/A", IF(J119&gt;VALUE(MID(K119,1,2)), "No", IF(J119&lt;-1*VALUE(MID(K119,1,2)), "No", "Yes"))))</f>
        <v>Yes</v>
      </c>
    </row>
    <row r="120" spans="1:12" x14ac:dyDescent="0.2">
      <c r="A120" s="4" t="s">
        <v>1632</v>
      </c>
      <c r="B120" s="135" t="s">
        <v>217</v>
      </c>
      <c r="C120" s="152">
        <v>481374</v>
      </c>
      <c r="D120" s="130" t="str">
        <f>IF($B120="N/A","N/A",IF(C120&gt;10,"No",IF(C120&lt;-10,"No","Yes")))</f>
        <v>N/A</v>
      </c>
      <c r="E120" s="152">
        <v>541776</v>
      </c>
      <c r="F120" s="130" t="str">
        <f>IF($B120="N/A","N/A",IF(E120&gt;10,"No",IF(E120&lt;-10,"No","Yes")))</f>
        <v>N/A</v>
      </c>
      <c r="G120" s="152">
        <v>609795</v>
      </c>
      <c r="H120" s="130" t="str">
        <f>IF($B120="N/A","N/A",IF(G120&gt;10,"No",IF(G120&lt;-10,"No","Yes")))</f>
        <v>N/A</v>
      </c>
      <c r="I120" s="139">
        <v>12.55</v>
      </c>
      <c r="J120" s="139">
        <v>12.55</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40535</v>
      </c>
      <c r="F121" s="134" t="str">
        <f t="shared" si="43"/>
        <v>N/A</v>
      </c>
      <c r="G121" s="152">
        <v>41482</v>
      </c>
      <c r="H121" s="134" t="str">
        <f t="shared" si="43"/>
        <v>N/A</v>
      </c>
      <c r="I121" s="139" t="s">
        <v>217</v>
      </c>
      <c r="J121" s="139">
        <v>2.3359999999999999</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72232</v>
      </c>
      <c r="F122" s="134" t="str">
        <f t="shared" si="43"/>
        <v>N/A</v>
      </c>
      <c r="G122" s="152">
        <v>80615</v>
      </c>
      <c r="H122" s="134" t="str">
        <f t="shared" si="43"/>
        <v>N/A</v>
      </c>
      <c r="I122" s="139" t="s">
        <v>217</v>
      </c>
      <c r="J122" s="139">
        <v>11.61</v>
      </c>
      <c r="K122" s="141" t="s">
        <v>732</v>
      </c>
      <c r="L122" s="134" t="str">
        <f t="shared" si="44"/>
        <v>Yes</v>
      </c>
    </row>
    <row r="123" spans="1:12" x14ac:dyDescent="0.2">
      <c r="A123" s="4" t="s">
        <v>1635</v>
      </c>
      <c r="B123" s="141" t="s">
        <v>217</v>
      </c>
      <c r="C123" s="152" t="s">
        <v>217</v>
      </c>
      <c r="D123" s="134" t="str">
        <f t="shared" si="43"/>
        <v>N/A</v>
      </c>
      <c r="E123" s="152">
        <v>335806</v>
      </c>
      <c r="F123" s="134" t="str">
        <f t="shared" si="43"/>
        <v>N/A</v>
      </c>
      <c r="G123" s="152">
        <v>367695</v>
      </c>
      <c r="H123" s="134" t="str">
        <f t="shared" si="43"/>
        <v>N/A</v>
      </c>
      <c r="I123" s="139" t="s">
        <v>217</v>
      </c>
      <c r="J123" s="139">
        <v>9.4960000000000004</v>
      </c>
      <c r="K123" s="141" t="s">
        <v>732</v>
      </c>
      <c r="L123" s="134" t="str">
        <f t="shared" si="44"/>
        <v>Yes</v>
      </c>
    </row>
    <row r="124" spans="1:12" x14ac:dyDescent="0.2">
      <c r="A124" s="4" t="s">
        <v>1636</v>
      </c>
      <c r="B124" s="141" t="s">
        <v>217</v>
      </c>
      <c r="C124" s="152" t="s">
        <v>217</v>
      </c>
      <c r="D124" s="134" t="str">
        <f t="shared" si="43"/>
        <v>N/A</v>
      </c>
      <c r="E124" s="152">
        <v>93203</v>
      </c>
      <c r="F124" s="134" t="str">
        <f t="shared" si="43"/>
        <v>N/A</v>
      </c>
      <c r="G124" s="152">
        <v>120003</v>
      </c>
      <c r="H124" s="134" t="str">
        <f t="shared" si="43"/>
        <v>N/A</v>
      </c>
      <c r="I124" s="139" t="s">
        <v>217</v>
      </c>
      <c r="J124" s="139">
        <v>28.75</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89.091270356999999</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88.996159704999997</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88.524680173999997</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88.874252221000006</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90.187133623999998</v>
      </c>
      <c r="H129" s="134" t="str">
        <f t="shared" si="43"/>
        <v>N/A</v>
      </c>
      <c r="I129" s="132" t="s">
        <v>217</v>
      </c>
      <c r="J129" s="132" t="s">
        <v>217</v>
      </c>
      <c r="K129" s="141" t="s">
        <v>732</v>
      </c>
      <c r="L129" s="134" t="str">
        <f t="shared" si="45"/>
        <v>N/A</v>
      </c>
    </row>
    <row r="130" spans="1:12" ht="25.5" x14ac:dyDescent="0.2">
      <c r="A130" s="2" t="s">
        <v>1642</v>
      </c>
      <c r="B130" s="141" t="s">
        <v>217</v>
      </c>
      <c r="C130" s="156">
        <v>1.4149081587000001</v>
      </c>
      <c r="D130" s="134" t="str">
        <f t="shared" si="43"/>
        <v>N/A</v>
      </c>
      <c r="E130" s="156">
        <v>4.7427350049000001</v>
      </c>
      <c r="F130" s="134" t="str">
        <f t="shared" si="43"/>
        <v>N/A</v>
      </c>
      <c r="G130" s="156">
        <v>9.7709886108999999</v>
      </c>
      <c r="H130" s="134" t="str">
        <f t="shared" si="43"/>
        <v>N/A</v>
      </c>
      <c r="I130" s="132">
        <v>235.2</v>
      </c>
      <c r="J130" s="132">
        <v>106</v>
      </c>
      <c r="K130" s="135" t="s">
        <v>732</v>
      </c>
      <c r="L130" s="134" t="str">
        <f>IF(J130="Div by 0", "N/A", IF(OR(J130="N/A",K130="N/A"),"N/A", IF(J130&gt;VALUE(MID(K130,1,2)), "No", IF(J130&lt;-1*VALUE(MID(K130,1,2)), "No", "Yes"))))</f>
        <v>No</v>
      </c>
    </row>
    <row r="131" spans="1:12" ht="25.5" x14ac:dyDescent="0.2">
      <c r="A131" s="2" t="s">
        <v>1643</v>
      </c>
      <c r="B131" s="141" t="s">
        <v>217</v>
      </c>
      <c r="C131" s="156" t="s">
        <v>217</v>
      </c>
      <c r="D131" s="134" t="str">
        <f t="shared" si="43"/>
        <v>N/A</v>
      </c>
      <c r="E131" s="156">
        <v>3.6881707167000002</v>
      </c>
      <c r="F131" s="134" t="str">
        <f t="shared" si="43"/>
        <v>N/A</v>
      </c>
      <c r="G131" s="156">
        <v>6.2991176896000001</v>
      </c>
      <c r="H131" s="134" t="str">
        <f t="shared" si="43"/>
        <v>N/A</v>
      </c>
      <c r="I131" s="132" t="s">
        <v>217</v>
      </c>
      <c r="J131" s="132">
        <v>70.790000000000006</v>
      </c>
      <c r="K131" s="141" t="s">
        <v>732</v>
      </c>
      <c r="L131" s="134" t="str">
        <f t="shared" si="44"/>
        <v>No</v>
      </c>
    </row>
    <row r="132" spans="1:12" ht="25.5" x14ac:dyDescent="0.2">
      <c r="A132" s="2" t="s">
        <v>496</v>
      </c>
      <c r="B132" s="141" t="s">
        <v>217</v>
      </c>
      <c r="C132" s="156" t="s">
        <v>217</v>
      </c>
      <c r="D132" s="134" t="str">
        <f t="shared" si="43"/>
        <v>N/A</v>
      </c>
      <c r="E132" s="156">
        <v>9.4501052165000008</v>
      </c>
      <c r="F132" s="134" t="str">
        <f t="shared" si="43"/>
        <v>N/A</v>
      </c>
      <c r="G132" s="156">
        <v>22.041803635000001</v>
      </c>
      <c r="H132" s="134" t="str">
        <f t="shared" si="43"/>
        <v>N/A</v>
      </c>
      <c r="I132" s="132" t="s">
        <v>217</v>
      </c>
      <c r="J132" s="132">
        <v>133.19999999999999</v>
      </c>
      <c r="K132" s="141" t="s">
        <v>732</v>
      </c>
      <c r="L132" s="134" t="str">
        <f t="shared" si="44"/>
        <v>No</v>
      </c>
    </row>
    <row r="133" spans="1:12" ht="25.5" x14ac:dyDescent="0.2">
      <c r="A133" s="2" t="s">
        <v>497</v>
      </c>
      <c r="B133" s="141" t="s">
        <v>217</v>
      </c>
      <c r="C133" s="156" t="s">
        <v>217</v>
      </c>
      <c r="D133" s="134" t="str">
        <f t="shared" si="43"/>
        <v>N/A</v>
      </c>
      <c r="E133" s="156">
        <v>4.1925992984000002</v>
      </c>
      <c r="F133" s="134" t="str">
        <f t="shared" si="43"/>
        <v>N/A</v>
      </c>
      <c r="G133" s="156">
        <v>7.7346713987999998</v>
      </c>
      <c r="H133" s="134" t="str">
        <f t="shared" si="43"/>
        <v>N/A</v>
      </c>
      <c r="I133" s="132" t="s">
        <v>217</v>
      </c>
      <c r="J133" s="132">
        <v>84.48</v>
      </c>
      <c r="K133" s="141" t="s">
        <v>732</v>
      </c>
      <c r="L133" s="134" t="str">
        <f t="shared" si="44"/>
        <v>No</v>
      </c>
    </row>
    <row r="134" spans="1:12" ht="25.5" x14ac:dyDescent="0.2">
      <c r="A134" s="2" t="s">
        <v>498</v>
      </c>
      <c r="B134" s="141" t="s">
        <v>217</v>
      </c>
      <c r="C134" s="156" t="s">
        <v>217</v>
      </c>
      <c r="D134" s="134" t="str">
        <f t="shared" si="43"/>
        <v>N/A</v>
      </c>
      <c r="E134" s="156">
        <v>3.5352939283000002</v>
      </c>
      <c r="F134" s="134" t="str">
        <f t="shared" si="43"/>
        <v>N/A</v>
      </c>
      <c r="G134" s="156">
        <v>8.9672758180999992</v>
      </c>
      <c r="H134" s="134" t="str">
        <f t="shared" si="43"/>
        <v>N/A</v>
      </c>
      <c r="I134" s="132" t="s">
        <v>217</v>
      </c>
      <c r="J134" s="132">
        <v>153.69999999999999</v>
      </c>
      <c r="K134" s="141" t="s">
        <v>732</v>
      </c>
      <c r="L134" s="134" t="str">
        <f t="shared" si="44"/>
        <v>No</v>
      </c>
    </row>
    <row r="135" spans="1:12" ht="25.5" x14ac:dyDescent="0.2">
      <c r="A135" s="2" t="s">
        <v>499</v>
      </c>
      <c r="B135" s="136" t="s">
        <v>217</v>
      </c>
      <c r="C135" s="156" t="s">
        <v>217</v>
      </c>
      <c r="D135" s="138" t="str">
        <f t="shared" ref="D135:D141" si="46">IF($B135="N/A","N/A",IF(C135&gt;10,"No",IF(C135&lt;-10,"No","Yes")))</f>
        <v>N/A</v>
      </c>
      <c r="E135" s="156">
        <v>5.5373439999999998E-4</v>
      </c>
      <c r="F135" s="138" t="str">
        <f t="shared" ref="F135:F141" si="47">IF($B135="N/A","N/A",IF(E135&gt;10,"No",IF(E135&lt;-10,"No","Yes")))</f>
        <v>N/A</v>
      </c>
      <c r="G135" s="156">
        <v>0</v>
      </c>
      <c r="H135" s="138" t="str">
        <f t="shared" ref="H135:H141" si="48">IF($B135="N/A","N/A",IF(G135&gt;10,"No",IF(G135&lt;-10,"No","Yes")))</f>
        <v>N/A</v>
      </c>
      <c r="I135" s="132" t="s">
        <v>217</v>
      </c>
      <c r="J135" s="132">
        <v>-100</v>
      </c>
      <c r="K135" s="141" t="s">
        <v>732</v>
      </c>
      <c r="L135" s="134" t="str">
        <f t="shared" si="44"/>
        <v>No</v>
      </c>
    </row>
    <row r="136" spans="1:12" ht="25.5" x14ac:dyDescent="0.2">
      <c r="A136" s="2" t="s">
        <v>500</v>
      </c>
      <c r="B136" s="136" t="s">
        <v>217</v>
      </c>
      <c r="C136" s="156" t="s">
        <v>217</v>
      </c>
      <c r="D136" s="138" t="str">
        <f t="shared" si="46"/>
        <v>N/A</v>
      </c>
      <c r="E136" s="156">
        <v>1.05209533E-2</v>
      </c>
      <c r="F136" s="138" t="str">
        <f t="shared" si="47"/>
        <v>N/A</v>
      </c>
      <c r="G136" s="156">
        <v>0</v>
      </c>
      <c r="H136" s="138" t="str">
        <f t="shared" si="48"/>
        <v>N/A</v>
      </c>
      <c r="I136" s="132" t="s">
        <v>217</v>
      </c>
      <c r="J136" s="132">
        <v>-100</v>
      </c>
      <c r="K136" s="141" t="s">
        <v>732</v>
      </c>
      <c r="L136" s="134" t="str">
        <f t="shared" si="44"/>
        <v>No</v>
      </c>
    </row>
    <row r="137" spans="1:12" ht="25.5" x14ac:dyDescent="0.2">
      <c r="A137" s="2" t="s">
        <v>501</v>
      </c>
      <c r="B137" s="136" t="s">
        <v>217</v>
      </c>
      <c r="C137" s="156" t="s">
        <v>217</v>
      </c>
      <c r="D137" s="138" t="str">
        <f t="shared" si="46"/>
        <v>N/A</v>
      </c>
      <c r="E137" s="156">
        <v>0</v>
      </c>
      <c r="F137" s="138" t="str">
        <f t="shared" si="47"/>
        <v>N/A</v>
      </c>
      <c r="G137" s="156">
        <v>2.9114702482000001</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v>4.8728625900000003E-2</v>
      </c>
      <c r="F138" s="138" t="str">
        <f t="shared" si="47"/>
        <v>N/A</v>
      </c>
      <c r="G138" s="156">
        <v>0</v>
      </c>
      <c r="H138" s="138" t="str">
        <f t="shared" si="48"/>
        <v>N/A</v>
      </c>
      <c r="I138" s="132" t="s">
        <v>217</v>
      </c>
      <c r="J138" s="132">
        <v>-100</v>
      </c>
      <c r="K138" s="141" t="s">
        <v>732</v>
      </c>
      <c r="L138" s="134" t="str">
        <f t="shared" si="44"/>
        <v>No</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1.9018930332999999</v>
      </c>
      <c r="F140" s="138" t="str">
        <f t="shared" si="47"/>
        <v>N/A</v>
      </c>
      <c r="G140" s="156">
        <v>6.8549266556999999</v>
      </c>
      <c r="H140" s="138" t="str">
        <f t="shared" si="48"/>
        <v>N/A</v>
      </c>
      <c r="I140" s="132" t="s">
        <v>217</v>
      </c>
      <c r="J140" s="132">
        <v>260.39999999999998</v>
      </c>
      <c r="K140" s="141" t="s">
        <v>732</v>
      </c>
      <c r="L140" s="134" t="str">
        <f t="shared" si="44"/>
        <v>No</v>
      </c>
    </row>
    <row r="141" spans="1:12" ht="25.5" x14ac:dyDescent="0.2">
      <c r="A141" s="2" t="s">
        <v>505</v>
      </c>
      <c r="B141" s="136" t="s">
        <v>217</v>
      </c>
      <c r="C141" s="156" t="s">
        <v>217</v>
      </c>
      <c r="D141" s="138" t="str">
        <f t="shared" si="46"/>
        <v>N/A</v>
      </c>
      <c r="E141" s="156">
        <v>3.6915629999999998E-4</v>
      </c>
      <c r="F141" s="138" t="str">
        <f t="shared" si="47"/>
        <v>N/A</v>
      </c>
      <c r="G141" s="156">
        <v>9.839371999999999E-4</v>
      </c>
      <c r="H141" s="138" t="str">
        <f t="shared" si="48"/>
        <v>N/A</v>
      </c>
      <c r="I141" s="132" t="s">
        <v>217</v>
      </c>
      <c r="J141" s="132">
        <v>166.5</v>
      </c>
      <c r="K141" s="141" t="s">
        <v>732</v>
      </c>
      <c r="L141" s="134" t="str">
        <f t="shared" si="44"/>
        <v>No</v>
      </c>
    </row>
    <row r="142" spans="1:12" ht="25.5" x14ac:dyDescent="0.2">
      <c r="A142" s="2" t="s">
        <v>506</v>
      </c>
      <c r="B142" s="136" t="s">
        <v>217</v>
      </c>
      <c r="C142" s="156" t="s">
        <v>217</v>
      </c>
      <c r="D142" s="134" t="str">
        <f t="shared" ref="D142" si="49">IF($B142="N/A","N/A",IF(C142&lt;0,"No","Yes"))</f>
        <v>N/A</v>
      </c>
      <c r="E142" s="156">
        <v>6.2906071882000001</v>
      </c>
      <c r="F142" s="134" t="str">
        <f t="shared" ref="F142" si="50">IF($B142="N/A","N/A",IF(E142&lt;0,"No","Yes"))</f>
        <v>N/A</v>
      </c>
      <c r="G142" s="156">
        <v>4.0592330208999998</v>
      </c>
      <c r="H142" s="134" t="str">
        <f t="shared" ref="H142" si="51">IF($B142="N/A","N/A",IF(G142&lt;0,"No","Yes"))</f>
        <v>N/A</v>
      </c>
      <c r="I142" s="132" t="s">
        <v>217</v>
      </c>
      <c r="J142" s="132">
        <v>-35.5</v>
      </c>
      <c r="K142" s="141" t="s">
        <v>732</v>
      </c>
      <c r="L142" s="134" t="str">
        <f t="shared" si="44"/>
        <v>No</v>
      </c>
    </row>
    <row r="143" spans="1:12" x14ac:dyDescent="0.2">
      <c r="A143" s="3" t="s">
        <v>729</v>
      </c>
      <c r="B143" s="136" t="s">
        <v>217</v>
      </c>
      <c r="C143" s="131">
        <v>1518</v>
      </c>
      <c r="D143" s="138" t="str">
        <f>IF($B143="N/A","N/A",IF(C143&gt;10,"No",IF(C143&lt;-10,"No","Yes")))</f>
        <v>N/A</v>
      </c>
      <c r="E143" s="131">
        <v>0</v>
      </c>
      <c r="F143" s="138" t="str">
        <f>IF($B143="N/A","N/A",IF(E143&gt;10,"No",IF(E143&lt;-10,"No","Yes")))</f>
        <v>N/A</v>
      </c>
      <c r="G143" s="131">
        <v>378</v>
      </c>
      <c r="H143" s="138" t="str">
        <f>IF($B143="N/A","N/A",IF(G143&gt;10,"No",IF(G143&lt;-10,"No","Yes")))</f>
        <v>N/A</v>
      </c>
      <c r="I143" s="132">
        <v>-100</v>
      </c>
      <c r="J143" s="132" t="s">
        <v>1743</v>
      </c>
      <c r="K143" s="133" t="s">
        <v>732</v>
      </c>
      <c r="L143" s="134" t="str">
        <f>IF(J143="Div by 0", "N/A", IF(K143="N/A","N/A", IF(J143&gt;VALUE(MID(K143,1,2)), "No", IF(J143&lt;-1*VALUE(MID(K143,1,2)), "No", "Yes"))))</f>
        <v>N/A</v>
      </c>
    </row>
    <row r="144" spans="1:12" x14ac:dyDescent="0.2">
      <c r="A144" s="3" t="s">
        <v>730</v>
      </c>
      <c r="B144" s="136" t="s">
        <v>217</v>
      </c>
      <c r="C144" s="152">
        <v>130</v>
      </c>
      <c r="D144" s="138" t="str">
        <f>IF($B144="N/A","N/A",IF(C144&gt;10,"No",IF(C144&lt;-10,"No","Yes")))</f>
        <v>N/A</v>
      </c>
      <c r="E144" s="152">
        <v>34</v>
      </c>
      <c r="F144" s="138" t="str">
        <f>IF($B144="N/A","N/A",IF(E144&gt;10,"No",IF(E144&lt;-10,"No","Yes")))</f>
        <v>N/A</v>
      </c>
      <c r="G144" s="152">
        <v>34</v>
      </c>
      <c r="H144" s="138" t="str">
        <f>IF($B144="N/A","N/A",IF(G144&gt;10,"No",IF(G144&lt;-10,"No","Yes")))</f>
        <v>N/A</v>
      </c>
      <c r="I144" s="132">
        <v>-73.8</v>
      </c>
      <c r="J144" s="132">
        <v>0</v>
      </c>
      <c r="K144" s="133" t="s">
        <v>732</v>
      </c>
      <c r="L144" s="134" t="str">
        <f>IF(J144="Div by 0", "N/A", IF(K144="N/A","N/A", IF(J144&gt;VALUE(MID(K144,1,2)), "No", IF(J144&lt;-1*VALUE(MID(K144,1,2)), "No", "Yes"))))</f>
        <v>Yes</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4.9674122999999997E-3</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4.2908325999999998E-3</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3.18453852E-2</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7.2511929999999997E-4</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v>
      </c>
      <c r="H149" s="134" t="str">
        <f t="shared" si="54"/>
        <v>N/A</v>
      </c>
      <c r="I149" s="132" t="s">
        <v>217</v>
      </c>
      <c r="J149" s="132" t="s">
        <v>217</v>
      </c>
      <c r="K149" s="141" t="s">
        <v>732</v>
      </c>
      <c r="L149" s="134" t="str">
        <f t="shared" si="55"/>
        <v>N/A</v>
      </c>
    </row>
    <row r="150" spans="1:12" x14ac:dyDescent="0.2">
      <c r="A150" s="4" t="s">
        <v>731</v>
      </c>
      <c r="B150" s="135" t="s">
        <v>217</v>
      </c>
      <c r="C150" s="152">
        <v>63520</v>
      </c>
      <c r="D150" s="130" t="str">
        <f t="shared" ref="D150:D172" si="56">IF($B150="N/A","N/A",IF(C150&gt;10,"No",IF(C150&lt;-10,"No","Yes")))</f>
        <v>N/A</v>
      </c>
      <c r="E150" s="152">
        <v>67635</v>
      </c>
      <c r="F150" s="130" t="str">
        <f t="shared" ref="F150:F172" si="57">IF($B150="N/A","N/A",IF(E150&gt;10,"No",IF(E150&lt;-10,"No","Yes")))</f>
        <v>N/A</v>
      </c>
      <c r="G150" s="152">
        <v>68817</v>
      </c>
      <c r="H150" s="130" t="str">
        <f t="shared" ref="H150:H172" si="58">IF($B150="N/A","N/A",IF(G150&gt;10,"No",IF(G150&lt;-10,"No","Yes")))</f>
        <v>N/A</v>
      </c>
      <c r="I150" s="132">
        <v>6.4779999999999998</v>
      </c>
      <c r="J150" s="132">
        <v>1.748</v>
      </c>
      <c r="K150" s="135" t="s">
        <v>732</v>
      </c>
      <c r="L150" s="134" t="str">
        <f t="shared" ref="L150:L172" si="59">IF(J150="Div by 0", "N/A", IF(K150="N/A","N/A", IF(J150&gt;VALUE(MID(K150,1,2)), "No", IF(J150&lt;-1*VALUE(MID(K150,1,2)), "No", "Yes"))))</f>
        <v>Yes</v>
      </c>
    </row>
    <row r="151" spans="1:12" x14ac:dyDescent="0.2">
      <c r="A151" s="4" t="s">
        <v>534</v>
      </c>
      <c r="B151" s="135" t="s">
        <v>217</v>
      </c>
      <c r="C151" s="152">
        <v>4685</v>
      </c>
      <c r="D151" s="130" t="str">
        <f t="shared" si="56"/>
        <v>N/A</v>
      </c>
      <c r="E151" s="152">
        <v>4874</v>
      </c>
      <c r="F151" s="130" t="str">
        <f t="shared" si="57"/>
        <v>N/A</v>
      </c>
      <c r="G151" s="152">
        <v>4957</v>
      </c>
      <c r="H151" s="130" t="str">
        <f t="shared" si="58"/>
        <v>N/A</v>
      </c>
      <c r="I151" s="132">
        <v>4.0339999999999998</v>
      </c>
      <c r="J151" s="132">
        <v>1.7030000000000001</v>
      </c>
      <c r="K151" s="135" t="s">
        <v>732</v>
      </c>
      <c r="L151" s="134" t="str">
        <f t="shared" si="59"/>
        <v>Yes</v>
      </c>
    </row>
    <row r="152" spans="1:12" x14ac:dyDescent="0.2">
      <c r="A152" s="4" t="s">
        <v>535</v>
      </c>
      <c r="B152" s="135" t="s">
        <v>217</v>
      </c>
      <c r="C152" s="152">
        <v>10491</v>
      </c>
      <c r="D152" s="130" t="str">
        <f t="shared" si="56"/>
        <v>N/A</v>
      </c>
      <c r="E152" s="152">
        <v>10275</v>
      </c>
      <c r="F152" s="130" t="str">
        <f t="shared" si="57"/>
        <v>N/A</v>
      </c>
      <c r="G152" s="152">
        <v>9892</v>
      </c>
      <c r="H152" s="130" t="str">
        <f t="shared" si="58"/>
        <v>N/A</v>
      </c>
      <c r="I152" s="132">
        <v>-2.06</v>
      </c>
      <c r="J152" s="132">
        <v>-3.73</v>
      </c>
      <c r="K152" s="135" t="s">
        <v>732</v>
      </c>
      <c r="L152" s="134" t="str">
        <f t="shared" si="59"/>
        <v>Yes</v>
      </c>
    </row>
    <row r="153" spans="1:12" x14ac:dyDescent="0.2">
      <c r="A153" s="4" t="s">
        <v>536</v>
      </c>
      <c r="B153" s="135" t="s">
        <v>217</v>
      </c>
      <c r="C153" s="152">
        <v>39629</v>
      </c>
      <c r="D153" s="130" t="str">
        <f t="shared" si="56"/>
        <v>N/A</v>
      </c>
      <c r="E153" s="152">
        <v>42416</v>
      </c>
      <c r="F153" s="130" t="str">
        <f t="shared" si="57"/>
        <v>N/A</v>
      </c>
      <c r="G153" s="152">
        <v>42047</v>
      </c>
      <c r="H153" s="130" t="str">
        <f t="shared" si="58"/>
        <v>N/A</v>
      </c>
      <c r="I153" s="132">
        <v>7.0330000000000004</v>
      </c>
      <c r="J153" s="132">
        <v>-0.87</v>
      </c>
      <c r="K153" s="135" t="s">
        <v>732</v>
      </c>
      <c r="L153" s="134" t="str">
        <f t="shared" si="59"/>
        <v>Yes</v>
      </c>
    </row>
    <row r="154" spans="1:12" x14ac:dyDescent="0.2">
      <c r="A154" s="4" t="s">
        <v>537</v>
      </c>
      <c r="B154" s="135" t="s">
        <v>217</v>
      </c>
      <c r="C154" s="152">
        <v>8715</v>
      </c>
      <c r="D154" s="130" t="str">
        <f t="shared" si="56"/>
        <v>N/A</v>
      </c>
      <c r="E154" s="152">
        <v>10070</v>
      </c>
      <c r="F154" s="130" t="str">
        <f t="shared" si="57"/>
        <v>N/A</v>
      </c>
      <c r="G154" s="152">
        <v>11921</v>
      </c>
      <c r="H154" s="130" t="str">
        <f t="shared" si="58"/>
        <v>N/A</v>
      </c>
      <c r="I154" s="132">
        <v>15.55</v>
      </c>
      <c r="J154" s="132">
        <v>18.38</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10.054188624</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10.634828689000001</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10.862570691</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10.163030999</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8.9591161881999994</v>
      </c>
      <c r="H159" s="134" t="str">
        <f t="shared" si="62"/>
        <v>N/A</v>
      </c>
      <c r="I159" s="132" t="s">
        <v>217</v>
      </c>
      <c r="J159" s="132" t="s">
        <v>217</v>
      </c>
      <c r="K159" s="141" t="s">
        <v>732</v>
      </c>
      <c r="L159" s="134" t="str">
        <f t="shared" si="63"/>
        <v>N/A</v>
      </c>
    </row>
    <row r="160" spans="1:12" ht="25.5" x14ac:dyDescent="0.2">
      <c r="A160" s="4" t="s">
        <v>543</v>
      </c>
      <c r="B160" s="135" t="s">
        <v>217</v>
      </c>
      <c r="C160" s="152">
        <v>38805.129999999997</v>
      </c>
      <c r="D160" s="130" t="str">
        <f t="shared" si="56"/>
        <v>N/A</v>
      </c>
      <c r="E160" s="152">
        <v>43778.51</v>
      </c>
      <c r="F160" s="130" t="str">
        <f t="shared" si="57"/>
        <v>N/A</v>
      </c>
      <c r="G160" s="152">
        <v>44822.58</v>
      </c>
      <c r="H160" s="130" t="str">
        <f t="shared" si="58"/>
        <v>N/A</v>
      </c>
      <c r="I160" s="132">
        <v>12.82</v>
      </c>
      <c r="J160" s="132">
        <v>2.3849999999999998</v>
      </c>
      <c r="K160" s="135" t="s">
        <v>732</v>
      </c>
      <c r="L160" s="134" t="str">
        <f t="shared" si="59"/>
        <v>Yes</v>
      </c>
    </row>
    <row r="161" spans="1:12" x14ac:dyDescent="0.2">
      <c r="A161" s="4" t="s">
        <v>544</v>
      </c>
      <c r="B161" s="135" t="s">
        <v>217</v>
      </c>
      <c r="C161" s="131">
        <v>180214150</v>
      </c>
      <c r="D161" s="130" t="str">
        <f t="shared" si="56"/>
        <v>N/A</v>
      </c>
      <c r="E161" s="131">
        <v>199993747</v>
      </c>
      <c r="F161" s="130" t="str">
        <f t="shared" si="57"/>
        <v>N/A</v>
      </c>
      <c r="G161" s="131">
        <v>204386591</v>
      </c>
      <c r="H161" s="130" t="str">
        <f t="shared" si="58"/>
        <v>N/A</v>
      </c>
      <c r="I161" s="132">
        <v>10.98</v>
      </c>
      <c r="J161" s="132">
        <v>2.1960000000000002</v>
      </c>
      <c r="K161" s="135" t="s">
        <v>732</v>
      </c>
      <c r="L161" s="134" t="str">
        <f t="shared" si="59"/>
        <v>Yes</v>
      </c>
    </row>
    <row r="162" spans="1:12" x14ac:dyDescent="0.2">
      <c r="A162" s="4" t="s">
        <v>1276</v>
      </c>
      <c r="B162" s="135" t="s">
        <v>217</v>
      </c>
      <c r="C162" s="131">
        <v>2837.1245276999998</v>
      </c>
      <c r="D162" s="130" t="str">
        <f t="shared" si="56"/>
        <v>N/A</v>
      </c>
      <c r="E162" s="131">
        <v>2956.9564131000002</v>
      </c>
      <c r="F162" s="130" t="str">
        <f t="shared" si="57"/>
        <v>N/A</v>
      </c>
      <c r="G162" s="131">
        <v>2970.0014676999999</v>
      </c>
      <c r="H162" s="130" t="str">
        <f t="shared" si="58"/>
        <v>N/A</v>
      </c>
      <c r="I162" s="132">
        <v>4.2240000000000002</v>
      </c>
      <c r="J162" s="132">
        <v>0.44119999999999998</v>
      </c>
      <c r="K162" s="135" t="s">
        <v>732</v>
      </c>
      <c r="L162" s="134" t="str">
        <f t="shared" si="59"/>
        <v>Yes</v>
      </c>
    </row>
    <row r="163" spans="1:12" ht="25.5" x14ac:dyDescent="0.2">
      <c r="A163" s="4" t="s">
        <v>1277</v>
      </c>
      <c r="B163" s="135" t="s">
        <v>217</v>
      </c>
      <c r="C163" s="131">
        <v>12544.805335999999</v>
      </c>
      <c r="D163" s="130" t="str">
        <f t="shared" si="56"/>
        <v>N/A</v>
      </c>
      <c r="E163" s="131">
        <v>13913.622896999999</v>
      </c>
      <c r="F163" s="130" t="str">
        <f t="shared" si="57"/>
        <v>N/A</v>
      </c>
      <c r="G163" s="131">
        <v>16268.725034999999</v>
      </c>
      <c r="H163" s="130" t="str">
        <f t="shared" si="58"/>
        <v>N/A</v>
      </c>
      <c r="I163" s="132">
        <v>10.91</v>
      </c>
      <c r="J163" s="132">
        <v>16.93</v>
      </c>
      <c r="K163" s="135" t="s">
        <v>732</v>
      </c>
      <c r="L163" s="134" t="str">
        <f t="shared" si="59"/>
        <v>Yes</v>
      </c>
    </row>
    <row r="164" spans="1:12" ht="25.5" x14ac:dyDescent="0.2">
      <c r="A164" s="4" t="s">
        <v>1278</v>
      </c>
      <c r="B164" s="135" t="s">
        <v>217</v>
      </c>
      <c r="C164" s="131">
        <v>7216.4539129000004</v>
      </c>
      <c r="D164" s="130" t="str">
        <f t="shared" si="56"/>
        <v>N/A</v>
      </c>
      <c r="E164" s="131">
        <v>7515.3571775999999</v>
      </c>
      <c r="F164" s="130" t="str">
        <f t="shared" si="57"/>
        <v>N/A</v>
      </c>
      <c r="G164" s="131">
        <v>6843.9012333000001</v>
      </c>
      <c r="H164" s="130" t="str">
        <f t="shared" si="58"/>
        <v>N/A</v>
      </c>
      <c r="I164" s="132">
        <v>4.1420000000000003</v>
      </c>
      <c r="J164" s="132">
        <v>-8.93</v>
      </c>
      <c r="K164" s="135" t="s">
        <v>732</v>
      </c>
      <c r="L164" s="134" t="str">
        <f t="shared" si="59"/>
        <v>Yes</v>
      </c>
    </row>
    <row r="165" spans="1:12" ht="25.5" x14ac:dyDescent="0.2">
      <c r="A165" s="4" t="s">
        <v>1279</v>
      </c>
      <c r="B165" s="135" t="s">
        <v>217</v>
      </c>
      <c r="C165" s="131">
        <v>842.86901006999994</v>
      </c>
      <c r="D165" s="130" t="str">
        <f t="shared" si="56"/>
        <v>N/A</v>
      </c>
      <c r="E165" s="131">
        <v>875.38054036000005</v>
      </c>
      <c r="F165" s="130" t="str">
        <f t="shared" si="57"/>
        <v>N/A</v>
      </c>
      <c r="G165" s="131">
        <v>847.16714629000001</v>
      </c>
      <c r="H165" s="130" t="str">
        <f t="shared" si="58"/>
        <v>N/A</v>
      </c>
      <c r="I165" s="132">
        <v>3.8570000000000002</v>
      </c>
      <c r="J165" s="132">
        <v>-3.22</v>
      </c>
      <c r="K165" s="135" t="s">
        <v>732</v>
      </c>
      <c r="L165" s="134" t="str">
        <f t="shared" si="59"/>
        <v>Yes</v>
      </c>
    </row>
    <row r="166" spans="1:12" ht="25.5" x14ac:dyDescent="0.2">
      <c r="A166" s="4" t="s">
        <v>1280</v>
      </c>
      <c r="B166" s="135" t="s">
        <v>217</v>
      </c>
      <c r="C166" s="131">
        <v>1415.0158348</v>
      </c>
      <c r="D166" s="130" t="str">
        <f t="shared" si="56"/>
        <v>N/A</v>
      </c>
      <c r="E166" s="131">
        <v>1770.4382324000001</v>
      </c>
      <c r="F166" s="130" t="str">
        <f t="shared" si="57"/>
        <v>N/A</v>
      </c>
      <c r="G166" s="131">
        <v>1713.0956295999999</v>
      </c>
      <c r="H166" s="130" t="str">
        <f t="shared" si="58"/>
        <v>N/A</v>
      </c>
      <c r="I166" s="132">
        <v>25.12</v>
      </c>
      <c r="J166" s="132">
        <v>-3.24</v>
      </c>
      <c r="K166" s="135" t="s">
        <v>732</v>
      </c>
      <c r="L166" s="134" t="str">
        <f t="shared" si="59"/>
        <v>Yes</v>
      </c>
    </row>
    <row r="167" spans="1:12" x14ac:dyDescent="0.2">
      <c r="A167" s="45" t="s">
        <v>545</v>
      </c>
      <c r="B167" s="136" t="s">
        <v>217</v>
      </c>
      <c r="C167" s="137">
        <v>117668396</v>
      </c>
      <c r="D167" s="138" t="str">
        <f t="shared" si="56"/>
        <v>N/A</v>
      </c>
      <c r="E167" s="137">
        <v>115143191</v>
      </c>
      <c r="F167" s="138" t="str">
        <f t="shared" si="57"/>
        <v>N/A</v>
      </c>
      <c r="G167" s="137">
        <v>111841572</v>
      </c>
      <c r="H167" s="138" t="str">
        <f t="shared" si="58"/>
        <v>N/A</v>
      </c>
      <c r="I167" s="132">
        <v>-2.15</v>
      </c>
      <c r="J167" s="132">
        <v>-2.87</v>
      </c>
      <c r="K167" s="133" t="s">
        <v>732</v>
      </c>
      <c r="L167" s="134" t="str">
        <f t="shared" si="59"/>
        <v>Yes</v>
      </c>
    </row>
    <row r="168" spans="1:12" x14ac:dyDescent="0.2">
      <c r="A168" s="45" t="s">
        <v>1281</v>
      </c>
      <c r="B168" s="136" t="s">
        <v>217</v>
      </c>
      <c r="C168" s="137">
        <v>1852.4621537</v>
      </c>
      <c r="D168" s="138" t="str">
        <f t="shared" si="56"/>
        <v>N/A</v>
      </c>
      <c r="E168" s="137">
        <v>1702.4202114</v>
      </c>
      <c r="F168" s="138" t="str">
        <f t="shared" si="57"/>
        <v>N/A</v>
      </c>
      <c r="G168" s="137">
        <v>1625.2026679000001</v>
      </c>
      <c r="H168" s="138" t="str">
        <f t="shared" si="58"/>
        <v>N/A</v>
      </c>
      <c r="I168" s="132">
        <v>-8.1</v>
      </c>
      <c r="J168" s="132">
        <v>-4.54</v>
      </c>
      <c r="K168" s="133" t="s">
        <v>732</v>
      </c>
      <c r="L168" s="134" t="str">
        <f t="shared" si="59"/>
        <v>Yes</v>
      </c>
    </row>
    <row r="169" spans="1:12" ht="25.5" x14ac:dyDescent="0.2">
      <c r="A169" s="45" t="s">
        <v>1282</v>
      </c>
      <c r="B169" s="135" t="s">
        <v>217</v>
      </c>
      <c r="C169" s="131">
        <v>3993.4954109</v>
      </c>
      <c r="D169" s="130" t="str">
        <f t="shared" si="56"/>
        <v>N/A</v>
      </c>
      <c r="E169" s="131">
        <v>3875.2207632</v>
      </c>
      <c r="F169" s="130" t="str">
        <f t="shared" si="57"/>
        <v>N/A</v>
      </c>
      <c r="G169" s="131">
        <v>3364.7803107</v>
      </c>
      <c r="H169" s="130" t="str">
        <f t="shared" si="58"/>
        <v>N/A</v>
      </c>
      <c r="I169" s="132">
        <v>-2.96</v>
      </c>
      <c r="J169" s="132">
        <v>-13.2</v>
      </c>
      <c r="K169" s="135" t="s">
        <v>732</v>
      </c>
      <c r="L169" s="134" t="str">
        <f t="shared" si="59"/>
        <v>Yes</v>
      </c>
    </row>
    <row r="170" spans="1:12" ht="25.5" x14ac:dyDescent="0.2">
      <c r="A170" s="45" t="s">
        <v>1283</v>
      </c>
      <c r="B170" s="135" t="s">
        <v>217</v>
      </c>
      <c r="C170" s="131">
        <v>5772.1601373000003</v>
      </c>
      <c r="D170" s="130" t="str">
        <f t="shared" si="56"/>
        <v>N/A</v>
      </c>
      <c r="E170" s="131">
        <v>5185.9056934</v>
      </c>
      <c r="F170" s="130" t="str">
        <f t="shared" si="57"/>
        <v>N/A</v>
      </c>
      <c r="G170" s="131">
        <v>5659.2668823000004</v>
      </c>
      <c r="H170" s="130" t="str">
        <f t="shared" si="58"/>
        <v>N/A</v>
      </c>
      <c r="I170" s="132">
        <v>-10.199999999999999</v>
      </c>
      <c r="J170" s="132">
        <v>9.1280000000000001</v>
      </c>
      <c r="K170" s="135" t="s">
        <v>732</v>
      </c>
      <c r="L170" s="134" t="str">
        <f t="shared" si="59"/>
        <v>Yes</v>
      </c>
    </row>
    <row r="171" spans="1:12" ht="25.5" x14ac:dyDescent="0.2">
      <c r="A171" s="45" t="s">
        <v>1284</v>
      </c>
      <c r="B171" s="135" t="s">
        <v>217</v>
      </c>
      <c r="C171" s="131">
        <v>715.21640718000003</v>
      </c>
      <c r="D171" s="130" t="str">
        <f t="shared" si="56"/>
        <v>N/A</v>
      </c>
      <c r="E171" s="131">
        <v>752.52690023000002</v>
      </c>
      <c r="F171" s="130" t="str">
        <f t="shared" si="57"/>
        <v>N/A</v>
      </c>
      <c r="G171" s="131">
        <v>686.88198920000002</v>
      </c>
      <c r="H171" s="130" t="str">
        <f t="shared" si="58"/>
        <v>N/A</v>
      </c>
      <c r="I171" s="132">
        <v>5.2169999999999996</v>
      </c>
      <c r="J171" s="132">
        <v>-8.7200000000000006</v>
      </c>
      <c r="K171" s="135" t="s">
        <v>732</v>
      </c>
      <c r="L171" s="134" t="str">
        <f t="shared" si="59"/>
        <v>Yes</v>
      </c>
    </row>
    <row r="172" spans="1:12" ht="25.5" x14ac:dyDescent="0.2">
      <c r="A172" s="45" t="s">
        <v>1285</v>
      </c>
      <c r="B172" s="135" t="s">
        <v>217</v>
      </c>
      <c r="C172" s="131">
        <v>1154.3117612999999</v>
      </c>
      <c r="D172" s="130" t="str">
        <f t="shared" si="56"/>
        <v>N/A</v>
      </c>
      <c r="E172" s="131">
        <v>1097.4183714000001</v>
      </c>
      <c r="F172" s="130" t="str">
        <f t="shared" si="57"/>
        <v>N/A</v>
      </c>
      <c r="G172" s="131">
        <v>863.98464894000006</v>
      </c>
      <c r="H172" s="130" t="str">
        <f t="shared" si="58"/>
        <v>N/A</v>
      </c>
      <c r="I172" s="132">
        <v>-4.93</v>
      </c>
      <c r="J172" s="132">
        <v>-21.3</v>
      </c>
      <c r="K172" s="135" t="s">
        <v>732</v>
      </c>
      <c r="L172" s="134" t="str">
        <f t="shared" si="59"/>
        <v>Yes</v>
      </c>
    </row>
    <row r="173" spans="1:12" ht="25.5" x14ac:dyDescent="0.2">
      <c r="A173" s="2" t="s">
        <v>546</v>
      </c>
      <c r="B173" s="135" t="s">
        <v>217</v>
      </c>
      <c r="C173" s="131">
        <v>22956589</v>
      </c>
      <c r="D173" s="130" t="str">
        <f t="shared" ref="D173:D181" si="64">IF($B173="N/A","N/A",IF(C173&gt;10,"No",IF(C173&lt;-10,"No","Yes")))</f>
        <v>N/A</v>
      </c>
      <c r="E173" s="131">
        <v>21828935</v>
      </c>
      <c r="F173" s="130" t="str">
        <f t="shared" ref="F173:F181" si="65">IF($B173="N/A","N/A",IF(E173&gt;10,"No",IF(E173&lt;-10,"No","Yes")))</f>
        <v>N/A</v>
      </c>
      <c r="G173" s="131">
        <v>19766606</v>
      </c>
      <c r="H173" s="130" t="str">
        <f t="shared" ref="H173:H181" si="66">IF($B173="N/A","N/A",IF(G173&gt;10,"No",IF(G173&lt;-10,"No","Yes")))</f>
        <v>N/A</v>
      </c>
      <c r="I173" s="132">
        <v>-4.91</v>
      </c>
      <c r="J173" s="132">
        <v>-9.4499999999999993</v>
      </c>
      <c r="K173" s="135" t="s">
        <v>732</v>
      </c>
      <c r="L173" s="134" t="str">
        <f t="shared" ref="L173:L181" si="67">IF(J173="Div by 0", "N/A", IF(K173="N/A","N/A", IF(J173&gt;VALUE(MID(K173,1,2)), "No", IF(J173&lt;-1*VALUE(MID(K173,1,2)), "No", "Yes"))))</f>
        <v>Yes</v>
      </c>
    </row>
    <row r="174" spans="1:12" ht="25.5" x14ac:dyDescent="0.2">
      <c r="A174" s="2" t="s">
        <v>1286</v>
      </c>
      <c r="B174" s="135" t="s">
        <v>217</v>
      </c>
      <c r="C174" s="131">
        <v>18731999</v>
      </c>
      <c r="D174" s="130" t="str">
        <f t="shared" si="64"/>
        <v>N/A</v>
      </c>
      <c r="E174" s="131">
        <v>20979292</v>
      </c>
      <c r="F174" s="130" t="str">
        <f t="shared" si="65"/>
        <v>N/A</v>
      </c>
      <c r="G174" s="131">
        <v>19241007</v>
      </c>
      <c r="H174" s="130" t="str">
        <f t="shared" si="66"/>
        <v>N/A</v>
      </c>
      <c r="I174" s="132">
        <v>12</v>
      </c>
      <c r="J174" s="132">
        <v>-8.2899999999999991</v>
      </c>
      <c r="K174" s="135" t="s">
        <v>732</v>
      </c>
      <c r="L174" s="134" t="str">
        <f t="shared" si="67"/>
        <v>Yes</v>
      </c>
    </row>
    <row r="175" spans="1:12" ht="25.5" x14ac:dyDescent="0.2">
      <c r="A175" s="2" t="s">
        <v>547</v>
      </c>
      <c r="B175" s="135" t="s">
        <v>217</v>
      </c>
      <c r="C175" s="131">
        <v>12091731</v>
      </c>
      <c r="D175" s="130" t="str">
        <f t="shared" si="64"/>
        <v>N/A</v>
      </c>
      <c r="E175" s="131">
        <v>6250997</v>
      </c>
      <c r="F175" s="130" t="str">
        <f t="shared" si="65"/>
        <v>N/A</v>
      </c>
      <c r="G175" s="131">
        <v>9008622</v>
      </c>
      <c r="H175" s="130" t="str">
        <f t="shared" si="66"/>
        <v>N/A</v>
      </c>
      <c r="I175" s="132">
        <v>-48.3</v>
      </c>
      <c r="J175" s="132">
        <v>44.11</v>
      </c>
      <c r="K175" s="135" t="s">
        <v>732</v>
      </c>
      <c r="L175" s="134" t="str">
        <f t="shared" si="67"/>
        <v>No</v>
      </c>
    </row>
    <row r="176" spans="1:12" ht="25.5" x14ac:dyDescent="0.2">
      <c r="A176" s="2" t="s">
        <v>512</v>
      </c>
      <c r="B176" s="135" t="s">
        <v>217</v>
      </c>
      <c r="C176" s="131">
        <v>63888077</v>
      </c>
      <c r="D176" s="130" t="str">
        <f t="shared" si="64"/>
        <v>N/A</v>
      </c>
      <c r="E176" s="131">
        <v>66083967</v>
      </c>
      <c r="F176" s="130" t="str">
        <f t="shared" si="65"/>
        <v>N/A</v>
      </c>
      <c r="G176" s="131">
        <v>63825337</v>
      </c>
      <c r="H176" s="130" t="str">
        <f t="shared" si="66"/>
        <v>N/A</v>
      </c>
      <c r="I176" s="132">
        <v>3.4369999999999998</v>
      </c>
      <c r="J176" s="132">
        <v>-3.42</v>
      </c>
      <c r="K176" s="135" t="s">
        <v>732</v>
      </c>
      <c r="L176" s="134" t="str">
        <f t="shared" si="67"/>
        <v>Yes</v>
      </c>
    </row>
    <row r="177" spans="1:12" ht="25.5" x14ac:dyDescent="0.2">
      <c r="A177" s="2" t="s">
        <v>513</v>
      </c>
      <c r="B177" s="136" t="s">
        <v>217</v>
      </c>
      <c r="C177" s="137">
        <v>361.40725756000001</v>
      </c>
      <c r="D177" s="138" t="str">
        <f t="shared" si="64"/>
        <v>N/A</v>
      </c>
      <c r="E177" s="137">
        <v>322.74613735000003</v>
      </c>
      <c r="F177" s="138" t="str">
        <f t="shared" si="65"/>
        <v>N/A</v>
      </c>
      <c r="G177" s="137">
        <v>287.23434615999997</v>
      </c>
      <c r="H177" s="138" t="str">
        <f t="shared" si="66"/>
        <v>N/A</v>
      </c>
      <c r="I177" s="132">
        <v>-10.7</v>
      </c>
      <c r="J177" s="132">
        <v>-11</v>
      </c>
      <c r="K177" s="133" t="s">
        <v>732</v>
      </c>
      <c r="L177" s="134" t="str">
        <f t="shared" si="67"/>
        <v>Yes</v>
      </c>
    </row>
    <row r="178" spans="1:12" ht="25.5" x14ac:dyDescent="0.2">
      <c r="A178" s="2" t="s">
        <v>1287</v>
      </c>
      <c r="B178" s="136" t="s">
        <v>217</v>
      </c>
      <c r="C178" s="137">
        <v>294.89922859000001</v>
      </c>
      <c r="D178" s="138" t="str">
        <f t="shared" si="64"/>
        <v>N/A</v>
      </c>
      <c r="E178" s="137">
        <v>310.18395801000003</v>
      </c>
      <c r="F178" s="138" t="str">
        <f t="shared" si="65"/>
        <v>N/A</v>
      </c>
      <c r="G178" s="137">
        <v>279.59671301999998</v>
      </c>
      <c r="H178" s="138" t="str">
        <f t="shared" si="66"/>
        <v>N/A</v>
      </c>
      <c r="I178" s="132">
        <v>5.1829999999999998</v>
      </c>
      <c r="J178" s="132">
        <v>-9.86</v>
      </c>
      <c r="K178" s="133" t="s">
        <v>732</v>
      </c>
      <c r="L178" s="134" t="str">
        <f t="shared" si="67"/>
        <v>Yes</v>
      </c>
    </row>
    <row r="179" spans="1:12" ht="25.5" x14ac:dyDescent="0.2">
      <c r="A179" s="2" t="s">
        <v>514</v>
      </c>
      <c r="B179" s="136" t="s">
        <v>217</v>
      </c>
      <c r="C179" s="137">
        <v>190.36100440999999</v>
      </c>
      <c r="D179" s="138" t="str">
        <f t="shared" si="64"/>
        <v>N/A</v>
      </c>
      <c r="E179" s="137">
        <v>92.422517927000001</v>
      </c>
      <c r="F179" s="138" t="str">
        <f t="shared" si="65"/>
        <v>N/A</v>
      </c>
      <c r="G179" s="137">
        <v>130.90692706999999</v>
      </c>
      <c r="H179" s="138" t="str">
        <f t="shared" si="66"/>
        <v>N/A</v>
      </c>
      <c r="I179" s="132">
        <v>-51.4</v>
      </c>
      <c r="J179" s="132">
        <v>41.64</v>
      </c>
      <c r="K179" s="133" t="s">
        <v>732</v>
      </c>
      <c r="L179" s="134" t="str">
        <f t="shared" si="67"/>
        <v>No</v>
      </c>
    </row>
    <row r="180" spans="1:12" ht="25.5" x14ac:dyDescent="0.2">
      <c r="A180" s="2" t="s">
        <v>515</v>
      </c>
      <c r="B180" s="135" t="s">
        <v>217</v>
      </c>
      <c r="C180" s="131">
        <v>1005.7946631</v>
      </c>
      <c r="D180" s="130" t="str">
        <f t="shared" si="64"/>
        <v>N/A</v>
      </c>
      <c r="E180" s="131">
        <v>977.06759813999997</v>
      </c>
      <c r="F180" s="130" t="str">
        <f t="shared" si="65"/>
        <v>N/A</v>
      </c>
      <c r="G180" s="131">
        <v>927.46468169000002</v>
      </c>
      <c r="H180" s="130" t="str">
        <f t="shared" si="66"/>
        <v>N/A</v>
      </c>
      <c r="I180" s="139">
        <v>-2.86</v>
      </c>
      <c r="J180" s="139">
        <v>-5.08</v>
      </c>
      <c r="K180" s="135" t="s">
        <v>732</v>
      </c>
      <c r="L180" s="134" t="str">
        <f t="shared" si="67"/>
        <v>Yes</v>
      </c>
    </row>
    <row r="181" spans="1:12" ht="25.5" x14ac:dyDescent="0.2">
      <c r="A181" s="2" t="s">
        <v>1685</v>
      </c>
      <c r="B181" s="135" t="s">
        <v>217</v>
      </c>
      <c r="C181" s="140">
        <v>7.1017002518999996</v>
      </c>
      <c r="D181" s="130" t="str">
        <f t="shared" si="64"/>
        <v>N/A</v>
      </c>
      <c r="E181" s="140">
        <v>7.3142603682000003</v>
      </c>
      <c r="F181" s="130" t="str">
        <f t="shared" si="65"/>
        <v>N/A</v>
      </c>
      <c r="G181" s="140">
        <v>6.0479242048000001</v>
      </c>
      <c r="H181" s="130" t="str">
        <f t="shared" si="66"/>
        <v>N/A</v>
      </c>
      <c r="I181" s="139">
        <v>2.9929999999999999</v>
      </c>
      <c r="J181" s="139">
        <v>-17.3</v>
      </c>
      <c r="K181" s="135" t="s">
        <v>732</v>
      </c>
      <c r="L181" s="134" t="str">
        <f t="shared" si="67"/>
        <v>Yes</v>
      </c>
    </row>
    <row r="182" spans="1:12" ht="25.5" x14ac:dyDescent="0.2">
      <c r="A182" s="2" t="s">
        <v>1686</v>
      </c>
      <c r="B182" s="141" t="s">
        <v>217</v>
      </c>
      <c r="C182" s="140" t="s">
        <v>217</v>
      </c>
      <c r="D182" s="134" t="str">
        <f t="shared" ref="D182:D185" si="68">IF($B182="N/A","N/A",IF(C182&lt;0,"No","Yes"))</f>
        <v>N/A</v>
      </c>
      <c r="E182" s="140">
        <v>3.1391054574999999</v>
      </c>
      <c r="F182" s="134" t="str">
        <f t="shared" ref="F182:F185" si="69">IF($B182="N/A","N/A",IF(E182&lt;0,"No","Yes"))</f>
        <v>N/A</v>
      </c>
      <c r="G182" s="140">
        <v>3.6312285656999999</v>
      </c>
      <c r="H182" s="134" t="str">
        <f t="shared" ref="H182:H185" si="70">IF($B182="N/A","N/A",IF(G182&lt;0,"No","Yes"))</f>
        <v>N/A</v>
      </c>
      <c r="I182" s="139" t="s">
        <v>217</v>
      </c>
      <c r="J182" s="139">
        <v>15.68</v>
      </c>
      <c r="K182" s="141" t="s">
        <v>732</v>
      </c>
      <c r="L182" s="134" t="str">
        <f t="shared" ref="L182:L213" si="71">IF(J182="Div by 0", "N/A", IF(OR(J182="N/A",K182="N/A"),"N/A", IF(J182&gt;VALUE(MID(K182,1,2)), "No", IF(J182&lt;-1*VALUE(MID(K182,1,2)), "No", "Yes"))))</f>
        <v>Yes</v>
      </c>
    </row>
    <row r="183" spans="1:12" ht="25.5" x14ac:dyDescent="0.2">
      <c r="A183" s="2" t="s">
        <v>1687</v>
      </c>
      <c r="B183" s="141" t="s">
        <v>217</v>
      </c>
      <c r="C183" s="140" t="s">
        <v>217</v>
      </c>
      <c r="D183" s="134" t="str">
        <f t="shared" si="68"/>
        <v>N/A</v>
      </c>
      <c r="E183" s="140">
        <v>32.759124088</v>
      </c>
      <c r="F183" s="134" t="str">
        <f t="shared" si="69"/>
        <v>N/A</v>
      </c>
      <c r="G183" s="140">
        <v>26.799433885999999</v>
      </c>
      <c r="H183" s="134" t="str">
        <f t="shared" si="70"/>
        <v>N/A</v>
      </c>
      <c r="I183" s="139" t="s">
        <v>217</v>
      </c>
      <c r="J183" s="139">
        <v>-18.2</v>
      </c>
      <c r="K183" s="141" t="s">
        <v>732</v>
      </c>
      <c r="L183" s="134" t="str">
        <f t="shared" si="71"/>
        <v>Yes</v>
      </c>
    </row>
    <row r="184" spans="1:12" ht="25.5" x14ac:dyDescent="0.2">
      <c r="A184" s="2" t="s">
        <v>1688</v>
      </c>
      <c r="B184" s="141" t="s">
        <v>217</v>
      </c>
      <c r="C184" s="140" t="s">
        <v>217</v>
      </c>
      <c r="D184" s="134" t="str">
        <f t="shared" si="68"/>
        <v>N/A</v>
      </c>
      <c r="E184" s="140">
        <v>2.5462089777000001</v>
      </c>
      <c r="F184" s="134" t="str">
        <f t="shared" si="69"/>
        <v>N/A</v>
      </c>
      <c r="G184" s="140">
        <v>2.3925607058999998</v>
      </c>
      <c r="H184" s="134" t="str">
        <f t="shared" si="70"/>
        <v>N/A</v>
      </c>
      <c r="I184" s="139" t="s">
        <v>217</v>
      </c>
      <c r="J184" s="139">
        <v>-6.03</v>
      </c>
      <c r="K184" s="141" t="s">
        <v>732</v>
      </c>
      <c r="L184" s="134" t="str">
        <f t="shared" si="71"/>
        <v>Yes</v>
      </c>
    </row>
    <row r="185" spans="1:12" ht="25.5" x14ac:dyDescent="0.2">
      <c r="A185" s="2" t="s">
        <v>1689</v>
      </c>
      <c r="B185" s="141" t="s">
        <v>217</v>
      </c>
      <c r="C185" s="140" t="s">
        <v>217</v>
      </c>
      <c r="D185" s="134" t="str">
        <f t="shared" si="68"/>
        <v>N/A</v>
      </c>
      <c r="E185" s="140">
        <v>3.4558093347000001</v>
      </c>
      <c r="F185" s="134" t="str">
        <f t="shared" si="69"/>
        <v>N/A</v>
      </c>
      <c r="G185" s="140">
        <v>2.7262813522</v>
      </c>
      <c r="H185" s="134" t="str">
        <f t="shared" si="70"/>
        <v>N/A</v>
      </c>
      <c r="I185" s="139" t="s">
        <v>217</v>
      </c>
      <c r="J185" s="139">
        <v>-21.1</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0.88859318399999998</v>
      </c>
      <c r="F186" s="138" t="str">
        <f t="shared" ref="F186:F213" si="73">IF($B186="N/A","N/A",IF(E186&gt;10,"No",IF(E186&lt;-10,"No","Yes")))</f>
        <v>N/A</v>
      </c>
      <c r="G186" s="140">
        <v>0.19035994010000001</v>
      </c>
      <c r="H186" s="138" t="str">
        <f t="shared" ref="H186:H213" si="74">IF($B186="N/A","N/A",IF(G186&gt;10,"No",IF(G186&lt;-10,"No","Yes")))</f>
        <v>N/A</v>
      </c>
      <c r="I186" s="139" t="s">
        <v>217</v>
      </c>
      <c r="J186" s="139">
        <v>-78.599999999999994</v>
      </c>
      <c r="K186" s="133" t="s">
        <v>732</v>
      </c>
      <c r="L186" s="134" t="str">
        <f t="shared" si="71"/>
        <v>No</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1.2153470836</v>
      </c>
      <c r="F191" s="138" t="str">
        <f t="shared" si="73"/>
        <v>N/A</v>
      </c>
      <c r="G191" s="140">
        <v>0.12351599169999999</v>
      </c>
      <c r="H191" s="138" t="str">
        <f t="shared" si="74"/>
        <v>N/A</v>
      </c>
      <c r="I191" s="139" t="s">
        <v>217</v>
      </c>
      <c r="J191" s="139">
        <v>-89.8</v>
      </c>
      <c r="K191" s="133" t="s">
        <v>732</v>
      </c>
      <c r="L191" s="134" t="str">
        <f t="shared" si="71"/>
        <v>No</v>
      </c>
    </row>
    <row r="192" spans="1:12" ht="25.5" x14ac:dyDescent="0.2">
      <c r="A192" s="2" t="s">
        <v>1696</v>
      </c>
      <c r="B192" s="136" t="s">
        <v>217</v>
      </c>
      <c r="C192" s="140" t="s">
        <v>217</v>
      </c>
      <c r="D192" s="138" t="str">
        <f t="shared" si="72"/>
        <v>N/A</v>
      </c>
      <c r="E192" s="140">
        <v>0</v>
      </c>
      <c r="F192" s="138" t="str">
        <f t="shared" si="73"/>
        <v>N/A</v>
      </c>
      <c r="G192" s="140">
        <v>0</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v>0.13750277220000001</v>
      </c>
      <c r="F193" s="138" t="str">
        <f t="shared" si="73"/>
        <v>N/A</v>
      </c>
      <c r="G193" s="140">
        <v>2.3250069000000002E-2</v>
      </c>
      <c r="H193" s="138" t="str">
        <f t="shared" si="74"/>
        <v>N/A</v>
      </c>
      <c r="I193" s="139" t="s">
        <v>217</v>
      </c>
      <c r="J193" s="139">
        <v>-83.1</v>
      </c>
      <c r="K193" s="133" t="s">
        <v>732</v>
      </c>
      <c r="L193" s="134" t="str">
        <f t="shared" si="71"/>
        <v>No</v>
      </c>
    </row>
    <row r="194" spans="1:12" ht="25.5" x14ac:dyDescent="0.2">
      <c r="A194" s="2" t="s">
        <v>1698</v>
      </c>
      <c r="B194" s="136" t="s">
        <v>217</v>
      </c>
      <c r="C194" s="140" t="s">
        <v>217</v>
      </c>
      <c r="D194" s="138" t="str">
        <f t="shared" si="72"/>
        <v>N/A</v>
      </c>
      <c r="E194" s="140">
        <v>2.5341908774999999</v>
      </c>
      <c r="F194" s="138" t="str">
        <f t="shared" si="73"/>
        <v>N/A</v>
      </c>
      <c r="G194" s="140">
        <v>0.97650289899999998</v>
      </c>
      <c r="H194" s="138" t="str">
        <f t="shared" si="74"/>
        <v>N/A</v>
      </c>
      <c r="I194" s="139" t="s">
        <v>217</v>
      </c>
      <c r="J194" s="139">
        <v>-61.5</v>
      </c>
      <c r="K194" s="133" t="s">
        <v>732</v>
      </c>
      <c r="L194" s="134" t="str">
        <f t="shared" si="71"/>
        <v>No</v>
      </c>
    </row>
    <row r="195" spans="1:12" ht="25.5" x14ac:dyDescent="0.2">
      <c r="A195" s="2" t="s">
        <v>1699</v>
      </c>
      <c r="B195" s="136" t="s">
        <v>217</v>
      </c>
      <c r="C195" s="140" t="s">
        <v>217</v>
      </c>
      <c r="D195" s="138" t="str">
        <f t="shared" si="72"/>
        <v>N/A</v>
      </c>
      <c r="E195" s="140">
        <v>0.73630516739999996</v>
      </c>
      <c r="F195" s="138" t="str">
        <f t="shared" si="73"/>
        <v>N/A</v>
      </c>
      <c r="G195" s="140">
        <v>2.976008835</v>
      </c>
      <c r="H195" s="138" t="str">
        <f t="shared" si="74"/>
        <v>N/A</v>
      </c>
      <c r="I195" s="139" t="s">
        <v>217</v>
      </c>
      <c r="J195" s="139">
        <v>304.2</v>
      </c>
      <c r="K195" s="133" t="s">
        <v>732</v>
      </c>
      <c r="L195" s="134" t="str">
        <f t="shared" si="71"/>
        <v>No</v>
      </c>
    </row>
    <row r="196" spans="1:12" ht="25.5" x14ac:dyDescent="0.2">
      <c r="A196" s="2" t="s">
        <v>1700</v>
      </c>
      <c r="B196" s="136" t="s">
        <v>217</v>
      </c>
      <c r="C196" s="140" t="s">
        <v>217</v>
      </c>
      <c r="D196" s="138" t="str">
        <f t="shared" si="72"/>
        <v>N/A</v>
      </c>
      <c r="E196" s="140">
        <v>0</v>
      </c>
      <c r="F196" s="138" t="str">
        <f t="shared" si="73"/>
        <v>N/A</v>
      </c>
      <c r="G196" s="140">
        <v>0</v>
      </c>
      <c r="H196" s="138" t="str">
        <f t="shared" si="74"/>
        <v>N/A</v>
      </c>
      <c r="I196" s="139" t="s">
        <v>217</v>
      </c>
      <c r="J196" s="139" t="s">
        <v>1743</v>
      </c>
      <c r="K196" s="133" t="s">
        <v>732</v>
      </c>
      <c r="L196" s="134" t="str">
        <f t="shared" si="71"/>
        <v>N/A</v>
      </c>
    </row>
    <row r="197" spans="1:12" ht="25.5" x14ac:dyDescent="0.2">
      <c r="A197" s="2" t="s">
        <v>1701</v>
      </c>
      <c r="B197" s="136" t="s">
        <v>217</v>
      </c>
      <c r="C197" s="140" t="s">
        <v>217</v>
      </c>
      <c r="D197" s="138" t="str">
        <f t="shared" si="72"/>
        <v>N/A</v>
      </c>
      <c r="E197" s="140">
        <v>2.5194056331999999</v>
      </c>
      <c r="F197" s="138" t="str">
        <f t="shared" si="73"/>
        <v>N/A</v>
      </c>
      <c r="G197" s="140">
        <v>0.91692459709999996</v>
      </c>
      <c r="H197" s="138" t="str">
        <f t="shared" si="74"/>
        <v>N/A</v>
      </c>
      <c r="I197" s="139" t="s">
        <v>217</v>
      </c>
      <c r="J197" s="139">
        <v>-63.6</v>
      </c>
      <c r="K197" s="133" t="s">
        <v>732</v>
      </c>
      <c r="L197" s="134" t="str">
        <f t="shared" si="71"/>
        <v>No</v>
      </c>
    </row>
    <row r="198" spans="1:12" ht="25.5" x14ac:dyDescent="0.2">
      <c r="A198" s="2" t="s">
        <v>1702</v>
      </c>
      <c r="B198" s="136" t="s">
        <v>217</v>
      </c>
      <c r="C198" s="140" t="s">
        <v>217</v>
      </c>
      <c r="D198" s="138" t="str">
        <f t="shared" si="72"/>
        <v>N/A</v>
      </c>
      <c r="E198" s="140">
        <v>0</v>
      </c>
      <c r="F198" s="138" t="str">
        <f t="shared" si="73"/>
        <v>N/A</v>
      </c>
      <c r="G198" s="140">
        <v>0.1133440865</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1.33067199E-2</v>
      </c>
      <c r="F199" s="138" t="str">
        <f t="shared" si="73"/>
        <v>N/A</v>
      </c>
      <c r="G199" s="140">
        <v>2.9062585999999999E-3</v>
      </c>
      <c r="H199" s="138" t="str">
        <f t="shared" si="74"/>
        <v>N/A</v>
      </c>
      <c r="I199" s="139" t="s">
        <v>217</v>
      </c>
      <c r="J199" s="139">
        <v>-78.2</v>
      </c>
      <c r="K199" s="133" t="s">
        <v>732</v>
      </c>
      <c r="L199" s="134" t="str">
        <f t="shared" si="71"/>
        <v>No</v>
      </c>
    </row>
    <row r="200" spans="1:12" ht="25.5" x14ac:dyDescent="0.2">
      <c r="A200" s="2" t="s">
        <v>1704</v>
      </c>
      <c r="B200" s="136" t="s">
        <v>217</v>
      </c>
      <c r="C200" s="140" t="s">
        <v>217</v>
      </c>
      <c r="D200" s="138" t="str">
        <f t="shared" si="72"/>
        <v>N/A</v>
      </c>
      <c r="E200" s="140">
        <v>9.4625563699999998E-2</v>
      </c>
      <c r="F200" s="138" t="str">
        <f t="shared" si="73"/>
        <v>N/A</v>
      </c>
      <c r="G200" s="140">
        <v>0</v>
      </c>
      <c r="H200" s="138" t="str">
        <f t="shared" si="74"/>
        <v>N/A</v>
      </c>
      <c r="I200" s="139" t="s">
        <v>217</v>
      </c>
      <c r="J200" s="139">
        <v>-100</v>
      </c>
      <c r="K200" s="133" t="s">
        <v>732</v>
      </c>
      <c r="L200" s="134" t="str">
        <f t="shared" si="71"/>
        <v>No</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0</v>
      </c>
      <c r="F203" s="138" t="str">
        <f t="shared" si="73"/>
        <v>N/A</v>
      </c>
      <c r="G203" s="140">
        <v>0</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7.3926221999999998E-3</v>
      </c>
      <c r="F204" s="138" t="str">
        <f t="shared" si="73"/>
        <v>N/A</v>
      </c>
      <c r="G204" s="140">
        <v>0</v>
      </c>
      <c r="H204" s="138" t="str">
        <f t="shared" si="74"/>
        <v>N/A</v>
      </c>
      <c r="I204" s="139" t="s">
        <v>217</v>
      </c>
      <c r="J204" s="139">
        <v>-100</v>
      </c>
      <c r="K204" s="133" t="s">
        <v>732</v>
      </c>
      <c r="L204" s="134" t="str">
        <f t="shared" si="71"/>
        <v>No</v>
      </c>
    </row>
    <row r="205" spans="1:12" ht="25.5" x14ac:dyDescent="0.2">
      <c r="A205" s="2" t="s">
        <v>1709</v>
      </c>
      <c r="B205" s="136" t="s">
        <v>217</v>
      </c>
      <c r="C205" s="140" t="s">
        <v>217</v>
      </c>
      <c r="D205" s="138" t="str">
        <f t="shared" si="72"/>
        <v>N/A</v>
      </c>
      <c r="E205" s="140">
        <v>0</v>
      </c>
      <c r="F205" s="138" t="str">
        <f t="shared" si="73"/>
        <v>N/A</v>
      </c>
      <c r="G205" s="140">
        <v>0</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2.2177866500000001E-2</v>
      </c>
      <c r="F206" s="138" t="str">
        <f t="shared" si="73"/>
        <v>N/A</v>
      </c>
      <c r="G206" s="140">
        <v>1.4531292999999999E-3</v>
      </c>
      <c r="H206" s="138" t="str">
        <f t="shared" si="74"/>
        <v>N/A</v>
      </c>
      <c r="I206" s="139" t="s">
        <v>217</v>
      </c>
      <c r="J206" s="139">
        <v>-93.4</v>
      </c>
      <c r="K206" s="133" t="s">
        <v>732</v>
      </c>
      <c r="L206" s="134" t="str">
        <f t="shared" si="71"/>
        <v>No</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0.78953204700000001</v>
      </c>
      <c r="F208" s="138" t="str">
        <f t="shared" si="73"/>
        <v>N/A</v>
      </c>
      <c r="G208" s="140">
        <v>0.17001612969999999</v>
      </c>
      <c r="H208" s="138" t="str">
        <f t="shared" si="74"/>
        <v>N/A</v>
      </c>
      <c r="I208" s="139" t="s">
        <v>217</v>
      </c>
      <c r="J208" s="139">
        <v>-78.5</v>
      </c>
      <c r="K208" s="133" t="s">
        <v>732</v>
      </c>
      <c r="L208" s="134" t="str">
        <f t="shared" si="71"/>
        <v>No</v>
      </c>
    </row>
    <row r="209" spans="1:12" ht="25.5" x14ac:dyDescent="0.2">
      <c r="A209" s="2" t="s">
        <v>1713</v>
      </c>
      <c r="B209" s="136" t="s">
        <v>217</v>
      </c>
      <c r="C209" s="140" t="s">
        <v>217</v>
      </c>
      <c r="D209" s="138" t="str">
        <f t="shared" si="72"/>
        <v>N/A</v>
      </c>
      <c r="E209" s="140">
        <v>7.3926221999999998E-3</v>
      </c>
      <c r="F209" s="138" t="str">
        <f t="shared" si="73"/>
        <v>N/A</v>
      </c>
      <c r="G209" s="140">
        <v>5.52189139E-2</v>
      </c>
      <c r="H209" s="138" t="str">
        <f t="shared" si="74"/>
        <v>N/A</v>
      </c>
      <c r="I209" s="139" t="s">
        <v>217</v>
      </c>
      <c r="J209" s="139">
        <v>646.9</v>
      </c>
      <c r="K209" s="133" t="s">
        <v>732</v>
      </c>
      <c r="L209" s="134" t="str">
        <f t="shared" si="71"/>
        <v>No</v>
      </c>
    </row>
    <row r="210" spans="1:12" ht="25.5" x14ac:dyDescent="0.2">
      <c r="A210" s="2" t="s">
        <v>1714</v>
      </c>
      <c r="B210" s="136" t="s">
        <v>217</v>
      </c>
      <c r="C210" s="140" t="s">
        <v>217</v>
      </c>
      <c r="D210" s="138" t="str">
        <f t="shared" si="72"/>
        <v>N/A</v>
      </c>
      <c r="E210" s="140">
        <v>5.0255045464999997</v>
      </c>
      <c r="F210" s="138" t="str">
        <f t="shared" si="73"/>
        <v>N/A</v>
      </c>
      <c r="G210" s="140">
        <v>5.0627025299000001</v>
      </c>
      <c r="H210" s="138" t="str">
        <f t="shared" si="74"/>
        <v>N/A</v>
      </c>
      <c r="I210" s="139" t="s">
        <v>217</v>
      </c>
      <c r="J210" s="139">
        <v>0.74019999999999997</v>
      </c>
      <c r="K210" s="133" t="s">
        <v>732</v>
      </c>
      <c r="L210" s="134" t="str">
        <f t="shared" si="71"/>
        <v>Yes</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4.4355732999999996E-3</v>
      </c>
      <c r="F213" s="138" t="str">
        <f t="shared" si="73"/>
        <v>N/A</v>
      </c>
      <c r="G213" s="140">
        <v>1.4531292999999999E-3</v>
      </c>
      <c r="H213" s="138" t="str">
        <f t="shared" si="74"/>
        <v>N/A</v>
      </c>
      <c r="I213" s="139" t="s">
        <v>217</v>
      </c>
      <c r="J213" s="139">
        <v>-67.2</v>
      </c>
      <c r="K213" s="133" t="s">
        <v>732</v>
      </c>
      <c r="L213" s="134" t="str">
        <f t="shared" si="71"/>
        <v>No</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427226</v>
      </c>
      <c r="D6" s="11" t="str">
        <f t="shared" ref="D6:D39" si="0">IF($B6="N/A","N/A",IF(C6&gt;10,"No",IF(C6&lt;-10,"No","Yes")))</f>
        <v>N/A</v>
      </c>
      <c r="E6" s="1">
        <v>487531</v>
      </c>
      <c r="F6" s="11" t="str">
        <f t="shared" ref="F6:F39" si="1">IF($B6="N/A","N/A",IF(E6&gt;10,"No",IF(E6&lt;-10,"No","Yes")))</f>
        <v>N/A</v>
      </c>
      <c r="G6" s="1">
        <v>552951</v>
      </c>
      <c r="H6" s="11" t="str">
        <f t="shared" ref="H6:H39" si="2">IF($B6="N/A","N/A",IF(G6&gt;10,"No",IF(G6&lt;-10,"No","Yes")))</f>
        <v>N/A</v>
      </c>
      <c r="I6" s="56">
        <v>14.12</v>
      </c>
      <c r="J6" s="56">
        <v>13.42</v>
      </c>
      <c r="K6" s="47" t="s">
        <v>732</v>
      </c>
      <c r="L6" s="9" t="str">
        <f t="shared" ref="L6:L39" si="3">IF(J6="Div by 0", "N/A", IF(K6="N/A","N/A", IF(J6&gt;VALUE(MID(K6,1,2)), "No", IF(J6&lt;-1*VALUE(MID(K6,1,2)), "No", "Yes"))))</f>
        <v>Yes</v>
      </c>
    </row>
    <row r="7" spans="1:12" x14ac:dyDescent="0.2">
      <c r="A7" s="16" t="s">
        <v>4</v>
      </c>
      <c r="B7" s="34" t="s">
        <v>217</v>
      </c>
      <c r="C7" s="35">
        <v>341094</v>
      </c>
      <c r="D7" s="43" t="str">
        <f t="shared" si="0"/>
        <v>N/A</v>
      </c>
      <c r="E7" s="35">
        <v>393273</v>
      </c>
      <c r="F7" s="43" t="str">
        <f t="shared" si="1"/>
        <v>N/A</v>
      </c>
      <c r="G7" s="35">
        <v>443849</v>
      </c>
      <c r="H7" s="43" t="str">
        <f t="shared" si="2"/>
        <v>N/A</v>
      </c>
      <c r="I7" s="12">
        <v>15.3</v>
      </c>
      <c r="J7" s="12">
        <v>12.86</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80.269137771999993</v>
      </c>
      <c r="H8" s="43" t="str">
        <f t="shared" si="2"/>
        <v>N/A</v>
      </c>
      <c r="I8" s="12" t="s">
        <v>217</v>
      </c>
      <c r="J8" s="12" t="s">
        <v>217</v>
      </c>
      <c r="K8" s="44" t="s">
        <v>732</v>
      </c>
      <c r="L8" s="9" t="str">
        <f t="shared" si="3"/>
        <v>No</v>
      </c>
    </row>
    <row r="9" spans="1:12" x14ac:dyDescent="0.2">
      <c r="A9" s="16" t="s">
        <v>83</v>
      </c>
      <c r="B9" s="34" t="s">
        <v>217</v>
      </c>
      <c r="C9" s="35">
        <v>303943.5</v>
      </c>
      <c r="D9" s="43" t="str">
        <f t="shared" si="0"/>
        <v>N/A</v>
      </c>
      <c r="E9" s="35">
        <v>355315.11</v>
      </c>
      <c r="F9" s="43" t="str">
        <f t="shared" si="1"/>
        <v>N/A</v>
      </c>
      <c r="G9" s="35">
        <v>412778.26</v>
      </c>
      <c r="H9" s="43" t="str">
        <f t="shared" si="2"/>
        <v>N/A</v>
      </c>
      <c r="I9" s="12">
        <v>16.899999999999999</v>
      </c>
      <c r="J9" s="12">
        <v>16.170000000000002</v>
      </c>
      <c r="K9" s="44" t="s">
        <v>732</v>
      </c>
      <c r="L9" s="9" t="str">
        <f t="shared" si="3"/>
        <v>Yes</v>
      </c>
    </row>
    <row r="10" spans="1:12" x14ac:dyDescent="0.2">
      <c r="A10" s="16" t="s">
        <v>100</v>
      </c>
      <c r="B10" s="34" t="s">
        <v>217</v>
      </c>
      <c r="C10" s="35">
        <v>4240</v>
      </c>
      <c r="D10" s="43" t="str">
        <f t="shared" si="0"/>
        <v>N/A</v>
      </c>
      <c r="E10" s="35">
        <v>4346</v>
      </c>
      <c r="F10" s="43" t="str">
        <f t="shared" si="1"/>
        <v>N/A</v>
      </c>
      <c r="G10" s="35">
        <v>4680</v>
      </c>
      <c r="H10" s="43" t="str">
        <f t="shared" si="2"/>
        <v>N/A</v>
      </c>
      <c r="I10" s="12">
        <v>2.5</v>
      </c>
      <c r="J10" s="12">
        <v>7.6849999999999996</v>
      </c>
      <c r="K10" s="44" t="s">
        <v>732</v>
      </c>
      <c r="L10" s="9" t="str">
        <f t="shared" si="3"/>
        <v>Yes</v>
      </c>
    </row>
    <row r="11" spans="1:12" x14ac:dyDescent="0.2">
      <c r="A11" s="16" t="s">
        <v>984</v>
      </c>
      <c r="B11" s="34" t="s">
        <v>217</v>
      </c>
      <c r="C11" s="35">
        <v>3988</v>
      </c>
      <c r="D11" s="43" t="str">
        <f t="shared" si="0"/>
        <v>N/A</v>
      </c>
      <c r="E11" s="35">
        <v>4182</v>
      </c>
      <c r="F11" s="43" t="str">
        <f t="shared" si="1"/>
        <v>N/A</v>
      </c>
      <c r="G11" s="35">
        <v>4512</v>
      </c>
      <c r="H11" s="43" t="str">
        <f t="shared" si="2"/>
        <v>N/A</v>
      </c>
      <c r="I11" s="12">
        <v>4.8650000000000002</v>
      </c>
      <c r="J11" s="12">
        <v>7.891</v>
      </c>
      <c r="K11" s="44" t="s">
        <v>732</v>
      </c>
      <c r="L11" s="9" t="str">
        <f t="shared" si="3"/>
        <v>Yes</v>
      </c>
    </row>
    <row r="12" spans="1:12" x14ac:dyDescent="0.2">
      <c r="A12" s="16" t="s">
        <v>985</v>
      </c>
      <c r="B12" s="34" t="s">
        <v>217</v>
      </c>
      <c r="C12" s="35">
        <v>0</v>
      </c>
      <c r="D12" s="43" t="str">
        <f t="shared" si="0"/>
        <v>N/A</v>
      </c>
      <c r="E12" s="35">
        <v>0</v>
      </c>
      <c r="F12" s="43" t="str">
        <f t="shared" si="1"/>
        <v>N/A</v>
      </c>
      <c r="G12" s="35">
        <v>0</v>
      </c>
      <c r="H12" s="43" t="str">
        <f t="shared" si="2"/>
        <v>N/A</v>
      </c>
      <c r="I12" s="12" t="s">
        <v>1743</v>
      </c>
      <c r="J12" s="12" t="s">
        <v>1743</v>
      </c>
      <c r="K12" s="44" t="s">
        <v>732</v>
      </c>
      <c r="L12" s="9" t="str">
        <f t="shared" si="3"/>
        <v>N/A</v>
      </c>
    </row>
    <row r="13" spans="1:12" x14ac:dyDescent="0.2">
      <c r="A13" s="16" t="s">
        <v>986</v>
      </c>
      <c r="B13" s="34" t="s">
        <v>217</v>
      </c>
      <c r="C13" s="35">
        <v>53</v>
      </c>
      <c r="D13" s="43" t="str">
        <f t="shared" si="0"/>
        <v>N/A</v>
      </c>
      <c r="E13" s="35">
        <v>11</v>
      </c>
      <c r="F13" s="43" t="str">
        <f t="shared" si="1"/>
        <v>N/A</v>
      </c>
      <c r="G13" s="35">
        <v>0</v>
      </c>
      <c r="H13" s="43" t="str">
        <f t="shared" si="2"/>
        <v>N/A</v>
      </c>
      <c r="I13" s="12">
        <v>-94.3</v>
      </c>
      <c r="J13" s="12">
        <v>-100</v>
      </c>
      <c r="K13" s="44" t="s">
        <v>732</v>
      </c>
      <c r="L13" s="9" t="str">
        <f t="shared" si="3"/>
        <v>No</v>
      </c>
    </row>
    <row r="14" spans="1:12" x14ac:dyDescent="0.2">
      <c r="A14" s="16" t="s">
        <v>987</v>
      </c>
      <c r="B14" s="34" t="s">
        <v>217</v>
      </c>
      <c r="C14" s="35">
        <v>199</v>
      </c>
      <c r="D14" s="43" t="str">
        <f t="shared" si="0"/>
        <v>N/A</v>
      </c>
      <c r="E14" s="35">
        <v>161</v>
      </c>
      <c r="F14" s="43" t="str">
        <f t="shared" si="1"/>
        <v>N/A</v>
      </c>
      <c r="G14" s="35">
        <v>168</v>
      </c>
      <c r="H14" s="43" t="str">
        <f t="shared" si="2"/>
        <v>N/A</v>
      </c>
      <c r="I14" s="12">
        <v>-19.100000000000001</v>
      </c>
      <c r="J14" s="12">
        <v>4.3479999999999999</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45885</v>
      </c>
      <c r="D16" s="43" t="str">
        <f t="shared" si="0"/>
        <v>N/A</v>
      </c>
      <c r="E16" s="35">
        <v>49095</v>
      </c>
      <c r="F16" s="43" t="str">
        <f t="shared" si="1"/>
        <v>N/A</v>
      </c>
      <c r="G16" s="35">
        <v>56097</v>
      </c>
      <c r="H16" s="43" t="str">
        <f t="shared" si="2"/>
        <v>N/A</v>
      </c>
      <c r="I16" s="12">
        <v>6.9960000000000004</v>
      </c>
      <c r="J16" s="12">
        <v>14.26</v>
      </c>
      <c r="K16" s="44" t="s">
        <v>732</v>
      </c>
      <c r="L16" s="9" t="str">
        <f t="shared" si="3"/>
        <v>Yes</v>
      </c>
    </row>
    <row r="17" spans="1:12" x14ac:dyDescent="0.2">
      <c r="A17" s="4" t="s">
        <v>989</v>
      </c>
      <c r="B17" s="34" t="s">
        <v>217</v>
      </c>
      <c r="C17" s="35">
        <v>41840</v>
      </c>
      <c r="D17" s="43" t="str">
        <f t="shared" si="0"/>
        <v>N/A</v>
      </c>
      <c r="E17" s="35">
        <v>45209</v>
      </c>
      <c r="F17" s="43" t="str">
        <f t="shared" si="1"/>
        <v>N/A</v>
      </c>
      <c r="G17" s="35">
        <v>52188</v>
      </c>
      <c r="H17" s="43" t="str">
        <f t="shared" si="2"/>
        <v>N/A</v>
      </c>
      <c r="I17" s="12">
        <v>8.0519999999999996</v>
      </c>
      <c r="J17" s="12">
        <v>15.44</v>
      </c>
      <c r="K17" s="44" t="s">
        <v>732</v>
      </c>
      <c r="L17" s="9" t="str">
        <f t="shared" si="3"/>
        <v>Yes</v>
      </c>
    </row>
    <row r="18" spans="1:12" x14ac:dyDescent="0.2">
      <c r="A18" s="4" t="s">
        <v>990</v>
      </c>
      <c r="B18" s="34" t="s">
        <v>217</v>
      </c>
      <c r="C18" s="35">
        <v>0</v>
      </c>
      <c r="D18" s="43" t="str">
        <f t="shared" si="0"/>
        <v>N/A</v>
      </c>
      <c r="E18" s="35">
        <v>0</v>
      </c>
      <c r="F18" s="43" t="str">
        <f t="shared" si="1"/>
        <v>N/A</v>
      </c>
      <c r="G18" s="35">
        <v>0</v>
      </c>
      <c r="H18" s="43" t="str">
        <f t="shared" si="2"/>
        <v>N/A</v>
      </c>
      <c r="I18" s="12" t="s">
        <v>1743</v>
      </c>
      <c r="J18" s="12" t="s">
        <v>1743</v>
      </c>
      <c r="K18" s="44" t="s">
        <v>732</v>
      </c>
      <c r="L18" s="9" t="str">
        <f t="shared" si="3"/>
        <v>N/A</v>
      </c>
    </row>
    <row r="19" spans="1:12" x14ac:dyDescent="0.2">
      <c r="A19" s="4" t="s">
        <v>991</v>
      </c>
      <c r="B19" s="34" t="s">
        <v>217</v>
      </c>
      <c r="C19" s="35">
        <v>344</v>
      </c>
      <c r="D19" s="43" t="str">
        <f t="shared" si="0"/>
        <v>N/A</v>
      </c>
      <c r="E19" s="35">
        <v>387</v>
      </c>
      <c r="F19" s="43" t="str">
        <f t="shared" si="1"/>
        <v>N/A</v>
      </c>
      <c r="G19" s="35">
        <v>464</v>
      </c>
      <c r="H19" s="43" t="str">
        <f t="shared" si="2"/>
        <v>N/A</v>
      </c>
      <c r="I19" s="12">
        <v>12.5</v>
      </c>
      <c r="J19" s="12">
        <v>19.899999999999999</v>
      </c>
      <c r="K19" s="44" t="s">
        <v>732</v>
      </c>
      <c r="L19" s="9" t="str">
        <f t="shared" si="3"/>
        <v>Yes</v>
      </c>
    </row>
    <row r="20" spans="1:12" x14ac:dyDescent="0.2">
      <c r="A20" s="4" t="s">
        <v>992</v>
      </c>
      <c r="B20" s="34" t="s">
        <v>217</v>
      </c>
      <c r="C20" s="35">
        <v>3701</v>
      </c>
      <c r="D20" s="43" t="str">
        <f t="shared" si="0"/>
        <v>N/A</v>
      </c>
      <c r="E20" s="35">
        <v>3499</v>
      </c>
      <c r="F20" s="43" t="str">
        <f t="shared" si="1"/>
        <v>N/A</v>
      </c>
      <c r="G20" s="35">
        <v>3445</v>
      </c>
      <c r="H20" s="43" t="str">
        <f t="shared" si="2"/>
        <v>N/A</v>
      </c>
      <c r="I20" s="12">
        <v>-5.46</v>
      </c>
      <c r="J20" s="12">
        <v>-1.54</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298157</v>
      </c>
      <c r="D22" s="43" t="str">
        <f t="shared" si="0"/>
        <v>N/A</v>
      </c>
      <c r="E22" s="35">
        <v>340303</v>
      </c>
      <c r="F22" s="43" t="str">
        <f t="shared" si="1"/>
        <v>N/A</v>
      </c>
      <c r="G22" s="35">
        <v>371661</v>
      </c>
      <c r="H22" s="43" t="str">
        <f t="shared" si="2"/>
        <v>N/A</v>
      </c>
      <c r="I22" s="12">
        <v>14.14</v>
      </c>
      <c r="J22" s="12">
        <v>9.2149999999999999</v>
      </c>
      <c r="K22" s="44" t="s">
        <v>732</v>
      </c>
      <c r="L22" s="9" t="str">
        <f t="shared" si="3"/>
        <v>Yes</v>
      </c>
    </row>
    <row r="23" spans="1:12" x14ac:dyDescent="0.2">
      <c r="A23" s="4" t="s">
        <v>994</v>
      </c>
      <c r="B23" s="34" t="s">
        <v>217</v>
      </c>
      <c r="C23" s="35">
        <v>88529</v>
      </c>
      <c r="D23" s="43" t="str">
        <f t="shared" si="0"/>
        <v>N/A</v>
      </c>
      <c r="E23" s="35">
        <v>105359</v>
      </c>
      <c r="F23" s="43" t="str">
        <f t="shared" si="1"/>
        <v>N/A</v>
      </c>
      <c r="G23" s="35">
        <v>253445</v>
      </c>
      <c r="H23" s="43" t="str">
        <f t="shared" si="2"/>
        <v>N/A</v>
      </c>
      <c r="I23" s="12">
        <v>19.010000000000002</v>
      </c>
      <c r="J23" s="12">
        <v>140.6</v>
      </c>
      <c r="K23" s="44" t="s">
        <v>732</v>
      </c>
      <c r="L23" s="9" t="str">
        <f t="shared" si="3"/>
        <v>No</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0</v>
      </c>
      <c r="D25" s="43" t="str">
        <f t="shared" si="0"/>
        <v>N/A</v>
      </c>
      <c r="E25" s="35">
        <v>0</v>
      </c>
      <c r="F25" s="43" t="str">
        <f t="shared" si="1"/>
        <v>N/A</v>
      </c>
      <c r="G25" s="35">
        <v>0</v>
      </c>
      <c r="H25" s="43" t="str">
        <f t="shared" si="2"/>
        <v>N/A</v>
      </c>
      <c r="I25" s="12" t="s">
        <v>1743</v>
      </c>
      <c r="J25" s="12" t="s">
        <v>1743</v>
      </c>
      <c r="K25" s="44" t="s">
        <v>732</v>
      </c>
      <c r="L25" s="9" t="str">
        <f t="shared" si="3"/>
        <v>N/A</v>
      </c>
    </row>
    <row r="26" spans="1:12" x14ac:dyDescent="0.2">
      <c r="A26" s="4" t="s">
        <v>997</v>
      </c>
      <c r="B26" s="34" t="s">
        <v>217</v>
      </c>
      <c r="C26" s="35">
        <v>174493</v>
      </c>
      <c r="D26" s="43" t="str">
        <f t="shared" si="0"/>
        <v>N/A</v>
      </c>
      <c r="E26" s="35">
        <v>197881</v>
      </c>
      <c r="F26" s="43" t="str">
        <f t="shared" si="1"/>
        <v>N/A</v>
      </c>
      <c r="G26" s="35">
        <v>84797</v>
      </c>
      <c r="H26" s="43" t="str">
        <f t="shared" si="2"/>
        <v>N/A</v>
      </c>
      <c r="I26" s="12">
        <v>13.4</v>
      </c>
      <c r="J26" s="12">
        <v>-57.1</v>
      </c>
      <c r="K26" s="44" t="s">
        <v>732</v>
      </c>
      <c r="L26" s="9" t="str">
        <f t="shared" si="3"/>
        <v>No</v>
      </c>
    </row>
    <row r="27" spans="1:12" x14ac:dyDescent="0.2">
      <c r="A27" s="4" t="s">
        <v>998</v>
      </c>
      <c r="B27" s="34" t="s">
        <v>217</v>
      </c>
      <c r="C27" s="35">
        <v>14934</v>
      </c>
      <c r="D27" s="43" t="str">
        <f t="shared" si="0"/>
        <v>N/A</v>
      </c>
      <c r="E27" s="35">
        <v>16044</v>
      </c>
      <c r="F27" s="43" t="str">
        <f t="shared" si="1"/>
        <v>N/A</v>
      </c>
      <c r="G27" s="35">
        <v>14678</v>
      </c>
      <c r="H27" s="43" t="str">
        <f t="shared" si="2"/>
        <v>N/A</v>
      </c>
      <c r="I27" s="12">
        <v>7.4329999999999998</v>
      </c>
      <c r="J27" s="12">
        <v>-8.51</v>
      </c>
      <c r="K27" s="44" t="s">
        <v>732</v>
      </c>
      <c r="L27" s="9" t="str">
        <f t="shared" si="3"/>
        <v>Yes</v>
      </c>
    </row>
    <row r="28" spans="1:12" x14ac:dyDescent="0.2">
      <c r="A28" s="57" t="s">
        <v>999</v>
      </c>
      <c r="B28" s="34" t="s">
        <v>217</v>
      </c>
      <c r="C28" s="35">
        <v>20201</v>
      </c>
      <c r="D28" s="43" t="str">
        <f t="shared" si="0"/>
        <v>N/A</v>
      </c>
      <c r="E28" s="35">
        <v>21019</v>
      </c>
      <c r="F28" s="43" t="str">
        <f t="shared" si="1"/>
        <v>N/A</v>
      </c>
      <c r="G28" s="35">
        <v>18741</v>
      </c>
      <c r="H28" s="43" t="str">
        <f t="shared" si="2"/>
        <v>N/A</v>
      </c>
      <c r="I28" s="12">
        <v>4.0490000000000004</v>
      </c>
      <c r="J28" s="12">
        <v>-10.8</v>
      </c>
      <c r="K28" s="44" t="s">
        <v>732</v>
      </c>
      <c r="L28" s="9" t="str">
        <f t="shared" si="3"/>
        <v>Yes</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78944</v>
      </c>
      <c r="D30" s="43" t="str">
        <f t="shared" si="0"/>
        <v>N/A</v>
      </c>
      <c r="E30" s="35">
        <v>93787</v>
      </c>
      <c r="F30" s="43" t="str">
        <f t="shared" si="1"/>
        <v>N/A</v>
      </c>
      <c r="G30" s="35">
        <v>120513</v>
      </c>
      <c r="H30" s="43" t="str">
        <f t="shared" si="2"/>
        <v>N/A</v>
      </c>
      <c r="I30" s="12">
        <v>18.8</v>
      </c>
      <c r="J30" s="12">
        <v>28.5</v>
      </c>
      <c r="K30" s="44" t="s">
        <v>732</v>
      </c>
      <c r="L30" s="9" t="str">
        <f t="shared" si="3"/>
        <v>Yes</v>
      </c>
    </row>
    <row r="31" spans="1:12" x14ac:dyDescent="0.2">
      <c r="A31" s="45" t="s">
        <v>1001</v>
      </c>
      <c r="B31" s="34" t="s">
        <v>217</v>
      </c>
      <c r="C31" s="35">
        <v>60068</v>
      </c>
      <c r="D31" s="43" t="str">
        <f t="shared" si="0"/>
        <v>N/A</v>
      </c>
      <c r="E31" s="35">
        <v>74048</v>
      </c>
      <c r="F31" s="43" t="str">
        <f t="shared" si="1"/>
        <v>N/A</v>
      </c>
      <c r="G31" s="35">
        <v>103936</v>
      </c>
      <c r="H31" s="43" t="str">
        <f t="shared" si="2"/>
        <v>N/A</v>
      </c>
      <c r="I31" s="12">
        <v>23.27</v>
      </c>
      <c r="J31" s="12">
        <v>40.36</v>
      </c>
      <c r="K31" s="44" t="s">
        <v>732</v>
      </c>
      <c r="L31" s="9" t="str">
        <f t="shared" si="3"/>
        <v>No</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1004</v>
      </c>
      <c r="B34" s="34" t="s">
        <v>217</v>
      </c>
      <c r="C34" s="35">
        <v>8442</v>
      </c>
      <c r="D34" s="43" t="str">
        <f t="shared" si="0"/>
        <v>N/A</v>
      </c>
      <c r="E34" s="35">
        <v>8864</v>
      </c>
      <c r="F34" s="43" t="str">
        <f t="shared" si="1"/>
        <v>N/A</v>
      </c>
      <c r="G34" s="35">
        <v>8085</v>
      </c>
      <c r="H34" s="43" t="str">
        <f t="shared" si="2"/>
        <v>N/A</v>
      </c>
      <c r="I34" s="12">
        <v>4.9989999999999997</v>
      </c>
      <c r="J34" s="12">
        <v>-8.7899999999999991</v>
      </c>
      <c r="K34" s="44" t="s">
        <v>732</v>
      </c>
      <c r="L34" s="9" t="str">
        <f t="shared" si="3"/>
        <v>Yes</v>
      </c>
    </row>
    <row r="35" spans="1:12" x14ac:dyDescent="0.2">
      <c r="A35" s="45" t="s">
        <v>1005</v>
      </c>
      <c r="B35" s="34" t="s">
        <v>217</v>
      </c>
      <c r="C35" s="35">
        <v>10434</v>
      </c>
      <c r="D35" s="43" t="str">
        <f t="shared" si="0"/>
        <v>N/A</v>
      </c>
      <c r="E35" s="35">
        <v>10875</v>
      </c>
      <c r="F35" s="43" t="str">
        <f t="shared" si="1"/>
        <v>N/A</v>
      </c>
      <c r="G35" s="35">
        <v>8492</v>
      </c>
      <c r="H35" s="43" t="str">
        <f t="shared" si="2"/>
        <v>N/A</v>
      </c>
      <c r="I35" s="12">
        <v>4.2270000000000003</v>
      </c>
      <c r="J35" s="12">
        <v>-21.9</v>
      </c>
      <c r="K35" s="44" t="s">
        <v>732</v>
      </c>
      <c r="L35" s="9" t="str">
        <f t="shared" si="3"/>
        <v>Yes</v>
      </c>
    </row>
    <row r="36" spans="1:12" x14ac:dyDescent="0.2">
      <c r="A36" s="45" t="s">
        <v>1006</v>
      </c>
      <c r="B36" s="34" t="s">
        <v>217</v>
      </c>
      <c r="C36" s="35">
        <v>0</v>
      </c>
      <c r="D36" s="43" t="str">
        <f t="shared" si="0"/>
        <v>N/A</v>
      </c>
      <c r="E36" s="35">
        <v>0</v>
      </c>
      <c r="F36" s="43" t="str">
        <f t="shared" si="1"/>
        <v>N/A</v>
      </c>
      <c r="G36" s="35">
        <v>0</v>
      </c>
      <c r="H36" s="43" t="str">
        <f t="shared" si="2"/>
        <v>N/A</v>
      </c>
      <c r="I36" s="12" t="s">
        <v>1743</v>
      </c>
      <c r="J36" s="12" t="s">
        <v>1743</v>
      </c>
      <c r="K36" s="44" t="s">
        <v>732</v>
      </c>
      <c r="L36" s="9" t="str">
        <f t="shared" si="3"/>
        <v>N/A</v>
      </c>
    </row>
    <row r="37" spans="1:12" x14ac:dyDescent="0.2">
      <c r="A37" s="45" t="s">
        <v>122</v>
      </c>
      <c r="B37" s="34" t="s">
        <v>217</v>
      </c>
      <c r="C37" s="35">
        <v>669</v>
      </c>
      <c r="D37" s="43" t="str">
        <f t="shared" si="0"/>
        <v>N/A</v>
      </c>
      <c r="E37" s="35">
        <v>552</v>
      </c>
      <c r="F37" s="43" t="str">
        <f t="shared" si="1"/>
        <v>N/A</v>
      </c>
      <c r="G37" s="35">
        <v>521</v>
      </c>
      <c r="H37" s="43" t="str">
        <f t="shared" si="2"/>
        <v>N/A</v>
      </c>
      <c r="I37" s="12">
        <v>-17.5</v>
      </c>
      <c r="J37" s="12">
        <v>-5.62</v>
      </c>
      <c r="K37" s="44" t="s">
        <v>732</v>
      </c>
      <c r="L37" s="9" t="str">
        <f t="shared" si="3"/>
        <v>Yes</v>
      </c>
    </row>
    <row r="38" spans="1:12" x14ac:dyDescent="0.2">
      <c r="A38" s="45" t="s">
        <v>84</v>
      </c>
      <c r="B38" s="34" t="s">
        <v>217</v>
      </c>
      <c r="C38" s="46">
        <v>1368032585</v>
      </c>
      <c r="D38" s="43" t="str">
        <f t="shared" si="0"/>
        <v>N/A</v>
      </c>
      <c r="E38" s="46">
        <v>1564278242</v>
      </c>
      <c r="F38" s="43" t="str">
        <f t="shared" si="1"/>
        <v>N/A</v>
      </c>
      <c r="G38" s="46">
        <v>1651251563</v>
      </c>
      <c r="H38" s="43" t="str">
        <f t="shared" si="2"/>
        <v>N/A</v>
      </c>
      <c r="I38" s="12">
        <v>14.35</v>
      </c>
      <c r="J38" s="12">
        <v>5.56</v>
      </c>
      <c r="K38" s="44" t="s">
        <v>732</v>
      </c>
      <c r="L38" s="9" t="str">
        <f t="shared" si="3"/>
        <v>Yes</v>
      </c>
    </row>
    <row r="39" spans="1:12" x14ac:dyDescent="0.2">
      <c r="A39" s="45" t="s">
        <v>1288</v>
      </c>
      <c r="B39" s="34" t="s">
        <v>217</v>
      </c>
      <c r="C39" s="46">
        <v>3202.1285806999999</v>
      </c>
      <c r="D39" s="43" t="str">
        <f t="shared" si="0"/>
        <v>N/A</v>
      </c>
      <c r="E39" s="46">
        <v>3208.5718488000002</v>
      </c>
      <c r="F39" s="43" t="str">
        <f t="shared" si="1"/>
        <v>N/A</v>
      </c>
      <c r="G39" s="46">
        <v>2986.2529645</v>
      </c>
      <c r="H39" s="43" t="str">
        <f t="shared" si="2"/>
        <v>N/A</v>
      </c>
      <c r="I39" s="12">
        <v>0.20119999999999999</v>
      </c>
      <c r="J39" s="12">
        <v>-6.93</v>
      </c>
      <c r="K39" s="44" t="s">
        <v>732</v>
      </c>
      <c r="L39" s="9" t="str">
        <f t="shared" si="3"/>
        <v>Yes</v>
      </c>
    </row>
    <row r="40" spans="1:12" x14ac:dyDescent="0.2">
      <c r="A40" s="45" t="s">
        <v>1289</v>
      </c>
      <c r="B40" s="34" t="s">
        <v>217</v>
      </c>
      <c r="C40" s="46">
        <v>4010.7201679999998</v>
      </c>
      <c r="D40" s="43" t="str">
        <f>IF($B40="N/A","N/A",IF(C40&gt;10,"No",IF(C40&lt;-10,"No","Yes")))</f>
        <v>N/A</v>
      </c>
      <c r="E40" s="46">
        <v>3977.5887029999999</v>
      </c>
      <c r="F40" s="43" t="str">
        <f>IF($B40="N/A","N/A",IF(E40&gt;10,"No",IF(E40&lt;-10,"No","Yes")))</f>
        <v>N/A</v>
      </c>
      <c r="G40" s="46">
        <v>3720.3002891000001</v>
      </c>
      <c r="H40" s="43" t="str">
        <f>IF($B40="N/A","N/A",IF(G40&gt;10,"No",IF(G40&lt;-10,"No","Yes")))</f>
        <v>N/A</v>
      </c>
      <c r="I40" s="12">
        <v>-0.82599999999999996</v>
      </c>
      <c r="J40" s="12">
        <v>-6.47</v>
      </c>
      <c r="K40" s="44" t="s">
        <v>732</v>
      </c>
      <c r="L40" s="9" t="str">
        <f>IF(J40="Div by 0", "N/A", IF(K40="N/A","N/A", IF(J40&gt;VALUE(MID(K40,1,2)), "No", IF(J40&lt;-1*VALUE(MID(K40,1,2)), "No", "Yes"))))</f>
        <v>Yes</v>
      </c>
    </row>
    <row r="41" spans="1:12" x14ac:dyDescent="0.2">
      <c r="A41" s="45" t="s">
        <v>107</v>
      </c>
      <c r="B41" s="34" t="s">
        <v>217</v>
      </c>
      <c r="C41" s="46">
        <v>174689994</v>
      </c>
      <c r="D41" s="43" t="str">
        <f t="shared" ref="D41:D44" si="4">IF($B41="N/A","N/A",IF(C41&gt;10,"No",IF(C41&lt;-10,"No","Yes")))</f>
        <v>N/A</v>
      </c>
      <c r="E41" s="46">
        <v>158398944</v>
      </c>
      <c r="F41" s="43" t="str">
        <f t="shared" ref="F41:F44" si="5">IF($B41="N/A","N/A",IF(E41&gt;10,"No",IF(E41&lt;-10,"No","Yes")))</f>
        <v>N/A</v>
      </c>
      <c r="G41" s="46">
        <v>173372577</v>
      </c>
      <c r="H41" s="43" t="str">
        <f t="shared" ref="H41:H44" si="6">IF($B41="N/A","N/A",IF(G41&gt;10,"No",IF(G41&lt;-10,"No","Yes")))</f>
        <v>N/A</v>
      </c>
      <c r="I41" s="12">
        <v>-9.33</v>
      </c>
      <c r="J41" s="12">
        <v>9.4529999999999994</v>
      </c>
      <c r="K41" s="44" t="s">
        <v>732</v>
      </c>
      <c r="L41" s="9" t="str">
        <f t="shared" ref="L41:L43" si="7">IF(J41="Div by 0", "N/A", IF(K41="N/A","N/A", IF(J41&gt;VALUE(MID(K41,1,2)), "No", IF(J41&lt;-1*VALUE(MID(K41,1,2)), "No", "Yes"))))</f>
        <v>Yes</v>
      </c>
    </row>
    <row r="42" spans="1:12" x14ac:dyDescent="0.2">
      <c r="A42" s="45" t="s">
        <v>162</v>
      </c>
      <c r="B42" s="47" t="s">
        <v>221</v>
      </c>
      <c r="C42" s="1">
        <v>38177</v>
      </c>
      <c r="D42" s="43" t="str">
        <f>IF($B42="N/A","N/A",IF(C42&gt;0,"No",IF(C42&lt;0,"No","Yes")))</f>
        <v>No</v>
      </c>
      <c r="E42" s="1">
        <v>566</v>
      </c>
      <c r="F42" s="43" t="str">
        <f>IF($B42="N/A","N/A",IF(E42&gt;0,"No",IF(E42&lt;0,"No","Yes")))</f>
        <v>No</v>
      </c>
      <c r="G42" s="1">
        <v>809</v>
      </c>
      <c r="H42" s="43" t="str">
        <f>IF($B42="N/A","N/A",IF(G42&gt;0,"No",IF(G42&lt;0,"No","Yes")))</f>
        <v>No</v>
      </c>
      <c r="I42" s="12">
        <v>-98.5</v>
      </c>
      <c r="J42" s="12">
        <v>42.93</v>
      </c>
      <c r="K42" s="44" t="s">
        <v>732</v>
      </c>
      <c r="L42" s="9" t="str">
        <f t="shared" si="7"/>
        <v>No</v>
      </c>
    </row>
    <row r="43" spans="1:12" x14ac:dyDescent="0.2">
      <c r="A43" s="45" t="s">
        <v>160</v>
      </c>
      <c r="B43" s="34" t="s">
        <v>217</v>
      </c>
      <c r="C43" s="46">
        <v>29063882</v>
      </c>
      <c r="D43" s="43" t="str">
        <f t="shared" si="4"/>
        <v>N/A</v>
      </c>
      <c r="E43" s="46">
        <v>166333</v>
      </c>
      <c r="F43" s="43" t="str">
        <f t="shared" si="5"/>
        <v>N/A</v>
      </c>
      <c r="G43" s="46">
        <v>196491</v>
      </c>
      <c r="H43" s="43" t="str">
        <f t="shared" si="6"/>
        <v>N/A</v>
      </c>
      <c r="I43" s="12">
        <v>-99.4</v>
      </c>
      <c r="J43" s="12">
        <v>18.13</v>
      </c>
      <c r="K43" s="44" t="s">
        <v>732</v>
      </c>
      <c r="L43" s="9" t="str">
        <f t="shared" si="7"/>
        <v>Yes</v>
      </c>
    </row>
    <row r="44" spans="1:12" x14ac:dyDescent="0.2">
      <c r="A44" s="45" t="s">
        <v>1290</v>
      </c>
      <c r="B44" s="34" t="s">
        <v>217</v>
      </c>
      <c r="C44" s="46">
        <v>761.29297744999997</v>
      </c>
      <c r="D44" s="43" t="str">
        <f t="shared" si="4"/>
        <v>N/A</v>
      </c>
      <c r="E44" s="46">
        <v>293.87455829999999</v>
      </c>
      <c r="F44" s="43" t="str">
        <f t="shared" si="5"/>
        <v>N/A</v>
      </c>
      <c r="G44" s="46">
        <v>242.88133497999999</v>
      </c>
      <c r="H44" s="43" t="str">
        <f t="shared" si="6"/>
        <v>N/A</v>
      </c>
      <c r="I44" s="12">
        <v>-61.4</v>
      </c>
      <c r="J44" s="12">
        <v>-17.399999999999999</v>
      </c>
      <c r="K44" s="44" t="s">
        <v>732</v>
      </c>
      <c r="L44" s="9" t="str">
        <f>IF(J44="Div by 0", "N/A", IF(OR(J44="N/A",K44="N/A"),"N/A", IF(J44&gt;VALUE(MID(K44,1,2)), "No", IF(J44&lt;-1*VALUE(MID(K44,1,2)), "No", "Yes"))))</f>
        <v>Yes</v>
      </c>
    </row>
    <row r="45" spans="1:12" x14ac:dyDescent="0.2">
      <c r="A45" s="45" t="s">
        <v>1291</v>
      </c>
      <c r="B45" s="34" t="s">
        <v>217</v>
      </c>
      <c r="C45" s="46">
        <v>8949.2363208000006</v>
      </c>
      <c r="D45" s="43" t="str">
        <f t="shared" ref="D45:D71" si="8">IF($B45="N/A","N/A",IF(C45&gt;10,"No",IF(C45&lt;-10,"No","Yes")))</f>
        <v>N/A</v>
      </c>
      <c r="E45" s="46">
        <v>8622.5784629999998</v>
      </c>
      <c r="F45" s="43" t="str">
        <f t="shared" ref="F45:F71" si="9">IF($B45="N/A","N/A",IF(E45&gt;10,"No",IF(E45&lt;-10,"No","Yes")))</f>
        <v>N/A</v>
      </c>
      <c r="G45" s="46">
        <v>7143.4638888999998</v>
      </c>
      <c r="H45" s="43" t="str">
        <f t="shared" ref="H45:H71" si="10">IF($B45="N/A","N/A",IF(G45&gt;10,"No",IF(G45&lt;-10,"No","Yes")))</f>
        <v>N/A</v>
      </c>
      <c r="I45" s="12">
        <v>-3.65</v>
      </c>
      <c r="J45" s="12">
        <v>-17.2</v>
      </c>
      <c r="K45" s="44" t="s">
        <v>732</v>
      </c>
      <c r="L45" s="9" t="str">
        <f t="shared" ref="L45:L71" si="11">IF(J45="Div by 0", "N/A", IF(K45="N/A","N/A", IF(J45&gt;VALUE(MID(K45,1,2)), "No", IF(J45&lt;-1*VALUE(MID(K45,1,2)), "No", "Yes"))))</f>
        <v>Yes</v>
      </c>
    </row>
    <row r="46" spans="1:12" x14ac:dyDescent="0.2">
      <c r="A46" s="45" t="s">
        <v>1292</v>
      </c>
      <c r="B46" s="34" t="s">
        <v>217</v>
      </c>
      <c r="C46" s="46">
        <v>8482.6073219999998</v>
      </c>
      <c r="D46" s="43" t="str">
        <f t="shared" si="8"/>
        <v>N/A</v>
      </c>
      <c r="E46" s="46">
        <v>8007.1111908000003</v>
      </c>
      <c r="F46" s="43" t="str">
        <f t="shared" si="9"/>
        <v>N/A</v>
      </c>
      <c r="G46" s="46">
        <v>6577.4785018000002</v>
      </c>
      <c r="H46" s="43" t="str">
        <f t="shared" si="10"/>
        <v>N/A</v>
      </c>
      <c r="I46" s="12">
        <v>-5.61</v>
      </c>
      <c r="J46" s="12">
        <v>-17.899999999999999</v>
      </c>
      <c r="K46" s="44" t="s">
        <v>732</v>
      </c>
      <c r="L46" s="9" t="str">
        <f t="shared" si="11"/>
        <v>Yes</v>
      </c>
    </row>
    <row r="47" spans="1:12" x14ac:dyDescent="0.2">
      <c r="A47" s="45" t="s">
        <v>1293</v>
      </c>
      <c r="B47" s="34" t="s">
        <v>217</v>
      </c>
      <c r="C47" s="46" t="s">
        <v>1743</v>
      </c>
      <c r="D47" s="43" t="str">
        <f t="shared" si="8"/>
        <v>N/A</v>
      </c>
      <c r="E47" s="46" t="s">
        <v>1743</v>
      </c>
      <c r="F47" s="43" t="str">
        <f t="shared" si="9"/>
        <v>N/A</v>
      </c>
      <c r="G47" s="46" t="s">
        <v>1743</v>
      </c>
      <c r="H47" s="43" t="str">
        <f t="shared" si="10"/>
        <v>N/A</v>
      </c>
      <c r="I47" s="12" t="s">
        <v>1743</v>
      </c>
      <c r="J47" s="12" t="s">
        <v>1743</v>
      </c>
      <c r="K47" s="44" t="s">
        <v>732</v>
      </c>
      <c r="L47" s="9" t="str">
        <f t="shared" si="11"/>
        <v>N/A</v>
      </c>
    </row>
    <row r="48" spans="1:12" x14ac:dyDescent="0.2">
      <c r="A48" s="45" t="s">
        <v>1294</v>
      </c>
      <c r="B48" s="34" t="s">
        <v>217</v>
      </c>
      <c r="C48" s="46">
        <v>122.43396226</v>
      </c>
      <c r="D48" s="43" t="str">
        <f t="shared" si="8"/>
        <v>N/A</v>
      </c>
      <c r="E48" s="46">
        <v>1040</v>
      </c>
      <c r="F48" s="43" t="str">
        <f t="shared" si="9"/>
        <v>N/A</v>
      </c>
      <c r="G48" s="46" t="s">
        <v>1743</v>
      </c>
      <c r="H48" s="43" t="str">
        <f t="shared" si="10"/>
        <v>N/A</v>
      </c>
      <c r="I48" s="12">
        <v>749.4</v>
      </c>
      <c r="J48" s="12" t="s">
        <v>1743</v>
      </c>
      <c r="K48" s="44" t="s">
        <v>732</v>
      </c>
      <c r="L48" s="9" t="str">
        <f t="shared" si="11"/>
        <v>N/A</v>
      </c>
    </row>
    <row r="49" spans="1:12" x14ac:dyDescent="0.2">
      <c r="A49" s="45" t="s">
        <v>1295</v>
      </c>
      <c r="B49" s="34" t="s">
        <v>217</v>
      </c>
      <c r="C49" s="46">
        <v>20651.432161000001</v>
      </c>
      <c r="D49" s="43" t="str">
        <f t="shared" si="8"/>
        <v>N/A</v>
      </c>
      <c r="E49" s="46">
        <v>24750.726707999998</v>
      </c>
      <c r="F49" s="43" t="str">
        <f t="shared" si="9"/>
        <v>N/A</v>
      </c>
      <c r="G49" s="46">
        <v>22344.214285999999</v>
      </c>
      <c r="H49" s="43" t="str">
        <f t="shared" si="10"/>
        <v>N/A</v>
      </c>
      <c r="I49" s="12">
        <v>19.850000000000001</v>
      </c>
      <c r="J49" s="12">
        <v>-9.7200000000000006</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15465.4226</v>
      </c>
      <c r="D51" s="43" t="str">
        <f t="shared" si="8"/>
        <v>N/A</v>
      </c>
      <c r="E51" s="46">
        <v>15924.702862</v>
      </c>
      <c r="F51" s="43" t="str">
        <f t="shared" si="9"/>
        <v>N/A</v>
      </c>
      <c r="G51" s="46">
        <v>14848.409184</v>
      </c>
      <c r="H51" s="43" t="str">
        <f t="shared" si="10"/>
        <v>N/A</v>
      </c>
      <c r="I51" s="12">
        <v>2.97</v>
      </c>
      <c r="J51" s="12">
        <v>-6.76</v>
      </c>
      <c r="K51" s="44" t="s">
        <v>732</v>
      </c>
      <c r="L51" s="9" t="str">
        <f t="shared" si="11"/>
        <v>Yes</v>
      </c>
    </row>
    <row r="52" spans="1:12" x14ac:dyDescent="0.2">
      <c r="A52" s="45" t="s">
        <v>1298</v>
      </c>
      <c r="B52" s="34" t="s">
        <v>217</v>
      </c>
      <c r="C52" s="46">
        <v>13194.129159</v>
      </c>
      <c r="D52" s="43" t="str">
        <f t="shared" si="8"/>
        <v>N/A</v>
      </c>
      <c r="E52" s="46">
        <v>13634.404698</v>
      </c>
      <c r="F52" s="43" t="str">
        <f t="shared" si="9"/>
        <v>N/A</v>
      </c>
      <c r="G52" s="46">
        <v>12849.550797</v>
      </c>
      <c r="H52" s="43" t="str">
        <f t="shared" si="10"/>
        <v>N/A</v>
      </c>
      <c r="I52" s="12">
        <v>3.3370000000000002</v>
      </c>
      <c r="J52" s="12">
        <v>-5.76</v>
      </c>
      <c r="K52" s="44" t="s">
        <v>732</v>
      </c>
      <c r="L52" s="9" t="str">
        <f t="shared" si="11"/>
        <v>Yes</v>
      </c>
    </row>
    <row r="53" spans="1:12" x14ac:dyDescent="0.2">
      <c r="A53" s="45" t="s">
        <v>1299</v>
      </c>
      <c r="B53" s="34" t="s">
        <v>217</v>
      </c>
      <c r="C53" s="46" t="s">
        <v>1743</v>
      </c>
      <c r="D53" s="43" t="str">
        <f t="shared" si="8"/>
        <v>N/A</v>
      </c>
      <c r="E53" s="46" t="s">
        <v>1743</v>
      </c>
      <c r="F53" s="43" t="str">
        <f t="shared" si="9"/>
        <v>N/A</v>
      </c>
      <c r="G53" s="46" t="s">
        <v>1743</v>
      </c>
      <c r="H53" s="43" t="str">
        <f t="shared" si="10"/>
        <v>N/A</v>
      </c>
      <c r="I53" s="12" t="s">
        <v>1743</v>
      </c>
      <c r="J53" s="12" t="s">
        <v>1743</v>
      </c>
      <c r="K53" s="44" t="s">
        <v>732</v>
      </c>
      <c r="L53" s="9" t="str">
        <f t="shared" si="11"/>
        <v>N/A</v>
      </c>
    </row>
    <row r="54" spans="1:12" x14ac:dyDescent="0.2">
      <c r="A54" s="45" t="s">
        <v>1300</v>
      </c>
      <c r="B54" s="34" t="s">
        <v>217</v>
      </c>
      <c r="C54" s="46">
        <v>12846.563953000001</v>
      </c>
      <c r="D54" s="43" t="str">
        <f t="shared" si="8"/>
        <v>N/A</v>
      </c>
      <c r="E54" s="46">
        <v>14815.894057</v>
      </c>
      <c r="F54" s="43" t="str">
        <f t="shared" si="9"/>
        <v>N/A</v>
      </c>
      <c r="G54" s="46">
        <v>13712.663793</v>
      </c>
      <c r="H54" s="43" t="str">
        <f t="shared" si="10"/>
        <v>N/A</v>
      </c>
      <c r="I54" s="12">
        <v>15.33</v>
      </c>
      <c r="J54" s="12">
        <v>-7.45</v>
      </c>
      <c r="K54" s="44" t="s">
        <v>732</v>
      </c>
      <c r="L54" s="9" t="str">
        <f t="shared" si="11"/>
        <v>Yes</v>
      </c>
    </row>
    <row r="55" spans="1:12" x14ac:dyDescent="0.2">
      <c r="A55" s="45" t="s">
        <v>1301</v>
      </c>
      <c r="B55" s="34" t="s">
        <v>217</v>
      </c>
      <c r="C55" s="46">
        <v>41385.931909999999</v>
      </c>
      <c r="D55" s="43" t="str">
        <f t="shared" si="8"/>
        <v>N/A</v>
      </c>
      <c r="E55" s="46">
        <v>45639.249499999998</v>
      </c>
      <c r="F55" s="43" t="str">
        <f t="shared" si="9"/>
        <v>N/A</v>
      </c>
      <c r="G55" s="46">
        <v>45281.909143999997</v>
      </c>
      <c r="H55" s="43" t="str">
        <f t="shared" si="10"/>
        <v>N/A</v>
      </c>
      <c r="I55" s="12">
        <v>10.28</v>
      </c>
      <c r="J55" s="12">
        <v>-0.78300000000000003</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1437.8063135</v>
      </c>
      <c r="D57" s="43" t="str">
        <f t="shared" si="8"/>
        <v>N/A</v>
      </c>
      <c r="E57" s="46">
        <v>1525.1597047</v>
      </c>
      <c r="F57" s="43" t="str">
        <f t="shared" si="9"/>
        <v>N/A</v>
      </c>
      <c r="G57" s="46">
        <v>1417.3613696</v>
      </c>
      <c r="H57" s="43" t="str">
        <f t="shared" si="10"/>
        <v>N/A</v>
      </c>
      <c r="I57" s="12">
        <v>6.0750000000000002</v>
      </c>
      <c r="J57" s="12">
        <v>-7.07</v>
      </c>
      <c r="K57" s="44" t="s">
        <v>732</v>
      </c>
      <c r="L57" s="9" t="str">
        <f t="shared" si="11"/>
        <v>Yes</v>
      </c>
    </row>
    <row r="58" spans="1:12" x14ac:dyDescent="0.2">
      <c r="A58" s="45" t="s">
        <v>1304</v>
      </c>
      <c r="B58" s="34" t="s">
        <v>217</v>
      </c>
      <c r="C58" s="46">
        <v>1305.8979429999999</v>
      </c>
      <c r="D58" s="43" t="str">
        <f t="shared" si="8"/>
        <v>N/A</v>
      </c>
      <c r="E58" s="46">
        <v>1420.8524568</v>
      </c>
      <c r="F58" s="43" t="str">
        <f t="shared" si="9"/>
        <v>N/A</v>
      </c>
      <c r="G58" s="46">
        <v>1261.0935824000001</v>
      </c>
      <c r="H58" s="43" t="str">
        <f t="shared" si="10"/>
        <v>N/A</v>
      </c>
      <c r="I58" s="12">
        <v>8.8030000000000008</v>
      </c>
      <c r="J58" s="12">
        <v>-11.2</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t="s">
        <v>1743</v>
      </c>
      <c r="D60" s="43" t="str">
        <f t="shared" si="8"/>
        <v>N/A</v>
      </c>
      <c r="E60" s="46" t="s">
        <v>1743</v>
      </c>
      <c r="F60" s="43" t="str">
        <f t="shared" si="9"/>
        <v>N/A</v>
      </c>
      <c r="G60" s="46" t="s">
        <v>1743</v>
      </c>
      <c r="H60" s="43" t="str">
        <f t="shared" si="10"/>
        <v>N/A</v>
      </c>
      <c r="I60" s="12" t="s">
        <v>1743</v>
      </c>
      <c r="J60" s="12" t="s">
        <v>1743</v>
      </c>
      <c r="K60" s="44" t="s">
        <v>732</v>
      </c>
      <c r="L60" s="9" t="str">
        <f t="shared" si="11"/>
        <v>N/A</v>
      </c>
    </row>
    <row r="61" spans="1:12" x14ac:dyDescent="0.2">
      <c r="A61" s="3" t="s">
        <v>1307</v>
      </c>
      <c r="B61" s="34" t="s">
        <v>217</v>
      </c>
      <c r="C61" s="46">
        <v>1261.2123237000001</v>
      </c>
      <c r="D61" s="43" t="str">
        <f t="shared" si="8"/>
        <v>N/A</v>
      </c>
      <c r="E61" s="46">
        <v>1288.8522496000001</v>
      </c>
      <c r="F61" s="43" t="str">
        <f t="shared" si="9"/>
        <v>N/A</v>
      </c>
      <c r="G61" s="46">
        <v>1381.9714259</v>
      </c>
      <c r="H61" s="43" t="str">
        <f t="shared" si="10"/>
        <v>N/A</v>
      </c>
      <c r="I61" s="12">
        <v>2.1920000000000002</v>
      </c>
      <c r="J61" s="12">
        <v>7.2249999999999996</v>
      </c>
      <c r="K61" s="44" t="s">
        <v>732</v>
      </c>
      <c r="L61" s="9" t="str">
        <f t="shared" si="11"/>
        <v>Yes</v>
      </c>
    </row>
    <row r="62" spans="1:12" x14ac:dyDescent="0.2">
      <c r="A62" s="3" t="s">
        <v>1308</v>
      </c>
      <c r="B62" s="34" t="s">
        <v>217</v>
      </c>
      <c r="C62" s="46">
        <v>1152.1907057999999</v>
      </c>
      <c r="D62" s="43" t="str">
        <f t="shared" si="8"/>
        <v>N/A</v>
      </c>
      <c r="E62" s="46">
        <v>1249.0856395000001</v>
      </c>
      <c r="F62" s="43" t="str">
        <f t="shared" si="9"/>
        <v>N/A</v>
      </c>
      <c r="G62" s="46">
        <v>1146.7060907</v>
      </c>
      <c r="H62" s="43" t="str">
        <f t="shared" si="10"/>
        <v>N/A</v>
      </c>
      <c r="I62" s="12">
        <v>8.41</v>
      </c>
      <c r="J62" s="12">
        <v>-8.1999999999999993</v>
      </c>
      <c r="K62" s="44" t="s">
        <v>732</v>
      </c>
      <c r="L62" s="9" t="str">
        <f t="shared" si="11"/>
        <v>Yes</v>
      </c>
    </row>
    <row r="63" spans="1:12" x14ac:dyDescent="0.2">
      <c r="A63" s="3" t="s">
        <v>1309</v>
      </c>
      <c r="B63" s="34" t="s">
        <v>217</v>
      </c>
      <c r="C63" s="46">
        <v>3752.4201772000001</v>
      </c>
      <c r="D63" s="43" t="str">
        <f t="shared" si="8"/>
        <v>N/A</v>
      </c>
      <c r="E63" s="46">
        <v>4483.4258051999996</v>
      </c>
      <c r="F63" s="43" t="str">
        <f t="shared" si="9"/>
        <v>N/A</v>
      </c>
      <c r="G63" s="46">
        <v>3902.7638867000001</v>
      </c>
      <c r="H63" s="43" t="str">
        <f t="shared" si="10"/>
        <v>N/A</v>
      </c>
      <c r="I63" s="12">
        <v>19.48</v>
      </c>
      <c r="J63" s="12">
        <v>-13</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2429.1255827</v>
      </c>
      <c r="D65" s="43" t="str">
        <f t="shared" si="8"/>
        <v>N/A</v>
      </c>
      <c r="E65" s="46">
        <v>2409.3403776999999</v>
      </c>
      <c r="F65" s="43" t="str">
        <f t="shared" si="9"/>
        <v>N/A</v>
      </c>
      <c r="G65" s="46">
        <v>2141.6029640000002</v>
      </c>
      <c r="H65" s="43" t="str">
        <f t="shared" si="10"/>
        <v>N/A</v>
      </c>
      <c r="I65" s="12">
        <v>-0.81399999999999995</v>
      </c>
      <c r="J65" s="12">
        <v>-11.1</v>
      </c>
      <c r="K65" s="44" t="s">
        <v>732</v>
      </c>
      <c r="L65" s="9" t="str">
        <f t="shared" si="11"/>
        <v>Yes</v>
      </c>
    </row>
    <row r="66" spans="1:12" x14ac:dyDescent="0.2">
      <c r="A66" s="3" t="s">
        <v>1312</v>
      </c>
      <c r="B66" s="34" t="s">
        <v>217</v>
      </c>
      <c r="C66" s="46">
        <v>2409.2099453999999</v>
      </c>
      <c r="D66" s="43" t="str">
        <f t="shared" si="8"/>
        <v>N/A</v>
      </c>
      <c r="E66" s="46">
        <v>2396.1057556999999</v>
      </c>
      <c r="F66" s="43" t="str">
        <f t="shared" si="9"/>
        <v>N/A</v>
      </c>
      <c r="G66" s="46">
        <v>2129.9921104999999</v>
      </c>
      <c r="H66" s="43" t="str">
        <f t="shared" si="10"/>
        <v>N/A</v>
      </c>
      <c r="I66" s="12">
        <v>-0.54400000000000004</v>
      </c>
      <c r="J66" s="12">
        <v>-11.1</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t="s">
        <v>1743</v>
      </c>
      <c r="D68" s="43" t="str">
        <f t="shared" si="8"/>
        <v>N/A</v>
      </c>
      <c r="E68" s="46" t="s">
        <v>1743</v>
      </c>
      <c r="F68" s="43" t="str">
        <f t="shared" si="9"/>
        <v>N/A</v>
      </c>
      <c r="G68" s="46" t="s">
        <v>1743</v>
      </c>
      <c r="H68" s="43" t="str">
        <f t="shared" si="10"/>
        <v>N/A</v>
      </c>
      <c r="I68" s="12" t="s">
        <v>1743</v>
      </c>
      <c r="J68" s="12" t="s">
        <v>1743</v>
      </c>
      <c r="K68" s="44" t="s">
        <v>732</v>
      </c>
      <c r="L68" s="9" t="str">
        <f t="shared" si="11"/>
        <v>N/A</v>
      </c>
    </row>
    <row r="69" spans="1:12" x14ac:dyDescent="0.2">
      <c r="A69" s="2" t="s">
        <v>1315</v>
      </c>
      <c r="B69" s="34" t="s">
        <v>217</v>
      </c>
      <c r="C69" s="46">
        <v>3387.4283344999999</v>
      </c>
      <c r="D69" s="43" t="str">
        <f t="shared" si="8"/>
        <v>N/A</v>
      </c>
      <c r="E69" s="46">
        <v>3346.8295352</v>
      </c>
      <c r="F69" s="43" t="str">
        <f t="shared" si="9"/>
        <v>N/A</v>
      </c>
      <c r="G69" s="46">
        <v>3139.8649350999999</v>
      </c>
      <c r="H69" s="43" t="str">
        <f t="shared" si="10"/>
        <v>N/A</v>
      </c>
      <c r="I69" s="12">
        <v>-1.2</v>
      </c>
      <c r="J69" s="12">
        <v>-6.18</v>
      </c>
      <c r="K69" s="44" t="s">
        <v>732</v>
      </c>
      <c r="L69" s="9" t="str">
        <f t="shared" si="11"/>
        <v>Yes</v>
      </c>
    </row>
    <row r="70" spans="1:12" x14ac:dyDescent="0.2">
      <c r="A70" s="45" t="s">
        <v>1316</v>
      </c>
      <c r="B70" s="34" t="s">
        <v>217</v>
      </c>
      <c r="C70" s="46">
        <v>1768.4298447000001</v>
      </c>
      <c r="D70" s="43" t="str">
        <f t="shared" si="8"/>
        <v>N/A</v>
      </c>
      <c r="E70" s="46">
        <v>1735.325977</v>
      </c>
      <c r="F70" s="43" t="str">
        <f t="shared" si="9"/>
        <v>N/A</v>
      </c>
      <c r="G70" s="46">
        <v>1333.2936881999999</v>
      </c>
      <c r="H70" s="43" t="str">
        <f t="shared" si="10"/>
        <v>N/A</v>
      </c>
      <c r="I70" s="12">
        <v>-1.87</v>
      </c>
      <c r="J70" s="12">
        <v>-23.2</v>
      </c>
      <c r="K70" s="44" t="s">
        <v>732</v>
      </c>
      <c r="L70" s="9" t="str">
        <f t="shared" si="11"/>
        <v>Yes</v>
      </c>
    </row>
    <row r="71" spans="1:12" x14ac:dyDescent="0.2">
      <c r="A71" s="45" t="s">
        <v>1317</v>
      </c>
      <c r="B71" s="34" t="s">
        <v>217</v>
      </c>
      <c r="C71" s="46" t="s">
        <v>1743</v>
      </c>
      <c r="D71" s="43" t="str">
        <f t="shared" si="8"/>
        <v>N/A</v>
      </c>
      <c r="E71" s="46" t="s">
        <v>1743</v>
      </c>
      <c r="F71" s="43" t="str">
        <f t="shared" si="9"/>
        <v>N/A</v>
      </c>
      <c r="G71" s="46" t="s">
        <v>1743</v>
      </c>
      <c r="H71" s="43" t="str">
        <f t="shared" si="10"/>
        <v>N/A</v>
      </c>
      <c r="I71" s="12" t="s">
        <v>1743</v>
      </c>
      <c r="J71" s="12" t="s">
        <v>1743</v>
      </c>
      <c r="K71" s="44" t="s">
        <v>732</v>
      </c>
      <c r="L71" s="9" t="str">
        <f t="shared" si="11"/>
        <v>N/A</v>
      </c>
    </row>
    <row r="72" spans="1:12" x14ac:dyDescent="0.2">
      <c r="A72" s="45" t="s">
        <v>1625</v>
      </c>
      <c r="B72" s="34" t="s">
        <v>217</v>
      </c>
      <c r="C72" s="46">
        <v>248037667</v>
      </c>
      <c r="D72" s="43" t="str">
        <f t="shared" ref="D72:D135" si="12">IF($B72="N/A","N/A",IF(C72&gt;10,"No",IF(C72&lt;-10,"No","Yes")))</f>
        <v>N/A</v>
      </c>
      <c r="E72" s="46">
        <v>262541153</v>
      </c>
      <c r="F72" s="43" t="str">
        <f t="shared" ref="F72:F135" si="13">IF($B72="N/A","N/A",IF(E72&gt;10,"No",IF(E72&lt;-10,"No","Yes")))</f>
        <v>N/A</v>
      </c>
      <c r="G72" s="46">
        <v>274128905</v>
      </c>
      <c r="H72" s="43" t="str">
        <f t="shared" ref="H72:H135" si="14">IF($B72="N/A","N/A",IF(G72&gt;10,"No",IF(G72&lt;-10,"No","Yes")))</f>
        <v>N/A</v>
      </c>
      <c r="I72" s="12">
        <v>5.8470000000000004</v>
      </c>
      <c r="J72" s="12">
        <v>4.4139999999999997</v>
      </c>
      <c r="K72" s="44" t="s">
        <v>732</v>
      </c>
      <c r="L72" s="9" t="str">
        <f t="shared" ref="L72:L132" si="15">IF(J72="Div by 0", "N/A", IF(K72="N/A","N/A", IF(J72&gt;VALUE(MID(K72,1,2)), "No", IF(J72&lt;-1*VALUE(MID(K72,1,2)), "No", "Yes"))))</f>
        <v>Yes</v>
      </c>
    </row>
    <row r="73" spans="1:12" x14ac:dyDescent="0.2">
      <c r="A73" s="45" t="s">
        <v>1626</v>
      </c>
      <c r="B73" s="34" t="s">
        <v>217</v>
      </c>
      <c r="C73" s="35">
        <v>31033</v>
      </c>
      <c r="D73" s="43" t="str">
        <f t="shared" si="12"/>
        <v>N/A</v>
      </c>
      <c r="E73" s="35">
        <v>33173</v>
      </c>
      <c r="F73" s="43" t="str">
        <f t="shared" si="13"/>
        <v>N/A</v>
      </c>
      <c r="G73" s="35">
        <v>35507</v>
      </c>
      <c r="H73" s="43" t="str">
        <f t="shared" si="14"/>
        <v>N/A</v>
      </c>
      <c r="I73" s="12">
        <v>6.8959999999999999</v>
      </c>
      <c r="J73" s="12">
        <v>7.0359999999999996</v>
      </c>
      <c r="K73" s="44" t="s">
        <v>732</v>
      </c>
      <c r="L73" s="9" t="str">
        <f t="shared" si="15"/>
        <v>Yes</v>
      </c>
    </row>
    <row r="74" spans="1:12" x14ac:dyDescent="0.2">
      <c r="A74" s="45" t="s">
        <v>1318</v>
      </c>
      <c r="B74" s="34" t="s">
        <v>217</v>
      </c>
      <c r="C74" s="46">
        <v>7992.7066992999999</v>
      </c>
      <c r="D74" s="43" t="str">
        <f t="shared" si="12"/>
        <v>N/A</v>
      </c>
      <c r="E74" s="46">
        <v>7914.3023844999998</v>
      </c>
      <c r="F74" s="43" t="str">
        <f t="shared" si="13"/>
        <v>N/A</v>
      </c>
      <c r="G74" s="46">
        <v>7720.4186497999999</v>
      </c>
      <c r="H74" s="43" t="str">
        <f t="shared" si="14"/>
        <v>N/A</v>
      </c>
      <c r="I74" s="12">
        <v>-0.98099999999999998</v>
      </c>
      <c r="J74" s="12">
        <v>-2.4500000000000002</v>
      </c>
      <c r="K74" s="44" t="s">
        <v>732</v>
      </c>
      <c r="L74" s="9" t="str">
        <f t="shared" si="15"/>
        <v>Yes</v>
      </c>
    </row>
    <row r="75" spans="1:12" ht="25.5" x14ac:dyDescent="0.2">
      <c r="A75" s="45" t="s">
        <v>1319</v>
      </c>
      <c r="B75" s="34" t="s">
        <v>217</v>
      </c>
      <c r="C75" s="35">
        <v>6.2361679501999996</v>
      </c>
      <c r="D75" s="43" t="str">
        <f t="shared" si="12"/>
        <v>N/A</v>
      </c>
      <c r="E75" s="35">
        <v>6.1082808308000001</v>
      </c>
      <c r="F75" s="43" t="str">
        <f t="shared" si="13"/>
        <v>N/A</v>
      </c>
      <c r="G75" s="35">
        <v>5.9888472695999999</v>
      </c>
      <c r="H75" s="43" t="str">
        <f t="shared" si="14"/>
        <v>N/A</v>
      </c>
      <c r="I75" s="12">
        <v>-2.0499999999999998</v>
      </c>
      <c r="J75" s="12">
        <v>-1.96</v>
      </c>
      <c r="K75" s="44" t="s">
        <v>732</v>
      </c>
      <c r="L75" s="9" t="str">
        <f t="shared" si="15"/>
        <v>Yes</v>
      </c>
    </row>
    <row r="76" spans="1:12" ht="25.5" x14ac:dyDescent="0.2">
      <c r="A76" s="45" t="s">
        <v>548</v>
      </c>
      <c r="B76" s="34" t="s">
        <v>217</v>
      </c>
      <c r="C76" s="46">
        <v>447409</v>
      </c>
      <c r="D76" s="43" t="str">
        <f t="shared" si="12"/>
        <v>N/A</v>
      </c>
      <c r="E76" s="46">
        <v>190530</v>
      </c>
      <c r="F76" s="43" t="str">
        <f t="shared" si="13"/>
        <v>N/A</v>
      </c>
      <c r="G76" s="46">
        <v>222229</v>
      </c>
      <c r="H76" s="43" t="str">
        <f t="shared" si="14"/>
        <v>N/A</v>
      </c>
      <c r="I76" s="12">
        <v>-57.4</v>
      </c>
      <c r="J76" s="12">
        <v>16.64</v>
      </c>
      <c r="K76" s="44" t="s">
        <v>732</v>
      </c>
      <c r="L76" s="9" t="str">
        <f t="shared" si="15"/>
        <v>Yes</v>
      </c>
    </row>
    <row r="77" spans="1:12" x14ac:dyDescent="0.2">
      <c r="A77" s="45" t="s">
        <v>549</v>
      </c>
      <c r="B77" s="34" t="s">
        <v>217</v>
      </c>
      <c r="C77" s="35">
        <v>11</v>
      </c>
      <c r="D77" s="43" t="str">
        <f t="shared" si="12"/>
        <v>N/A</v>
      </c>
      <c r="E77" s="35">
        <v>11</v>
      </c>
      <c r="F77" s="43" t="str">
        <f t="shared" si="13"/>
        <v>N/A</v>
      </c>
      <c r="G77" s="35">
        <v>11</v>
      </c>
      <c r="H77" s="43" t="str">
        <f t="shared" si="14"/>
        <v>N/A</v>
      </c>
      <c r="I77" s="12">
        <v>-66.7</v>
      </c>
      <c r="J77" s="12">
        <v>200</v>
      </c>
      <c r="K77" s="44" t="s">
        <v>732</v>
      </c>
      <c r="L77" s="9" t="str">
        <f t="shared" si="15"/>
        <v>No</v>
      </c>
    </row>
    <row r="78" spans="1:12" x14ac:dyDescent="0.2">
      <c r="A78" s="45" t="s">
        <v>1320</v>
      </c>
      <c r="B78" s="34" t="s">
        <v>217</v>
      </c>
      <c r="C78" s="46">
        <v>149136.33332999999</v>
      </c>
      <c r="D78" s="43" t="str">
        <f t="shared" si="12"/>
        <v>N/A</v>
      </c>
      <c r="E78" s="46">
        <v>190530</v>
      </c>
      <c r="F78" s="43" t="str">
        <f t="shared" si="13"/>
        <v>N/A</v>
      </c>
      <c r="G78" s="46">
        <v>74076.333333000002</v>
      </c>
      <c r="H78" s="43" t="str">
        <f t="shared" si="14"/>
        <v>N/A</v>
      </c>
      <c r="I78" s="12">
        <v>27.76</v>
      </c>
      <c r="J78" s="12">
        <v>-61.1</v>
      </c>
      <c r="K78" s="44" t="s">
        <v>732</v>
      </c>
      <c r="L78" s="9" t="str">
        <f t="shared" si="15"/>
        <v>No</v>
      </c>
    </row>
    <row r="79" spans="1:12" ht="25.5" x14ac:dyDescent="0.2">
      <c r="A79" s="45" t="s">
        <v>550</v>
      </c>
      <c r="B79" s="34" t="s">
        <v>217</v>
      </c>
      <c r="C79" s="46">
        <v>1545376</v>
      </c>
      <c r="D79" s="43" t="str">
        <f t="shared" si="12"/>
        <v>N/A</v>
      </c>
      <c r="E79" s="46">
        <v>2172176</v>
      </c>
      <c r="F79" s="43" t="str">
        <f t="shared" si="13"/>
        <v>N/A</v>
      </c>
      <c r="G79" s="46">
        <v>2041074</v>
      </c>
      <c r="H79" s="43" t="str">
        <f t="shared" si="14"/>
        <v>N/A</v>
      </c>
      <c r="I79" s="12">
        <v>40.56</v>
      </c>
      <c r="J79" s="12">
        <v>-6.04</v>
      </c>
      <c r="K79" s="44" t="s">
        <v>732</v>
      </c>
      <c r="L79" s="9" t="str">
        <f t="shared" si="15"/>
        <v>Yes</v>
      </c>
    </row>
    <row r="80" spans="1:12" x14ac:dyDescent="0.2">
      <c r="A80" s="45" t="s">
        <v>551</v>
      </c>
      <c r="B80" s="34" t="s">
        <v>217</v>
      </c>
      <c r="C80" s="35">
        <v>64</v>
      </c>
      <c r="D80" s="43" t="str">
        <f t="shared" si="12"/>
        <v>N/A</v>
      </c>
      <c r="E80" s="35">
        <v>66</v>
      </c>
      <c r="F80" s="43" t="str">
        <f t="shared" si="13"/>
        <v>N/A</v>
      </c>
      <c r="G80" s="35">
        <v>40</v>
      </c>
      <c r="H80" s="43" t="str">
        <f t="shared" si="14"/>
        <v>N/A</v>
      </c>
      <c r="I80" s="12">
        <v>3.125</v>
      </c>
      <c r="J80" s="12">
        <v>-39.4</v>
      </c>
      <c r="K80" s="44" t="s">
        <v>732</v>
      </c>
      <c r="L80" s="9" t="str">
        <f t="shared" si="15"/>
        <v>No</v>
      </c>
    </row>
    <row r="81" spans="1:12" ht="25.5" x14ac:dyDescent="0.2">
      <c r="A81" s="45" t="s">
        <v>1321</v>
      </c>
      <c r="B81" s="34" t="s">
        <v>217</v>
      </c>
      <c r="C81" s="46">
        <v>24146.5</v>
      </c>
      <c r="D81" s="43" t="str">
        <f t="shared" si="12"/>
        <v>N/A</v>
      </c>
      <c r="E81" s="46">
        <v>32911.757576000004</v>
      </c>
      <c r="F81" s="43" t="str">
        <f t="shared" si="13"/>
        <v>N/A</v>
      </c>
      <c r="G81" s="46">
        <v>51026.85</v>
      </c>
      <c r="H81" s="43" t="str">
        <f t="shared" si="14"/>
        <v>N/A</v>
      </c>
      <c r="I81" s="12">
        <v>36.299999999999997</v>
      </c>
      <c r="J81" s="12">
        <v>55.04</v>
      </c>
      <c r="K81" s="44" t="s">
        <v>732</v>
      </c>
      <c r="L81" s="9" t="str">
        <f t="shared" si="15"/>
        <v>No</v>
      </c>
    </row>
    <row r="82" spans="1:12" ht="25.5" x14ac:dyDescent="0.2">
      <c r="A82" s="45" t="s">
        <v>552</v>
      </c>
      <c r="B82" s="34" t="s">
        <v>217</v>
      </c>
      <c r="C82" s="46">
        <v>7754912</v>
      </c>
      <c r="D82" s="43" t="str">
        <f t="shared" si="12"/>
        <v>N/A</v>
      </c>
      <c r="E82" s="46">
        <v>7396536</v>
      </c>
      <c r="F82" s="43" t="str">
        <f t="shared" si="13"/>
        <v>N/A</v>
      </c>
      <c r="G82" s="46">
        <v>11554884</v>
      </c>
      <c r="H82" s="43" t="str">
        <f t="shared" si="14"/>
        <v>N/A</v>
      </c>
      <c r="I82" s="12">
        <v>-4.62</v>
      </c>
      <c r="J82" s="12">
        <v>56.22</v>
      </c>
      <c r="K82" s="44" t="s">
        <v>732</v>
      </c>
      <c r="L82" s="9" t="str">
        <f t="shared" si="15"/>
        <v>No</v>
      </c>
    </row>
    <row r="83" spans="1:12" x14ac:dyDescent="0.2">
      <c r="A83" s="45" t="s">
        <v>553</v>
      </c>
      <c r="B83" s="34" t="s">
        <v>217</v>
      </c>
      <c r="C83" s="35">
        <v>49</v>
      </c>
      <c r="D83" s="43" t="str">
        <f t="shared" si="12"/>
        <v>N/A</v>
      </c>
      <c r="E83" s="35">
        <v>51</v>
      </c>
      <c r="F83" s="43" t="str">
        <f t="shared" si="13"/>
        <v>N/A</v>
      </c>
      <c r="G83" s="35">
        <v>73</v>
      </c>
      <c r="H83" s="43" t="str">
        <f t="shared" si="14"/>
        <v>N/A</v>
      </c>
      <c r="I83" s="12">
        <v>4.0819999999999999</v>
      </c>
      <c r="J83" s="12">
        <v>43.14</v>
      </c>
      <c r="K83" s="44" t="s">
        <v>732</v>
      </c>
      <c r="L83" s="9" t="str">
        <f t="shared" si="15"/>
        <v>No</v>
      </c>
    </row>
    <row r="84" spans="1:12" x14ac:dyDescent="0.2">
      <c r="A84" s="45" t="s">
        <v>1322</v>
      </c>
      <c r="B84" s="34" t="s">
        <v>217</v>
      </c>
      <c r="C84" s="46">
        <v>158263.51019999999</v>
      </c>
      <c r="D84" s="43" t="str">
        <f t="shared" si="12"/>
        <v>N/A</v>
      </c>
      <c r="E84" s="46">
        <v>145030.11765</v>
      </c>
      <c r="F84" s="43" t="str">
        <f t="shared" si="13"/>
        <v>N/A</v>
      </c>
      <c r="G84" s="46">
        <v>158286.08218999999</v>
      </c>
      <c r="H84" s="43" t="str">
        <f t="shared" si="14"/>
        <v>N/A</v>
      </c>
      <c r="I84" s="12">
        <v>-8.36</v>
      </c>
      <c r="J84" s="12">
        <v>9.14</v>
      </c>
      <c r="K84" s="44" t="s">
        <v>732</v>
      </c>
      <c r="L84" s="9" t="str">
        <f t="shared" si="15"/>
        <v>Yes</v>
      </c>
    </row>
    <row r="85" spans="1:12" x14ac:dyDescent="0.2">
      <c r="A85" s="45" t="s">
        <v>554</v>
      </c>
      <c r="B85" s="34" t="s">
        <v>217</v>
      </c>
      <c r="C85" s="46">
        <v>45167841</v>
      </c>
      <c r="D85" s="43" t="str">
        <f t="shared" si="12"/>
        <v>N/A</v>
      </c>
      <c r="E85" s="46">
        <v>43636856</v>
      </c>
      <c r="F85" s="43" t="str">
        <f t="shared" si="13"/>
        <v>N/A</v>
      </c>
      <c r="G85" s="46">
        <v>42362169</v>
      </c>
      <c r="H85" s="43" t="str">
        <f t="shared" si="14"/>
        <v>N/A</v>
      </c>
      <c r="I85" s="12">
        <v>-3.39</v>
      </c>
      <c r="J85" s="12">
        <v>-2.92</v>
      </c>
      <c r="K85" s="44" t="s">
        <v>732</v>
      </c>
      <c r="L85" s="9" t="str">
        <f t="shared" si="15"/>
        <v>Yes</v>
      </c>
    </row>
    <row r="86" spans="1:12" x14ac:dyDescent="0.2">
      <c r="A86" s="45" t="s">
        <v>555</v>
      </c>
      <c r="B86" s="34" t="s">
        <v>217</v>
      </c>
      <c r="C86" s="35">
        <v>1201</v>
      </c>
      <c r="D86" s="43" t="str">
        <f t="shared" si="12"/>
        <v>N/A</v>
      </c>
      <c r="E86" s="35">
        <v>1151</v>
      </c>
      <c r="F86" s="43" t="str">
        <f t="shared" si="13"/>
        <v>N/A</v>
      </c>
      <c r="G86" s="35">
        <v>1141</v>
      </c>
      <c r="H86" s="43" t="str">
        <f t="shared" si="14"/>
        <v>N/A</v>
      </c>
      <c r="I86" s="12">
        <v>-4.16</v>
      </c>
      <c r="J86" s="12">
        <v>-0.86899999999999999</v>
      </c>
      <c r="K86" s="44" t="s">
        <v>732</v>
      </c>
      <c r="L86" s="9" t="str">
        <f t="shared" si="15"/>
        <v>Yes</v>
      </c>
    </row>
    <row r="87" spans="1:12" x14ac:dyDescent="0.2">
      <c r="A87" s="45" t="s">
        <v>1323</v>
      </c>
      <c r="B87" s="34" t="s">
        <v>217</v>
      </c>
      <c r="C87" s="46">
        <v>37608.527061000001</v>
      </c>
      <c r="D87" s="43" t="str">
        <f t="shared" si="12"/>
        <v>N/A</v>
      </c>
      <c r="E87" s="46">
        <v>37912.125109000001</v>
      </c>
      <c r="F87" s="43" t="str">
        <f t="shared" si="13"/>
        <v>N/A</v>
      </c>
      <c r="G87" s="46">
        <v>37127.229622999999</v>
      </c>
      <c r="H87" s="43" t="str">
        <f t="shared" si="14"/>
        <v>N/A</v>
      </c>
      <c r="I87" s="12">
        <v>0.80730000000000002</v>
      </c>
      <c r="J87" s="12">
        <v>-2.0699999999999998</v>
      </c>
      <c r="K87" s="44" t="s">
        <v>732</v>
      </c>
      <c r="L87" s="9" t="str">
        <f t="shared" si="15"/>
        <v>Yes</v>
      </c>
    </row>
    <row r="88" spans="1:12" ht="25.5" x14ac:dyDescent="0.2">
      <c r="A88" s="45" t="s">
        <v>556</v>
      </c>
      <c r="B88" s="34" t="s">
        <v>217</v>
      </c>
      <c r="C88" s="46">
        <v>13740079</v>
      </c>
      <c r="D88" s="43" t="str">
        <f t="shared" si="12"/>
        <v>N/A</v>
      </c>
      <c r="E88" s="46">
        <v>13883214</v>
      </c>
      <c r="F88" s="43" t="str">
        <f t="shared" si="13"/>
        <v>N/A</v>
      </c>
      <c r="G88" s="46">
        <v>149306956</v>
      </c>
      <c r="H88" s="43" t="str">
        <f t="shared" si="14"/>
        <v>N/A</v>
      </c>
      <c r="I88" s="12">
        <v>1.042</v>
      </c>
      <c r="J88" s="12">
        <v>975.4</v>
      </c>
      <c r="K88" s="44" t="s">
        <v>732</v>
      </c>
      <c r="L88" s="9" t="str">
        <f t="shared" si="15"/>
        <v>No</v>
      </c>
    </row>
    <row r="89" spans="1:12" x14ac:dyDescent="0.2">
      <c r="A89" s="45" t="s">
        <v>557</v>
      </c>
      <c r="B89" s="34" t="s">
        <v>217</v>
      </c>
      <c r="C89" s="35">
        <v>39740</v>
      </c>
      <c r="D89" s="43" t="str">
        <f t="shared" si="12"/>
        <v>N/A</v>
      </c>
      <c r="E89" s="35">
        <v>44963</v>
      </c>
      <c r="F89" s="43" t="str">
        <f t="shared" si="13"/>
        <v>N/A</v>
      </c>
      <c r="G89" s="35">
        <v>306394</v>
      </c>
      <c r="H89" s="43" t="str">
        <f t="shared" si="14"/>
        <v>N/A</v>
      </c>
      <c r="I89" s="12">
        <v>13.14</v>
      </c>
      <c r="J89" s="12">
        <v>581.4</v>
      </c>
      <c r="K89" s="44" t="s">
        <v>732</v>
      </c>
      <c r="L89" s="9" t="str">
        <f t="shared" si="15"/>
        <v>No</v>
      </c>
    </row>
    <row r="90" spans="1:12" x14ac:dyDescent="0.2">
      <c r="A90" s="45" t="s">
        <v>1324</v>
      </c>
      <c r="B90" s="34" t="s">
        <v>217</v>
      </c>
      <c r="C90" s="46">
        <v>345.74934574999997</v>
      </c>
      <c r="D90" s="43" t="str">
        <f t="shared" si="12"/>
        <v>N/A</v>
      </c>
      <c r="E90" s="46">
        <v>308.76974401000001</v>
      </c>
      <c r="F90" s="43" t="str">
        <f t="shared" si="13"/>
        <v>N/A</v>
      </c>
      <c r="G90" s="46">
        <v>487.30378531999997</v>
      </c>
      <c r="H90" s="43" t="str">
        <f t="shared" si="14"/>
        <v>N/A</v>
      </c>
      <c r="I90" s="12">
        <v>-10.7</v>
      </c>
      <c r="J90" s="12">
        <v>57.82</v>
      </c>
      <c r="K90" s="44" t="s">
        <v>732</v>
      </c>
      <c r="L90" s="9" t="str">
        <f t="shared" si="15"/>
        <v>No</v>
      </c>
    </row>
    <row r="91" spans="1:12" x14ac:dyDescent="0.2">
      <c r="A91" s="45" t="s">
        <v>558</v>
      </c>
      <c r="B91" s="34" t="s">
        <v>217</v>
      </c>
      <c r="C91" s="46">
        <v>53100640</v>
      </c>
      <c r="D91" s="43" t="str">
        <f t="shared" si="12"/>
        <v>N/A</v>
      </c>
      <c r="E91" s="46">
        <v>72004974</v>
      </c>
      <c r="F91" s="43" t="str">
        <f t="shared" si="13"/>
        <v>N/A</v>
      </c>
      <c r="G91" s="46">
        <v>86580632</v>
      </c>
      <c r="H91" s="43" t="str">
        <f t="shared" si="14"/>
        <v>N/A</v>
      </c>
      <c r="I91" s="12">
        <v>35.6</v>
      </c>
      <c r="J91" s="12">
        <v>20.239999999999998</v>
      </c>
      <c r="K91" s="44" t="s">
        <v>732</v>
      </c>
      <c r="L91" s="9" t="str">
        <f t="shared" si="15"/>
        <v>Yes</v>
      </c>
    </row>
    <row r="92" spans="1:12" x14ac:dyDescent="0.2">
      <c r="A92" s="45" t="s">
        <v>559</v>
      </c>
      <c r="B92" s="34" t="s">
        <v>217</v>
      </c>
      <c r="C92" s="35">
        <v>117168</v>
      </c>
      <c r="D92" s="43" t="str">
        <f t="shared" si="12"/>
        <v>N/A</v>
      </c>
      <c r="E92" s="35">
        <v>146248</v>
      </c>
      <c r="F92" s="43" t="str">
        <f t="shared" si="13"/>
        <v>N/A</v>
      </c>
      <c r="G92" s="35">
        <v>176743</v>
      </c>
      <c r="H92" s="43" t="str">
        <f t="shared" si="14"/>
        <v>N/A</v>
      </c>
      <c r="I92" s="12">
        <v>24.82</v>
      </c>
      <c r="J92" s="12">
        <v>20.85</v>
      </c>
      <c r="K92" s="44" t="s">
        <v>732</v>
      </c>
      <c r="L92" s="9" t="str">
        <f t="shared" si="15"/>
        <v>Yes</v>
      </c>
    </row>
    <row r="93" spans="1:12" x14ac:dyDescent="0.2">
      <c r="A93" s="45" t="s">
        <v>1325</v>
      </c>
      <c r="B93" s="34" t="s">
        <v>217</v>
      </c>
      <c r="C93" s="46">
        <v>453.20087396000002</v>
      </c>
      <c r="D93" s="43" t="str">
        <f t="shared" si="12"/>
        <v>N/A</v>
      </c>
      <c r="E93" s="46">
        <v>492.34843553000002</v>
      </c>
      <c r="F93" s="43" t="str">
        <f t="shared" si="13"/>
        <v>N/A</v>
      </c>
      <c r="G93" s="46">
        <v>489.86738937000001</v>
      </c>
      <c r="H93" s="43" t="str">
        <f t="shared" si="14"/>
        <v>N/A</v>
      </c>
      <c r="I93" s="12">
        <v>8.6379999999999999</v>
      </c>
      <c r="J93" s="12">
        <v>-0.504</v>
      </c>
      <c r="K93" s="44" t="s">
        <v>732</v>
      </c>
      <c r="L93" s="9" t="str">
        <f t="shared" si="15"/>
        <v>Yes</v>
      </c>
    </row>
    <row r="94" spans="1:12" ht="25.5" x14ac:dyDescent="0.2">
      <c r="A94" s="45" t="s">
        <v>560</v>
      </c>
      <c r="B94" s="34" t="s">
        <v>217</v>
      </c>
      <c r="C94" s="46">
        <v>1055268</v>
      </c>
      <c r="D94" s="43" t="str">
        <f t="shared" si="12"/>
        <v>N/A</v>
      </c>
      <c r="E94" s="46">
        <v>1187737</v>
      </c>
      <c r="F94" s="43" t="str">
        <f t="shared" si="13"/>
        <v>N/A</v>
      </c>
      <c r="G94" s="46">
        <v>5598778</v>
      </c>
      <c r="H94" s="43" t="str">
        <f t="shared" si="14"/>
        <v>N/A</v>
      </c>
      <c r="I94" s="12">
        <v>12.55</v>
      </c>
      <c r="J94" s="12">
        <v>371.4</v>
      </c>
      <c r="K94" s="44" t="s">
        <v>732</v>
      </c>
      <c r="L94" s="9" t="str">
        <f t="shared" si="15"/>
        <v>No</v>
      </c>
    </row>
    <row r="95" spans="1:12" x14ac:dyDescent="0.2">
      <c r="A95" s="45" t="s">
        <v>561</v>
      </c>
      <c r="B95" s="34" t="s">
        <v>217</v>
      </c>
      <c r="C95" s="35">
        <v>11077</v>
      </c>
      <c r="D95" s="43" t="str">
        <f t="shared" si="12"/>
        <v>N/A</v>
      </c>
      <c r="E95" s="35">
        <v>12714</v>
      </c>
      <c r="F95" s="43" t="str">
        <f t="shared" si="13"/>
        <v>N/A</v>
      </c>
      <c r="G95" s="35">
        <v>23315</v>
      </c>
      <c r="H95" s="43" t="str">
        <f t="shared" si="14"/>
        <v>N/A</v>
      </c>
      <c r="I95" s="12">
        <v>14.78</v>
      </c>
      <c r="J95" s="12">
        <v>83.38</v>
      </c>
      <c r="K95" s="44" t="s">
        <v>732</v>
      </c>
      <c r="L95" s="9" t="str">
        <f t="shared" si="15"/>
        <v>No</v>
      </c>
    </row>
    <row r="96" spans="1:12" ht="25.5" x14ac:dyDescent="0.2">
      <c r="A96" s="45" t="s">
        <v>1326</v>
      </c>
      <c r="B96" s="34" t="s">
        <v>217</v>
      </c>
      <c r="C96" s="46">
        <v>95.266588425999998</v>
      </c>
      <c r="D96" s="43" t="str">
        <f t="shared" si="12"/>
        <v>N/A</v>
      </c>
      <c r="E96" s="46">
        <v>93.419616171000001</v>
      </c>
      <c r="F96" s="43" t="str">
        <f t="shared" si="13"/>
        <v>N/A</v>
      </c>
      <c r="G96" s="46">
        <v>240.13630710000001</v>
      </c>
      <c r="H96" s="43" t="str">
        <f t="shared" si="14"/>
        <v>N/A</v>
      </c>
      <c r="I96" s="12">
        <v>-1.94</v>
      </c>
      <c r="J96" s="12">
        <v>157.1</v>
      </c>
      <c r="K96" s="44" t="s">
        <v>732</v>
      </c>
      <c r="L96" s="9" t="str">
        <f t="shared" si="15"/>
        <v>No</v>
      </c>
    </row>
    <row r="97" spans="1:12" ht="25.5" x14ac:dyDescent="0.2">
      <c r="A97" s="45" t="s">
        <v>562</v>
      </c>
      <c r="B97" s="34" t="s">
        <v>217</v>
      </c>
      <c r="C97" s="46">
        <v>88426949</v>
      </c>
      <c r="D97" s="43" t="str">
        <f t="shared" si="12"/>
        <v>N/A</v>
      </c>
      <c r="E97" s="46">
        <v>106160184</v>
      </c>
      <c r="F97" s="43" t="str">
        <f t="shared" si="13"/>
        <v>N/A</v>
      </c>
      <c r="G97" s="46">
        <v>126104929</v>
      </c>
      <c r="H97" s="43" t="str">
        <f t="shared" si="14"/>
        <v>N/A</v>
      </c>
      <c r="I97" s="12">
        <v>20.05</v>
      </c>
      <c r="J97" s="12">
        <v>18.79</v>
      </c>
      <c r="K97" s="44" t="s">
        <v>732</v>
      </c>
      <c r="L97" s="9" t="str">
        <f t="shared" si="15"/>
        <v>Yes</v>
      </c>
    </row>
    <row r="98" spans="1:12" x14ac:dyDescent="0.2">
      <c r="A98" s="45" t="s">
        <v>563</v>
      </c>
      <c r="B98" s="34" t="s">
        <v>217</v>
      </c>
      <c r="C98" s="35">
        <v>141572</v>
      </c>
      <c r="D98" s="43" t="str">
        <f t="shared" si="12"/>
        <v>N/A</v>
      </c>
      <c r="E98" s="35">
        <v>172419</v>
      </c>
      <c r="F98" s="43" t="str">
        <f t="shared" si="13"/>
        <v>N/A</v>
      </c>
      <c r="G98" s="35">
        <v>186884</v>
      </c>
      <c r="H98" s="43" t="str">
        <f t="shared" si="14"/>
        <v>N/A</v>
      </c>
      <c r="I98" s="12">
        <v>21.79</v>
      </c>
      <c r="J98" s="12">
        <v>8.3889999999999993</v>
      </c>
      <c r="K98" s="44" t="s">
        <v>732</v>
      </c>
      <c r="L98" s="9" t="str">
        <f t="shared" si="15"/>
        <v>Yes</v>
      </c>
    </row>
    <row r="99" spans="1:12" x14ac:dyDescent="0.2">
      <c r="A99" s="45" t="s">
        <v>1327</v>
      </c>
      <c r="B99" s="34" t="s">
        <v>217</v>
      </c>
      <c r="C99" s="46">
        <v>624.60761308999997</v>
      </c>
      <c r="D99" s="43" t="str">
        <f t="shared" si="12"/>
        <v>N/A</v>
      </c>
      <c r="E99" s="46">
        <v>615.71047274</v>
      </c>
      <c r="F99" s="43" t="str">
        <f t="shared" si="13"/>
        <v>N/A</v>
      </c>
      <c r="G99" s="46">
        <v>674.77648701999999</v>
      </c>
      <c r="H99" s="43" t="str">
        <f t="shared" si="14"/>
        <v>N/A</v>
      </c>
      <c r="I99" s="12">
        <v>-1.42</v>
      </c>
      <c r="J99" s="12">
        <v>9.593</v>
      </c>
      <c r="K99" s="44" t="s">
        <v>732</v>
      </c>
      <c r="L99" s="9" t="str">
        <f t="shared" si="15"/>
        <v>Yes</v>
      </c>
    </row>
    <row r="100" spans="1:12" x14ac:dyDescent="0.2">
      <c r="A100" s="45" t="s">
        <v>564</v>
      </c>
      <c r="B100" s="34" t="s">
        <v>217</v>
      </c>
      <c r="C100" s="46">
        <v>218406454</v>
      </c>
      <c r="D100" s="43" t="str">
        <f t="shared" si="12"/>
        <v>N/A</v>
      </c>
      <c r="E100" s="46">
        <v>264120890</v>
      </c>
      <c r="F100" s="43" t="str">
        <f t="shared" si="13"/>
        <v>N/A</v>
      </c>
      <c r="G100" s="46">
        <v>142903992</v>
      </c>
      <c r="H100" s="43" t="str">
        <f t="shared" si="14"/>
        <v>N/A</v>
      </c>
      <c r="I100" s="12">
        <v>20.93</v>
      </c>
      <c r="J100" s="12">
        <v>-45.9</v>
      </c>
      <c r="K100" s="44" t="s">
        <v>732</v>
      </c>
      <c r="L100" s="9" t="str">
        <f t="shared" si="15"/>
        <v>No</v>
      </c>
    </row>
    <row r="101" spans="1:12" x14ac:dyDescent="0.2">
      <c r="A101" s="45" t="s">
        <v>565</v>
      </c>
      <c r="B101" s="34" t="s">
        <v>217</v>
      </c>
      <c r="C101" s="35">
        <v>301088</v>
      </c>
      <c r="D101" s="43" t="str">
        <f t="shared" si="12"/>
        <v>N/A</v>
      </c>
      <c r="E101" s="35">
        <v>347971</v>
      </c>
      <c r="F101" s="43" t="str">
        <f t="shared" si="13"/>
        <v>N/A</v>
      </c>
      <c r="G101" s="35">
        <v>301643</v>
      </c>
      <c r="H101" s="43" t="str">
        <f t="shared" si="14"/>
        <v>N/A</v>
      </c>
      <c r="I101" s="12">
        <v>15.57</v>
      </c>
      <c r="J101" s="12">
        <v>-13.3</v>
      </c>
      <c r="K101" s="44" t="s">
        <v>732</v>
      </c>
      <c r="L101" s="9" t="str">
        <f t="shared" si="15"/>
        <v>Yes</v>
      </c>
    </row>
    <row r="102" spans="1:12" x14ac:dyDescent="0.2">
      <c r="A102" s="45" t="s">
        <v>1328</v>
      </c>
      <c r="B102" s="34" t="s">
        <v>217</v>
      </c>
      <c r="C102" s="46">
        <v>725.39076282999997</v>
      </c>
      <c r="D102" s="43" t="str">
        <f t="shared" si="12"/>
        <v>N/A</v>
      </c>
      <c r="E102" s="46">
        <v>759.03132731999995</v>
      </c>
      <c r="F102" s="43" t="str">
        <f t="shared" si="13"/>
        <v>N/A</v>
      </c>
      <c r="G102" s="46">
        <v>473.75205790000001</v>
      </c>
      <c r="H102" s="43" t="str">
        <f t="shared" si="14"/>
        <v>N/A</v>
      </c>
      <c r="I102" s="12">
        <v>4.6379999999999999</v>
      </c>
      <c r="J102" s="12">
        <v>-37.6</v>
      </c>
      <c r="K102" s="44" t="s">
        <v>732</v>
      </c>
      <c r="L102" s="9" t="str">
        <f t="shared" si="15"/>
        <v>No</v>
      </c>
    </row>
    <row r="103" spans="1:12" ht="25.5" x14ac:dyDescent="0.2">
      <c r="A103" s="45" t="s">
        <v>566</v>
      </c>
      <c r="B103" s="34" t="s">
        <v>217</v>
      </c>
      <c r="C103" s="46">
        <v>95089865</v>
      </c>
      <c r="D103" s="43" t="str">
        <f t="shared" si="12"/>
        <v>N/A</v>
      </c>
      <c r="E103" s="46">
        <v>103498097</v>
      </c>
      <c r="F103" s="43" t="str">
        <f t="shared" si="13"/>
        <v>N/A</v>
      </c>
      <c r="G103" s="46">
        <v>113326184</v>
      </c>
      <c r="H103" s="43" t="str">
        <f t="shared" si="14"/>
        <v>N/A</v>
      </c>
      <c r="I103" s="12">
        <v>8.8420000000000005</v>
      </c>
      <c r="J103" s="12">
        <v>9.4960000000000004</v>
      </c>
      <c r="K103" s="44" t="s">
        <v>732</v>
      </c>
      <c r="L103" s="9" t="str">
        <f t="shared" si="15"/>
        <v>Yes</v>
      </c>
    </row>
    <row r="104" spans="1:12" x14ac:dyDescent="0.2">
      <c r="A104" s="45" t="s">
        <v>567</v>
      </c>
      <c r="B104" s="34" t="s">
        <v>217</v>
      </c>
      <c r="C104" s="35">
        <v>6323</v>
      </c>
      <c r="D104" s="43" t="str">
        <f t="shared" si="12"/>
        <v>N/A</v>
      </c>
      <c r="E104" s="35">
        <v>6675</v>
      </c>
      <c r="F104" s="43" t="str">
        <f t="shared" si="13"/>
        <v>N/A</v>
      </c>
      <c r="G104" s="35">
        <v>6840</v>
      </c>
      <c r="H104" s="43" t="str">
        <f t="shared" si="14"/>
        <v>N/A</v>
      </c>
      <c r="I104" s="12">
        <v>5.5670000000000002</v>
      </c>
      <c r="J104" s="12">
        <v>2.472</v>
      </c>
      <c r="K104" s="44" t="s">
        <v>732</v>
      </c>
      <c r="L104" s="9" t="str">
        <f t="shared" si="15"/>
        <v>Yes</v>
      </c>
    </row>
    <row r="105" spans="1:12" ht="25.5" x14ac:dyDescent="0.2">
      <c r="A105" s="45" t="s">
        <v>1329</v>
      </c>
      <c r="B105" s="34" t="s">
        <v>217</v>
      </c>
      <c r="C105" s="46">
        <v>15038.726079</v>
      </c>
      <c r="D105" s="43" t="str">
        <f t="shared" si="12"/>
        <v>N/A</v>
      </c>
      <c r="E105" s="46">
        <v>15505.332883999999</v>
      </c>
      <c r="F105" s="43" t="str">
        <f t="shared" si="13"/>
        <v>N/A</v>
      </c>
      <c r="G105" s="46">
        <v>16568.155556000002</v>
      </c>
      <c r="H105" s="43" t="str">
        <f t="shared" si="14"/>
        <v>N/A</v>
      </c>
      <c r="I105" s="12">
        <v>3.1030000000000002</v>
      </c>
      <c r="J105" s="12">
        <v>6.8550000000000004</v>
      </c>
      <c r="K105" s="44" t="s">
        <v>732</v>
      </c>
      <c r="L105" s="9" t="str">
        <f t="shared" si="15"/>
        <v>Yes</v>
      </c>
    </row>
    <row r="106" spans="1:12" ht="25.5" x14ac:dyDescent="0.2">
      <c r="A106" s="45" t="s">
        <v>568</v>
      </c>
      <c r="B106" s="34" t="s">
        <v>217</v>
      </c>
      <c r="C106" s="46">
        <v>76440295</v>
      </c>
      <c r="D106" s="43" t="str">
        <f t="shared" si="12"/>
        <v>N/A</v>
      </c>
      <c r="E106" s="46">
        <v>93490831</v>
      </c>
      <c r="F106" s="43" t="str">
        <f t="shared" si="13"/>
        <v>N/A</v>
      </c>
      <c r="G106" s="46">
        <v>110064169</v>
      </c>
      <c r="H106" s="43" t="str">
        <f t="shared" si="14"/>
        <v>N/A</v>
      </c>
      <c r="I106" s="12">
        <v>22.31</v>
      </c>
      <c r="J106" s="12">
        <v>17.73</v>
      </c>
      <c r="K106" s="44" t="s">
        <v>732</v>
      </c>
      <c r="L106" s="9" t="str">
        <f t="shared" si="15"/>
        <v>Yes</v>
      </c>
    </row>
    <row r="107" spans="1:12" x14ac:dyDescent="0.2">
      <c r="A107" s="45" t="s">
        <v>569</v>
      </c>
      <c r="B107" s="34" t="s">
        <v>217</v>
      </c>
      <c r="C107" s="35">
        <v>196548</v>
      </c>
      <c r="D107" s="43" t="str">
        <f t="shared" si="12"/>
        <v>N/A</v>
      </c>
      <c r="E107" s="35">
        <v>233818</v>
      </c>
      <c r="F107" s="43" t="str">
        <f t="shared" si="13"/>
        <v>N/A</v>
      </c>
      <c r="G107" s="35">
        <v>262992</v>
      </c>
      <c r="H107" s="43" t="str">
        <f t="shared" si="14"/>
        <v>N/A</v>
      </c>
      <c r="I107" s="12">
        <v>18.96</v>
      </c>
      <c r="J107" s="12">
        <v>12.48</v>
      </c>
      <c r="K107" s="44" t="s">
        <v>732</v>
      </c>
      <c r="L107" s="9" t="str">
        <f t="shared" si="15"/>
        <v>Yes</v>
      </c>
    </row>
    <row r="108" spans="1:12" x14ac:dyDescent="0.2">
      <c r="A108" s="45" t="s">
        <v>1330</v>
      </c>
      <c r="B108" s="34" t="s">
        <v>217</v>
      </c>
      <c r="C108" s="46">
        <v>388.91413292999999</v>
      </c>
      <c r="D108" s="43" t="str">
        <f t="shared" si="12"/>
        <v>N/A</v>
      </c>
      <c r="E108" s="46">
        <v>399.84445593999999</v>
      </c>
      <c r="F108" s="43" t="str">
        <f t="shared" si="13"/>
        <v>N/A</v>
      </c>
      <c r="G108" s="46">
        <v>418.50766943000002</v>
      </c>
      <c r="H108" s="43" t="str">
        <f t="shared" si="14"/>
        <v>N/A</v>
      </c>
      <c r="I108" s="12">
        <v>2.81</v>
      </c>
      <c r="J108" s="12">
        <v>4.6680000000000001</v>
      </c>
      <c r="K108" s="44" t="s">
        <v>732</v>
      </c>
      <c r="L108" s="9" t="str">
        <f t="shared" si="15"/>
        <v>Yes</v>
      </c>
    </row>
    <row r="109" spans="1:12" x14ac:dyDescent="0.2">
      <c r="A109" s="45" t="s">
        <v>570</v>
      </c>
      <c r="B109" s="34" t="s">
        <v>217</v>
      </c>
      <c r="C109" s="46">
        <v>256249416</v>
      </c>
      <c r="D109" s="43" t="str">
        <f t="shared" si="12"/>
        <v>N/A</v>
      </c>
      <c r="E109" s="46">
        <v>286477557</v>
      </c>
      <c r="F109" s="43" t="str">
        <f t="shared" si="13"/>
        <v>N/A</v>
      </c>
      <c r="G109" s="46">
        <v>264242463</v>
      </c>
      <c r="H109" s="43" t="str">
        <f t="shared" si="14"/>
        <v>N/A</v>
      </c>
      <c r="I109" s="12">
        <v>11.8</v>
      </c>
      <c r="J109" s="12">
        <v>-7.76</v>
      </c>
      <c r="K109" s="44" t="s">
        <v>732</v>
      </c>
      <c r="L109" s="9" t="str">
        <f t="shared" si="15"/>
        <v>Yes</v>
      </c>
    </row>
    <row r="110" spans="1:12" x14ac:dyDescent="0.2">
      <c r="A110" s="45" t="s">
        <v>571</v>
      </c>
      <c r="B110" s="34" t="s">
        <v>217</v>
      </c>
      <c r="C110" s="35">
        <v>225487</v>
      </c>
      <c r="D110" s="43" t="str">
        <f t="shared" si="12"/>
        <v>N/A</v>
      </c>
      <c r="E110" s="35">
        <v>252266</v>
      </c>
      <c r="F110" s="43" t="str">
        <f t="shared" si="13"/>
        <v>N/A</v>
      </c>
      <c r="G110" s="35">
        <v>283072</v>
      </c>
      <c r="H110" s="43" t="str">
        <f t="shared" si="14"/>
        <v>N/A</v>
      </c>
      <c r="I110" s="12">
        <v>11.88</v>
      </c>
      <c r="J110" s="12">
        <v>12.21</v>
      </c>
      <c r="K110" s="44" t="s">
        <v>732</v>
      </c>
      <c r="L110" s="9" t="str">
        <f t="shared" si="15"/>
        <v>Yes</v>
      </c>
    </row>
    <row r="111" spans="1:12" x14ac:dyDescent="0.2">
      <c r="A111" s="45" t="s">
        <v>1331</v>
      </c>
      <c r="B111" s="34" t="s">
        <v>217</v>
      </c>
      <c r="C111" s="46">
        <v>1136.4265611999999</v>
      </c>
      <c r="D111" s="43" t="str">
        <f t="shared" si="12"/>
        <v>N/A</v>
      </c>
      <c r="E111" s="46">
        <v>1135.6169956000001</v>
      </c>
      <c r="F111" s="43" t="str">
        <f t="shared" si="13"/>
        <v>N/A</v>
      </c>
      <c r="G111" s="46">
        <v>933.48145700999999</v>
      </c>
      <c r="H111" s="43" t="str">
        <f t="shared" si="14"/>
        <v>N/A</v>
      </c>
      <c r="I111" s="12">
        <v>-7.0999999999999994E-2</v>
      </c>
      <c r="J111" s="12">
        <v>-17.8</v>
      </c>
      <c r="K111" s="44" t="s">
        <v>732</v>
      </c>
      <c r="L111" s="9" t="str">
        <f t="shared" si="15"/>
        <v>Yes</v>
      </c>
    </row>
    <row r="112" spans="1:12" ht="25.5" x14ac:dyDescent="0.2">
      <c r="A112" s="45" t="s">
        <v>572</v>
      </c>
      <c r="B112" s="34" t="s">
        <v>217</v>
      </c>
      <c r="C112" s="46">
        <v>81927258</v>
      </c>
      <c r="D112" s="43" t="str">
        <f t="shared" si="12"/>
        <v>N/A</v>
      </c>
      <c r="E112" s="46">
        <v>95723320</v>
      </c>
      <c r="F112" s="43" t="str">
        <f t="shared" si="13"/>
        <v>N/A</v>
      </c>
      <c r="G112" s="46">
        <v>92612007</v>
      </c>
      <c r="H112" s="43" t="str">
        <f t="shared" si="14"/>
        <v>N/A</v>
      </c>
      <c r="I112" s="12">
        <v>16.84</v>
      </c>
      <c r="J112" s="12">
        <v>-3.25</v>
      </c>
      <c r="K112" s="44" t="s">
        <v>732</v>
      </c>
      <c r="L112" s="9" t="str">
        <f t="shared" si="15"/>
        <v>Yes</v>
      </c>
    </row>
    <row r="113" spans="1:12" x14ac:dyDescent="0.2">
      <c r="A113" s="45" t="s">
        <v>573</v>
      </c>
      <c r="B113" s="34" t="s">
        <v>217</v>
      </c>
      <c r="C113" s="35">
        <v>10496</v>
      </c>
      <c r="D113" s="43" t="str">
        <f t="shared" si="12"/>
        <v>N/A</v>
      </c>
      <c r="E113" s="35">
        <v>13794</v>
      </c>
      <c r="F113" s="43" t="str">
        <f t="shared" si="13"/>
        <v>N/A</v>
      </c>
      <c r="G113" s="35">
        <v>13948</v>
      </c>
      <c r="H113" s="43" t="str">
        <f t="shared" si="14"/>
        <v>N/A</v>
      </c>
      <c r="I113" s="12">
        <v>31.42</v>
      </c>
      <c r="J113" s="12">
        <v>1.1160000000000001</v>
      </c>
      <c r="K113" s="44" t="s">
        <v>732</v>
      </c>
      <c r="L113" s="9" t="str">
        <f t="shared" si="15"/>
        <v>Yes</v>
      </c>
    </row>
    <row r="114" spans="1:12" ht="25.5" x14ac:dyDescent="0.2">
      <c r="A114" s="45" t="s">
        <v>1332</v>
      </c>
      <c r="B114" s="34" t="s">
        <v>217</v>
      </c>
      <c r="C114" s="46">
        <v>7805.5695502999997</v>
      </c>
      <c r="D114" s="43" t="str">
        <f t="shared" si="12"/>
        <v>N/A</v>
      </c>
      <c r="E114" s="46">
        <v>6939.4896331999998</v>
      </c>
      <c r="F114" s="43" t="str">
        <f t="shared" si="13"/>
        <v>N/A</v>
      </c>
      <c r="G114" s="46">
        <v>6639.8054917999998</v>
      </c>
      <c r="H114" s="43" t="str">
        <f t="shared" si="14"/>
        <v>N/A</v>
      </c>
      <c r="I114" s="12">
        <v>-11.1</v>
      </c>
      <c r="J114" s="12">
        <v>-4.32</v>
      </c>
      <c r="K114" s="44" t="s">
        <v>732</v>
      </c>
      <c r="L114" s="9" t="str">
        <f t="shared" si="15"/>
        <v>Yes</v>
      </c>
    </row>
    <row r="115" spans="1:12" ht="25.5" x14ac:dyDescent="0.2">
      <c r="A115" s="45" t="s">
        <v>574</v>
      </c>
      <c r="B115" s="34" t="s">
        <v>217</v>
      </c>
      <c r="C115" s="46">
        <v>5252802</v>
      </c>
      <c r="D115" s="43" t="str">
        <f t="shared" si="12"/>
        <v>N/A</v>
      </c>
      <c r="E115" s="46">
        <v>6060756</v>
      </c>
      <c r="F115" s="43" t="str">
        <f t="shared" si="13"/>
        <v>N/A</v>
      </c>
      <c r="G115" s="46">
        <v>6840225</v>
      </c>
      <c r="H115" s="43" t="str">
        <f t="shared" si="14"/>
        <v>N/A</v>
      </c>
      <c r="I115" s="12">
        <v>15.38</v>
      </c>
      <c r="J115" s="12">
        <v>12.86</v>
      </c>
      <c r="K115" s="44" t="s">
        <v>732</v>
      </c>
      <c r="L115" s="9" t="str">
        <f t="shared" si="15"/>
        <v>Yes</v>
      </c>
    </row>
    <row r="116" spans="1:12" x14ac:dyDescent="0.2">
      <c r="A116" s="3" t="s">
        <v>575</v>
      </c>
      <c r="B116" s="34" t="s">
        <v>217</v>
      </c>
      <c r="C116" s="35">
        <v>16075</v>
      </c>
      <c r="D116" s="43" t="str">
        <f t="shared" si="12"/>
        <v>N/A</v>
      </c>
      <c r="E116" s="35">
        <v>18292</v>
      </c>
      <c r="F116" s="43" t="str">
        <f t="shared" si="13"/>
        <v>N/A</v>
      </c>
      <c r="G116" s="35">
        <v>21534</v>
      </c>
      <c r="H116" s="43" t="str">
        <f t="shared" si="14"/>
        <v>N/A</v>
      </c>
      <c r="I116" s="12">
        <v>13.79</v>
      </c>
      <c r="J116" s="12">
        <v>17.72</v>
      </c>
      <c r="K116" s="44" t="s">
        <v>732</v>
      </c>
      <c r="L116" s="9" t="str">
        <f t="shared" si="15"/>
        <v>Yes</v>
      </c>
    </row>
    <row r="117" spans="1:12" ht="25.5" x14ac:dyDescent="0.2">
      <c r="A117" s="3" t="s">
        <v>1333</v>
      </c>
      <c r="B117" s="34" t="s">
        <v>217</v>
      </c>
      <c r="C117" s="46">
        <v>326.76839812999998</v>
      </c>
      <c r="D117" s="43" t="str">
        <f t="shared" si="12"/>
        <v>N/A</v>
      </c>
      <c r="E117" s="46">
        <v>331.33369778999997</v>
      </c>
      <c r="F117" s="43" t="str">
        <f t="shared" si="13"/>
        <v>N/A</v>
      </c>
      <c r="G117" s="46">
        <v>317.64767345000001</v>
      </c>
      <c r="H117" s="43" t="str">
        <f t="shared" si="14"/>
        <v>N/A</v>
      </c>
      <c r="I117" s="12">
        <v>1.397</v>
      </c>
      <c r="J117" s="12">
        <v>-4.13</v>
      </c>
      <c r="K117" s="44" t="s">
        <v>732</v>
      </c>
      <c r="L117" s="9" t="str">
        <f t="shared" si="15"/>
        <v>Yes</v>
      </c>
    </row>
    <row r="118" spans="1:12" ht="25.5" x14ac:dyDescent="0.2">
      <c r="A118" s="4" t="s">
        <v>576</v>
      </c>
      <c r="B118" s="34" t="s">
        <v>217</v>
      </c>
      <c r="C118" s="46">
        <v>0</v>
      </c>
      <c r="D118" s="43" t="str">
        <f t="shared" si="12"/>
        <v>N/A</v>
      </c>
      <c r="E118" s="46">
        <v>0</v>
      </c>
      <c r="F118" s="43" t="str">
        <f t="shared" si="13"/>
        <v>N/A</v>
      </c>
      <c r="G118" s="46">
        <v>0</v>
      </c>
      <c r="H118" s="43" t="str">
        <f t="shared" si="14"/>
        <v>N/A</v>
      </c>
      <c r="I118" s="12" t="s">
        <v>1743</v>
      </c>
      <c r="J118" s="12" t="s">
        <v>1743</v>
      </c>
      <c r="K118" s="44" t="s">
        <v>732</v>
      </c>
      <c r="L118" s="9" t="str">
        <f t="shared" si="15"/>
        <v>N/A</v>
      </c>
    </row>
    <row r="119" spans="1:12" x14ac:dyDescent="0.2">
      <c r="A119" s="4" t="s">
        <v>577</v>
      </c>
      <c r="B119" s="34" t="s">
        <v>217</v>
      </c>
      <c r="C119" s="35">
        <v>0</v>
      </c>
      <c r="D119" s="43" t="str">
        <f t="shared" si="12"/>
        <v>N/A</v>
      </c>
      <c r="E119" s="35">
        <v>0</v>
      </c>
      <c r="F119" s="43" t="str">
        <f t="shared" si="13"/>
        <v>N/A</v>
      </c>
      <c r="G119" s="35">
        <v>0</v>
      </c>
      <c r="H119" s="43" t="str">
        <f t="shared" si="14"/>
        <v>N/A</v>
      </c>
      <c r="I119" s="12" t="s">
        <v>1743</v>
      </c>
      <c r="J119" s="12" t="s">
        <v>1743</v>
      </c>
      <c r="K119" s="44" t="s">
        <v>732</v>
      </c>
      <c r="L119" s="9" t="str">
        <f t="shared" si="15"/>
        <v>N/A</v>
      </c>
    </row>
    <row r="120" spans="1:12" ht="25.5" x14ac:dyDescent="0.2">
      <c r="A120" s="4" t="s">
        <v>1334</v>
      </c>
      <c r="B120" s="34" t="s">
        <v>217</v>
      </c>
      <c r="C120" s="46" t="s">
        <v>1743</v>
      </c>
      <c r="D120" s="43" t="str">
        <f t="shared" si="12"/>
        <v>N/A</v>
      </c>
      <c r="E120" s="46" t="s">
        <v>1743</v>
      </c>
      <c r="F120" s="43" t="str">
        <f t="shared" si="13"/>
        <v>N/A</v>
      </c>
      <c r="G120" s="46" t="s">
        <v>1743</v>
      </c>
      <c r="H120" s="43" t="str">
        <f t="shared" si="14"/>
        <v>N/A</v>
      </c>
      <c r="I120" s="12" t="s">
        <v>1743</v>
      </c>
      <c r="J120" s="12" t="s">
        <v>1743</v>
      </c>
      <c r="K120" s="44" t="s">
        <v>732</v>
      </c>
      <c r="L120" s="9" t="str">
        <f t="shared" si="15"/>
        <v>N/A</v>
      </c>
    </row>
    <row r="121" spans="1:12" ht="25.5" x14ac:dyDescent="0.2">
      <c r="A121" s="4" t="s">
        <v>578</v>
      </c>
      <c r="B121" s="34" t="s">
        <v>217</v>
      </c>
      <c r="C121" s="46">
        <v>0</v>
      </c>
      <c r="D121" s="43" t="str">
        <f t="shared" si="12"/>
        <v>N/A</v>
      </c>
      <c r="E121" s="46">
        <v>30608</v>
      </c>
      <c r="F121" s="43" t="str">
        <f t="shared" si="13"/>
        <v>N/A</v>
      </c>
      <c r="G121" s="46">
        <v>8205010</v>
      </c>
      <c r="H121" s="43" t="str">
        <f t="shared" si="14"/>
        <v>N/A</v>
      </c>
      <c r="I121" s="12" t="s">
        <v>1743</v>
      </c>
      <c r="J121" s="12">
        <v>26707</v>
      </c>
      <c r="K121" s="44" t="s">
        <v>732</v>
      </c>
      <c r="L121" s="9" t="str">
        <f t="shared" si="15"/>
        <v>No</v>
      </c>
    </row>
    <row r="122" spans="1:12" ht="25.5" x14ac:dyDescent="0.2">
      <c r="A122" s="4" t="s">
        <v>579</v>
      </c>
      <c r="B122" s="34" t="s">
        <v>217</v>
      </c>
      <c r="C122" s="35">
        <v>0</v>
      </c>
      <c r="D122" s="43" t="str">
        <f t="shared" si="12"/>
        <v>N/A</v>
      </c>
      <c r="E122" s="35">
        <v>133</v>
      </c>
      <c r="F122" s="43" t="str">
        <f t="shared" si="13"/>
        <v>N/A</v>
      </c>
      <c r="G122" s="35">
        <v>6372</v>
      </c>
      <c r="H122" s="43" t="str">
        <f t="shared" si="14"/>
        <v>N/A</v>
      </c>
      <c r="I122" s="12" t="s">
        <v>1743</v>
      </c>
      <c r="J122" s="12">
        <v>4691</v>
      </c>
      <c r="K122" s="44" t="s">
        <v>732</v>
      </c>
      <c r="L122" s="9" t="str">
        <f t="shared" si="15"/>
        <v>No</v>
      </c>
    </row>
    <row r="123" spans="1:12" ht="25.5" x14ac:dyDescent="0.2">
      <c r="A123" s="4" t="s">
        <v>1335</v>
      </c>
      <c r="B123" s="34" t="s">
        <v>217</v>
      </c>
      <c r="C123" s="46" t="s">
        <v>1743</v>
      </c>
      <c r="D123" s="43" t="str">
        <f t="shared" si="12"/>
        <v>N/A</v>
      </c>
      <c r="E123" s="46">
        <v>230.13533835000001</v>
      </c>
      <c r="F123" s="43" t="str">
        <f t="shared" si="13"/>
        <v>N/A</v>
      </c>
      <c r="G123" s="46">
        <v>1287.6663527999999</v>
      </c>
      <c r="H123" s="43" t="str">
        <f t="shared" si="14"/>
        <v>N/A</v>
      </c>
      <c r="I123" s="12" t="s">
        <v>1743</v>
      </c>
      <c r="J123" s="12">
        <v>459.5</v>
      </c>
      <c r="K123" s="44" t="s">
        <v>732</v>
      </c>
      <c r="L123" s="9" t="str">
        <f t="shared" si="15"/>
        <v>No</v>
      </c>
    </row>
    <row r="124" spans="1:12" ht="25.5" x14ac:dyDescent="0.2">
      <c r="A124" s="4" t="s">
        <v>580</v>
      </c>
      <c r="B124" s="34" t="s">
        <v>217</v>
      </c>
      <c r="C124" s="46">
        <v>0</v>
      </c>
      <c r="D124" s="43" t="str">
        <f t="shared" si="12"/>
        <v>N/A</v>
      </c>
      <c r="E124" s="46">
        <v>23186</v>
      </c>
      <c r="F124" s="43" t="str">
        <f t="shared" si="13"/>
        <v>N/A</v>
      </c>
      <c r="G124" s="46">
        <v>3957167</v>
      </c>
      <c r="H124" s="43" t="str">
        <f t="shared" si="14"/>
        <v>N/A</v>
      </c>
      <c r="I124" s="12" t="s">
        <v>1743</v>
      </c>
      <c r="J124" s="12">
        <v>16967</v>
      </c>
      <c r="K124" s="44" t="s">
        <v>732</v>
      </c>
      <c r="L124" s="9" t="str">
        <f t="shared" si="15"/>
        <v>No</v>
      </c>
    </row>
    <row r="125" spans="1:12" x14ac:dyDescent="0.2">
      <c r="A125" s="2" t="s">
        <v>581</v>
      </c>
      <c r="B125" s="34" t="s">
        <v>217</v>
      </c>
      <c r="C125" s="35">
        <v>0</v>
      </c>
      <c r="D125" s="43" t="str">
        <f t="shared" si="12"/>
        <v>N/A</v>
      </c>
      <c r="E125" s="35">
        <v>109</v>
      </c>
      <c r="F125" s="43" t="str">
        <f t="shared" si="13"/>
        <v>N/A</v>
      </c>
      <c r="G125" s="35">
        <v>2488</v>
      </c>
      <c r="H125" s="43" t="str">
        <f t="shared" si="14"/>
        <v>N/A</v>
      </c>
      <c r="I125" s="12" t="s">
        <v>1743</v>
      </c>
      <c r="J125" s="12">
        <v>2183</v>
      </c>
      <c r="K125" s="44" t="s">
        <v>732</v>
      </c>
      <c r="L125" s="9" t="str">
        <f t="shared" si="15"/>
        <v>No</v>
      </c>
    </row>
    <row r="126" spans="1:12" ht="25.5" x14ac:dyDescent="0.2">
      <c r="A126" s="2" t="s">
        <v>1336</v>
      </c>
      <c r="B126" s="34" t="s">
        <v>217</v>
      </c>
      <c r="C126" s="46" t="s">
        <v>1743</v>
      </c>
      <c r="D126" s="43" t="str">
        <f t="shared" si="12"/>
        <v>N/A</v>
      </c>
      <c r="E126" s="46">
        <v>212.71559633000001</v>
      </c>
      <c r="F126" s="43" t="str">
        <f t="shared" si="13"/>
        <v>N/A</v>
      </c>
      <c r="G126" s="46">
        <v>1590.5012058</v>
      </c>
      <c r="H126" s="43" t="str">
        <f t="shared" si="14"/>
        <v>N/A</v>
      </c>
      <c r="I126" s="12" t="s">
        <v>1743</v>
      </c>
      <c r="J126" s="12">
        <v>647.70000000000005</v>
      </c>
      <c r="K126" s="44" t="s">
        <v>732</v>
      </c>
      <c r="L126" s="9" t="str">
        <f t="shared" si="15"/>
        <v>No</v>
      </c>
    </row>
    <row r="127" spans="1:12" ht="25.5" x14ac:dyDescent="0.2">
      <c r="A127" s="2" t="s">
        <v>582</v>
      </c>
      <c r="B127" s="34" t="s">
        <v>217</v>
      </c>
      <c r="C127" s="46">
        <v>3603569</v>
      </c>
      <c r="D127" s="43" t="str">
        <f t="shared" si="12"/>
        <v>N/A</v>
      </c>
      <c r="E127" s="46">
        <v>3517030</v>
      </c>
      <c r="F127" s="43" t="str">
        <f t="shared" si="13"/>
        <v>N/A</v>
      </c>
      <c r="G127" s="46">
        <v>3902521</v>
      </c>
      <c r="H127" s="43" t="str">
        <f t="shared" si="14"/>
        <v>N/A</v>
      </c>
      <c r="I127" s="12">
        <v>-2.4</v>
      </c>
      <c r="J127" s="12">
        <v>10.96</v>
      </c>
      <c r="K127" s="44" t="s">
        <v>732</v>
      </c>
      <c r="L127" s="9" t="str">
        <f t="shared" si="15"/>
        <v>Yes</v>
      </c>
    </row>
    <row r="128" spans="1:12" x14ac:dyDescent="0.2">
      <c r="A128" s="2" t="s">
        <v>583</v>
      </c>
      <c r="B128" s="34" t="s">
        <v>217</v>
      </c>
      <c r="C128" s="35">
        <v>1887</v>
      </c>
      <c r="D128" s="43" t="str">
        <f t="shared" si="12"/>
        <v>N/A</v>
      </c>
      <c r="E128" s="35">
        <v>1958</v>
      </c>
      <c r="F128" s="43" t="str">
        <f t="shared" si="13"/>
        <v>N/A</v>
      </c>
      <c r="G128" s="35">
        <v>2167</v>
      </c>
      <c r="H128" s="43" t="str">
        <f t="shared" si="14"/>
        <v>N/A</v>
      </c>
      <c r="I128" s="12">
        <v>3.7629999999999999</v>
      </c>
      <c r="J128" s="12">
        <v>10.67</v>
      </c>
      <c r="K128" s="44" t="s">
        <v>732</v>
      </c>
      <c r="L128" s="9" t="str">
        <f t="shared" si="15"/>
        <v>Yes</v>
      </c>
    </row>
    <row r="129" spans="1:12" ht="25.5" x14ac:dyDescent="0.2">
      <c r="A129" s="2" t="s">
        <v>1337</v>
      </c>
      <c r="B129" s="34" t="s">
        <v>217</v>
      </c>
      <c r="C129" s="46">
        <v>1909.681505</v>
      </c>
      <c r="D129" s="43" t="str">
        <f t="shared" si="12"/>
        <v>N/A</v>
      </c>
      <c r="E129" s="46">
        <v>1796.2359551</v>
      </c>
      <c r="F129" s="43" t="str">
        <f t="shared" si="13"/>
        <v>N/A</v>
      </c>
      <c r="G129" s="46">
        <v>1800.886479</v>
      </c>
      <c r="H129" s="43" t="str">
        <f t="shared" si="14"/>
        <v>N/A</v>
      </c>
      <c r="I129" s="12">
        <v>-5.94</v>
      </c>
      <c r="J129" s="12">
        <v>0.25890000000000002</v>
      </c>
      <c r="K129" s="44" t="s">
        <v>732</v>
      </c>
      <c r="L129" s="9" t="str">
        <f t="shared" si="15"/>
        <v>Yes</v>
      </c>
    </row>
    <row r="130" spans="1:12" ht="25.5" x14ac:dyDescent="0.2">
      <c r="A130" s="2" t="s">
        <v>584</v>
      </c>
      <c r="B130" s="34" t="s">
        <v>217</v>
      </c>
      <c r="C130" s="46">
        <v>5461679</v>
      </c>
      <c r="D130" s="43" t="str">
        <f t="shared" si="12"/>
        <v>N/A</v>
      </c>
      <c r="E130" s="46">
        <v>7418654</v>
      </c>
      <c r="F130" s="43" t="str">
        <f t="shared" si="13"/>
        <v>N/A</v>
      </c>
      <c r="G130" s="46">
        <v>6749896</v>
      </c>
      <c r="H130" s="43" t="str">
        <f t="shared" si="14"/>
        <v>N/A</v>
      </c>
      <c r="I130" s="12">
        <v>35.83</v>
      </c>
      <c r="J130" s="12">
        <v>-9.01</v>
      </c>
      <c r="K130" s="44" t="s">
        <v>732</v>
      </c>
      <c r="L130" s="9" t="str">
        <f t="shared" si="15"/>
        <v>Yes</v>
      </c>
    </row>
    <row r="131" spans="1:12" x14ac:dyDescent="0.2">
      <c r="A131" s="2" t="s">
        <v>585</v>
      </c>
      <c r="B131" s="34" t="s">
        <v>217</v>
      </c>
      <c r="C131" s="35">
        <v>511</v>
      </c>
      <c r="D131" s="43" t="str">
        <f t="shared" si="12"/>
        <v>N/A</v>
      </c>
      <c r="E131" s="35">
        <v>526</v>
      </c>
      <c r="F131" s="43" t="str">
        <f t="shared" si="13"/>
        <v>N/A</v>
      </c>
      <c r="G131" s="35">
        <v>527</v>
      </c>
      <c r="H131" s="43" t="str">
        <f t="shared" si="14"/>
        <v>N/A</v>
      </c>
      <c r="I131" s="12">
        <v>2.9350000000000001</v>
      </c>
      <c r="J131" s="12">
        <v>0.19009999999999999</v>
      </c>
      <c r="K131" s="44" t="s">
        <v>732</v>
      </c>
      <c r="L131" s="9" t="str">
        <f t="shared" si="15"/>
        <v>Yes</v>
      </c>
    </row>
    <row r="132" spans="1:12" x14ac:dyDescent="0.2">
      <c r="A132" s="2" t="s">
        <v>1338</v>
      </c>
      <c r="B132" s="34" t="s">
        <v>217</v>
      </c>
      <c r="C132" s="46">
        <v>10688.217221000001</v>
      </c>
      <c r="D132" s="43" t="str">
        <f t="shared" si="12"/>
        <v>N/A</v>
      </c>
      <c r="E132" s="46">
        <v>14103.904943</v>
      </c>
      <c r="F132" s="43" t="str">
        <f t="shared" si="13"/>
        <v>N/A</v>
      </c>
      <c r="G132" s="46">
        <v>12808.151803000001</v>
      </c>
      <c r="H132" s="43" t="str">
        <f t="shared" si="14"/>
        <v>N/A</v>
      </c>
      <c r="I132" s="12">
        <v>31.96</v>
      </c>
      <c r="J132" s="12">
        <v>-9.19</v>
      </c>
      <c r="K132" s="44" t="s">
        <v>732</v>
      </c>
      <c r="L132" s="9" t="str">
        <f t="shared" si="15"/>
        <v>Yes</v>
      </c>
    </row>
    <row r="133" spans="1:12" ht="25.5" x14ac:dyDescent="0.2">
      <c r="A133" s="2" t="s">
        <v>586</v>
      </c>
      <c r="B133" s="34" t="s">
        <v>217</v>
      </c>
      <c r="C133" s="46">
        <v>88828</v>
      </c>
      <c r="D133" s="43" t="str">
        <f t="shared" si="12"/>
        <v>N/A</v>
      </c>
      <c r="E133" s="46">
        <v>134426</v>
      </c>
      <c r="F133" s="43" t="str">
        <f t="shared" si="13"/>
        <v>N/A</v>
      </c>
      <c r="G133" s="46">
        <v>91805</v>
      </c>
      <c r="H133" s="43" t="str">
        <f t="shared" si="14"/>
        <v>N/A</v>
      </c>
      <c r="I133" s="12">
        <v>51.33</v>
      </c>
      <c r="J133" s="12">
        <v>-31.7</v>
      </c>
      <c r="K133" s="44" t="s">
        <v>732</v>
      </c>
      <c r="L133" s="9" t="str">
        <f>IF(J133="Div by 0", "N/A", IF(OR(J133="N/A",K133="N/A"),"N/A", IF(J133&gt;VALUE(MID(K133,1,2)), "No", IF(J133&lt;-1*VALUE(MID(K133,1,2)), "No", "Yes"))))</f>
        <v>No</v>
      </c>
    </row>
    <row r="134" spans="1:12" x14ac:dyDescent="0.2">
      <c r="A134" s="2" t="s">
        <v>587</v>
      </c>
      <c r="B134" s="34" t="s">
        <v>217</v>
      </c>
      <c r="C134" s="35">
        <v>305</v>
      </c>
      <c r="D134" s="43" t="str">
        <f t="shared" si="12"/>
        <v>N/A</v>
      </c>
      <c r="E134" s="35">
        <v>363</v>
      </c>
      <c r="F134" s="43" t="str">
        <f t="shared" si="13"/>
        <v>N/A</v>
      </c>
      <c r="G134" s="35">
        <v>213</v>
      </c>
      <c r="H134" s="43" t="str">
        <f t="shared" si="14"/>
        <v>N/A</v>
      </c>
      <c r="I134" s="12">
        <v>19.02</v>
      </c>
      <c r="J134" s="12">
        <v>-41.3</v>
      </c>
      <c r="K134" s="44" t="s">
        <v>732</v>
      </c>
      <c r="L134" s="9" t="str">
        <f t="shared" ref="L134:L138" si="16">IF(J134="Div by 0", "N/A", IF(OR(J134="N/A",K134="N/A"),"N/A", IF(J134&gt;VALUE(MID(K134,1,2)), "No", IF(J134&lt;-1*VALUE(MID(K134,1,2)), "No", "Yes"))))</f>
        <v>No</v>
      </c>
    </row>
    <row r="135" spans="1:12" ht="25.5" x14ac:dyDescent="0.2">
      <c r="A135" s="2" t="s">
        <v>1339</v>
      </c>
      <c r="B135" s="34" t="s">
        <v>217</v>
      </c>
      <c r="C135" s="46">
        <v>291.23934426</v>
      </c>
      <c r="D135" s="43" t="str">
        <f t="shared" si="12"/>
        <v>N/A</v>
      </c>
      <c r="E135" s="46">
        <v>370.31955922999998</v>
      </c>
      <c r="F135" s="43" t="str">
        <f t="shared" si="13"/>
        <v>N/A</v>
      </c>
      <c r="G135" s="46">
        <v>431.00938967000002</v>
      </c>
      <c r="H135" s="43" t="str">
        <f t="shared" si="14"/>
        <v>N/A</v>
      </c>
      <c r="I135" s="12">
        <v>27.15</v>
      </c>
      <c r="J135" s="12">
        <v>16.39</v>
      </c>
      <c r="K135" s="44" t="s">
        <v>732</v>
      </c>
      <c r="L135" s="9" t="str">
        <f t="shared" si="16"/>
        <v>Yes</v>
      </c>
    </row>
    <row r="136" spans="1:12" ht="25.5" x14ac:dyDescent="0.2">
      <c r="A136" s="2" t="s">
        <v>588</v>
      </c>
      <c r="B136" s="34" t="s">
        <v>217</v>
      </c>
      <c r="C136" s="46">
        <v>9221516</v>
      </c>
      <c r="D136" s="43" t="str">
        <f t="shared" ref="D136:D150" si="17">IF($B136="N/A","N/A",IF(C136&gt;10,"No",IF(C136&lt;-10,"No","Yes")))</f>
        <v>N/A</v>
      </c>
      <c r="E136" s="46">
        <v>18189293</v>
      </c>
      <c r="F136" s="43" t="str">
        <f t="shared" ref="F136:F150" si="18">IF($B136="N/A","N/A",IF(E136&gt;10,"No",IF(E136&lt;-10,"No","Yes")))</f>
        <v>N/A</v>
      </c>
      <c r="G136" s="46">
        <v>19996290</v>
      </c>
      <c r="H136" s="43" t="str">
        <f t="shared" ref="H136:H150" si="19">IF($B136="N/A","N/A",IF(G136&gt;10,"No",IF(G136&lt;-10,"No","Yes")))</f>
        <v>N/A</v>
      </c>
      <c r="I136" s="12">
        <v>97.25</v>
      </c>
      <c r="J136" s="12">
        <v>9.9339999999999993</v>
      </c>
      <c r="K136" s="44" t="s">
        <v>732</v>
      </c>
      <c r="L136" s="9" t="str">
        <f t="shared" si="16"/>
        <v>Yes</v>
      </c>
    </row>
    <row r="137" spans="1:12" x14ac:dyDescent="0.2">
      <c r="A137" s="2" t="s">
        <v>589</v>
      </c>
      <c r="B137" s="34" t="s">
        <v>217</v>
      </c>
      <c r="C137" s="35">
        <v>155</v>
      </c>
      <c r="D137" s="43" t="str">
        <f t="shared" si="17"/>
        <v>N/A</v>
      </c>
      <c r="E137" s="35">
        <v>197</v>
      </c>
      <c r="F137" s="43" t="str">
        <f t="shared" si="18"/>
        <v>N/A</v>
      </c>
      <c r="G137" s="35">
        <v>217</v>
      </c>
      <c r="H137" s="43" t="str">
        <f t="shared" si="19"/>
        <v>N/A</v>
      </c>
      <c r="I137" s="12">
        <v>27.1</v>
      </c>
      <c r="J137" s="12">
        <v>10.15</v>
      </c>
      <c r="K137" s="44" t="s">
        <v>732</v>
      </c>
      <c r="L137" s="9" t="str">
        <f t="shared" si="16"/>
        <v>Yes</v>
      </c>
    </row>
    <row r="138" spans="1:12" ht="25.5" x14ac:dyDescent="0.2">
      <c r="A138" s="2" t="s">
        <v>1340</v>
      </c>
      <c r="B138" s="34" t="s">
        <v>217</v>
      </c>
      <c r="C138" s="46">
        <v>59493.651613000002</v>
      </c>
      <c r="D138" s="43" t="str">
        <f t="shared" si="17"/>
        <v>N/A</v>
      </c>
      <c r="E138" s="46">
        <v>92331.436547999998</v>
      </c>
      <c r="F138" s="43" t="str">
        <f t="shared" si="18"/>
        <v>N/A</v>
      </c>
      <c r="G138" s="46">
        <v>92148.801842999994</v>
      </c>
      <c r="H138" s="43" t="str">
        <f t="shared" si="19"/>
        <v>N/A</v>
      </c>
      <c r="I138" s="12">
        <v>55.2</v>
      </c>
      <c r="J138" s="12">
        <v>-0.19800000000000001</v>
      </c>
      <c r="K138" s="44" t="s">
        <v>732</v>
      </c>
      <c r="L138" s="9" t="str">
        <f t="shared" si="16"/>
        <v>Yes</v>
      </c>
    </row>
    <row r="139" spans="1:12" ht="25.5" x14ac:dyDescent="0.2">
      <c r="A139" s="2" t="s">
        <v>590</v>
      </c>
      <c r="B139" s="34" t="s">
        <v>217</v>
      </c>
      <c r="C139" s="46">
        <v>62492412</v>
      </c>
      <c r="D139" s="43" t="str">
        <f t="shared" si="17"/>
        <v>N/A</v>
      </c>
      <c r="E139" s="46">
        <v>68058569</v>
      </c>
      <c r="F139" s="43" t="str">
        <f t="shared" si="18"/>
        <v>N/A</v>
      </c>
      <c r="G139" s="46">
        <v>75884593</v>
      </c>
      <c r="H139" s="43" t="str">
        <f t="shared" si="19"/>
        <v>N/A</v>
      </c>
      <c r="I139" s="12">
        <v>8.907</v>
      </c>
      <c r="J139" s="12">
        <v>11.5</v>
      </c>
      <c r="K139" s="44" t="s">
        <v>732</v>
      </c>
      <c r="L139" s="9" t="str">
        <f t="shared" ref="L139:L150" si="20">IF(J139="Div by 0", "N/A", IF(K139="N/A","N/A", IF(J139&gt;VALUE(MID(K139,1,2)), "No", IF(J139&lt;-1*VALUE(MID(K139,1,2)), "No", "Yes"))))</f>
        <v>Yes</v>
      </c>
    </row>
    <row r="140" spans="1:12" ht="25.5" x14ac:dyDescent="0.2">
      <c r="A140" s="2" t="s">
        <v>591</v>
      </c>
      <c r="B140" s="34" t="s">
        <v>217</v>
      </c>
      <c r="C140" s="35">
        <v>94521</v>
      </c>
      <c r="D140" s="43" t="str">
        <f t="shared" si="17"/>
        <v>N/A</v>
      </c>
      <c r="E140" s="35">
        <v>111277</v>
      </c>
      <c r="F140" s="43" t="str">
        <f t="shared" si="18"/>
        <v>N/A</v>
      </c>
      <c r="G140" s="35">
        <v>127851</v>
      </c>
      <c r="H140" s="43" t="str">
        <f t="shared" si="19"/>
        <v>N/A</v>
      </c>
      <c r="I140" s="12">
        <v>17.73</v>
      </c>
      <c r="J140" s="12">
        <v>14.89</v>
      </c>
      <c r="K140" s="44" t="s">
        <v>732</v>
      </c>
      <c r="L140" s="9" t="str">
        <f t="shared" si="20"/>
        <v>Yes</v>
      </c>
    </row>
    <row r="141" spans="1:12" ht="25.5" x14ac:dyDescent="0.2">
      <c r="A141" s="2" t="s">
        <v>1341</v>
      </c>
      <c r="B141" s="34" t="s">
        <v>217</v>
      </c>
      <c r="C141" s="46">
        <v>661.14844319999997</v>
      </c>
      <c r="D141" s="43" t="str">
        <f t="shared" si="17"/>
        <v>N/A</v>
      </c>
      <c r="E141" s="46">
        <v>611.61398133</v>
      </c>
      <c r="F141" s="43" t="str">
        <f t="shared" si="18"/>
        <v>N/A</v>
      </c>
      <c r="G141" s="46">
        <v>593.53929964999998</v>
      </c>
      <c r="H141" s="43" t="str">
        <f t="shared" si="19"/>
        <v>N/A</v>
      </c>
      <c r="I141" s="12">
        <v>-7.49</v>
      </c>
      <c r="J141" s="12">
        <v>-2.96</v>
      </c>
      <c r="K141" s="44" t="s">
        <v>732</v>
      </c>
      <c r="L141" s="9" t="str">
        <f t="shared" si="20"/>
        <v>Yes</v>
      </c>
    </row>
    <row r="142" spans="1:12" ht="25.5" x14ac:dyDescent="0.2">
      <c r="A142" s="2" t="s">
        <v>592</v>
      </c>
      <c r="B142" s="34" t="s">
        <v>217</v>
      </c>
      <c r="C142" s="46">
        <v>66608983</v>
      </c>
      <c r="D142" s="43" t="str">
        <f t="shared" si="17"/>
        <v>N/A</v>
      </c>
      <c r="E142" s="46">
        <v>76213719</v>
      </c>
      <c r="F142" s="43" t="str">
        <f t="shared" si="18"/>
        <v>N/A</v>
      </c>
      <c r="G142" s="46">
        <v>73955929</v>
      </c>
      <c r="H142" s="43" t="str">
        <f t="shared" si="19"/>
        <v>N/A</v>
      </c>
      <c r="I142" s="12">
        <v>14.42</v>
      </c>
      <c r="J142" s="12">
        <v>-2.96</v>
      </c>
      <c r="K142" s="44" t="s">
        <v>732</v>
      </c>
      <c r="L142" s="9" t="str">
        <f t="shared" si="20"/>
        <v>Yes</v>
      </c>
    </row>
    <row r="143" spans="1:12" x14ac:dyDescent="0.2">
      <c r="A143" s="3" t="s">
        <v>593</v>
      </c>
      <c r="B143" s="34" t="s">
        <v>217</v>
      </c>
      <c r="C143" s="35">
        <v>1407</v>
      </c>
      <c r="D143" s="43" t="str">
        <f t="shared" si="17"/>
        <v>N/A</v>
      </c>
      <c r="E143" s="35">
        <v>1493</v>
      </c>
      <c r="F143" s="43" t="str">
        <f t="shared" si="18"/>
        <v>N/A</v>
      </c>
      <c r="G143" s="35">
        <v>1465</v>
      </c>
      <c r="H143" s="43" t="str">
        <f t="shared" si="19"/>
        <v>N/A</v>
      </c>
      <c r="I143" s="12">
        <v>6.1120000000000001</v>
      </c>
      <c r="J143" s="12">
        <v>-1.88</v>
      </c>
      <c r="K143" s="44" t="s">
        <v>732</v>
      </c>
      <c r="L143" s="9" t="str">
        <f t="shared" si="20"/>
        <v>Yes</v>
      </c>
    </row>
    <row r="144" spans="1:12" ht="25.5" x14ac:dyDescent="0.2">
      <c r="A144" s="3" t="s">
        <v>1342</v>
      </c>
      <c r="B144" s="34" t="s">
        <v>217</v>
      </c>
      <c r="C144" s="46">
        <v>47341.139303000004</v>
      </c>
      <c r="D144" s="43" t="str">
        <f t="shared" si="17"/>
        <v>N/A</v>
      </c>
      <c r="E144" s="46">
        <v>51047.367045999999</v>
      </c>
      <c r="F144" s="43" t="str">
        <f t="shared" si="18"/>
        <v>N/A</v>
      </c>
      <c r="G144" s="46">
        <v>50481.862799000002</v>
      </c>
      <c r="H144" s="43" t="str">
        <f t="shared" si="19"/>
        <v>N/A</v>
      </c>
      <c r="I144" s="12">
        <v>7.8289999999999997</v>
      </c>
      <c r="J144" s="12">
        <v>-1.1100000000000001</v>
      </c>
      <c r="K144" s="44" t="s">
        <v>732</v>
      </c>
      <c r="L144" s="9" t="str">
        <f t="shared" si="20"/>
        <v>Yes</v>
      </c>
    </row>
    <row r="145" spans="1:12" ht="25.5" x14ac:dyDescent="0.2">
      <c r="A145" s="2" t="s">
        <v>594</v>
      </c>
      <c r="B145" s="34" t="s">
        <v>217</v>
      </c>
      <c r="C145" s="46">
        <v>20787756</v>
      </c>
      <c r="D145" s="43" t="str">
        <f t="shared" si="17"/>
        <v>N/A</v>
      </c>
      <c r="E145" s="46">
        <v>24691969</v>
      </c>
      <c r="F145" s="43" t="str">
        <f t="shared" si="18"/>
        <v>N/A</v>
      </c>
      <c r="G145" s="46">
        <v>23048108</v>
      </c>
      <c r="H145" s="43" t="str">
        <f t="shared" si="19"/>
        <v>N/A</v>
      </c>
      <c r="I145" s="12">
        <v>18.78</v>
      </c>
      <c r="J145" s="12">
        <v>-6.66</v>
      </c>
      <c r="K145" s="44" t="s">
        <v>732</v>
      </c>
      <c r="L145" s="9" t="str">
        <f t="shared" si="20"/>
        <v>Yes</v>
      </c>
    </row>
    <row r="146" spans="1:12" x14ac:dyDescent="0.2">
      <c r="A146" s="2" t="s">
        <v>595</v>
      </c>
      <c r="B146" s="34" t="s">
        <v>217</v>
      </c>
      <c r="C146" s="35">
        <v>41324</v>
      </c>
      <c r="D146" s="43" t="str">
        <f t="shared" si="17"/>
        <v>N/A</v>
      </c>
      <c r="E146" s="35">
        <v>54380</v>
      </c>
      <c r="F146" s="43" t="str">
        <f t="shared" si="18"/>
        <v>N/A</v>
      </c>
      <c r="G146" s="35">
        <v>48699</v>
      </c>
      <c r="H146" s="43" t="str">
        <f t="shared" si="19"/>
        <v>N/A</v>
      </c>
      <c r="I146" s="12">
        <v>31.59</v>
      </c>
      <c r="J146" s="12">
        <v>-10.4</v>
      </c>
      <c r="K146" s="44" t="s">
        <v>732</v>
      </c>
      <c r="L146" s="9" t="str">
        <f t="shared" si="20"/>
        <v>Yes</v>
      </c>
    </row>
    <row r="147" spans="1:12" ht="25.5" x14ac:dyDescent="0.2">
      <c r="A147" s="2" t="s">
        <v>1343</v>
      </c>
      <c r="B147" s="34" t="s">
        <v>217</v>
      </c>
      <c r="C147" s="46">
        <v>503.04317104</v>
      </c>
      <c r="D147" s="43" t="str">
        <f t="shared" si="17"/>
        <v>N/A</v>
      </c>
      <c r="E147" s="46">
        <v>454.06342404999998</v>
      </c>
      <c r="F147" s="43" t="str">
        <f t="shared" si="18"/>
        <v>N/A</v>
      </c>
      <c r="G147" s="46">
        <v>473.27682292999998</v>
      </c>
      <c r="H147" s="43" t="str">
        <f t="shared" si="19"/>
        <v>N/A</v>
      </c>
      <c r="I147" s="12">
        <v>-9.74</v>
      </c>
      <c r="J147" s="12">
        <v>4.2309999999999999</v>
      </c>
      <c r="K147" s="44" t="s">
        <v>732</v>
      </c>
      <c r="L147" s="9" t="str">
        <f t="shared" si="20"/>
        <v>Yes</v>
      </c>
    </row>
    <row r="148" spans="1:12" ht="25.5" x14ac:dyDescent="0.2">
      <c r="A148" s="2" t="s">
        <v>596</v>
      </c>
      <c r="B148" s="34" t="s">
        <v>217</v>
      </c>
      <c r="C148" s="46">
        <v>1666716</v>
      </c>
      <c r="D148" s="43" t="str">
        <f t="shared" si="17"/>
        <v>N/A</v>
      </c>
      <c r="E148" s="46">
        <v>1559192</v>
      </c>
      <c r="F148" s="43" t="str">
        <f t="shared" si="18"/>
        <v>N/A</v>
      </c>
      <c r="G148" s="46">
        <v>1697345</v>
      </c>
      <c r="H148" s="43" t="str">
        <f t="shared" si="19"/>
        <v>N/A</v>
      </c>
      <c r="I148" s="12">
        <v>-6.45</v>
      </c>
      <c r="J148" s="12">
        <v>8.8610000000000007</v>
      </c>
      <c r="K148" s="44" t="s">
        <v>732</v>
      </c>
      <c r="L148" s="9" t="str">
        <f t="shared" si="20"/>
        <v>Yes</v>
      </c>
    </row>
    <row r="149" spans="1:12" x14ac:dyDescent="0.2">
      <c r="A149" s="2" t="s">
        <v>597</v>
      </c>
      <c r="B149" s="34" t="s">
        <v>217</v>
      </c>
      <c r="C149" s="35">
        <v>273</v>
      </c>
      <c r="D149" s="43" t="str">
        <f t="shared" si="17"/>
        <v>N/A</v>
      </c>
      <c r="E149" s="35">
        <v>280</v>
      </c>
      <c r="F149" s="43" t="str">
        <f t="shared" si="18"/>
        <v>N/A</v>
      </c>
      <c r="G149" s="35">
        <v>286</v>
      </c>
      <c r="H149" s="43" t="str">
        <f t="shared" si="19"/>
        <v>N/A</v>
      </c>
      <c r="I149" s="12">
        <v>2.5640000000000001</v>
      </c>
      <c r="J149" s="12">
        <v>2.1429999999999998</v>
      </c>
      <c r="K149" s="44" t="s">
        <v>732</v>
      </c>
      <c r="L149" s="9" t="str">
        <f t="shared" si="20"/>
        <v>Yes</v>
      </c>
    </row>
    <row r="150" spans="1:12" ht="25.5" x14ac:dyDescent="0.2">
      <c r="A150" s="4" t="s">
        <v>1344</v>
      </c>
      <c r="B150" s="34" t="s">
        <v>217</v>
      </c>
      <c r="C150" s="46">
        <v>6105.1868132</v>
      </c>
      <c r="D150" s="43" t="str">
        <f t="shared" si="17"/>
        <v>N/A</v>
      </c>
      <c r="E150" s="46">
        <v>5568.5428571000002</v>
      </c>
      <c r="F150" s="43" t="str">
        <f t="shared" si="18"/>
        <v>N/A</v>
      </c>
      <c r="G150" s="46">
        <v>5934.7727273</v>
      </c>
      <c r="H150" s="43" t="str">
        <f t="shared" si="19"/>
        <v>N/A</v>
      </c>
      <c r="I150" s="12">
        <v>-8.7899999999999991</v>
      </c>
      <c r="J150" s="12">
        <v>6.577</v>
      </c>
      <c r="K150" s="44" t="s">
        <v>732</v>
      </c>
      <c r="L150" s="9" t="str">
        <f t="shared" si="20"/>
        <v>Yes</v>
      </c>
    </row>
    <row r="151" spans="1:12" ht="25.5" x14ac:dyDescent="0.2">
      <c r="A151" s="4" t="s">
        <v>1345</v>
      </c>
      <c r="B151" s="34" t="s">
        <v>217</v>
      </c>
      <c r="C151" s="46">
        <v>580.57718163000004</v>
      </c>
      <c r="D151" s="43" t="str">
        <f t="shared" ref="D151:D170" si="21">IF($B151="N/A","N/A",IF(C151&gt;10,"No",IF(C151&lt;-10,"No","Yes")))</f>
        <v>N/A</v>
      </c>
      <c r="E151" s="46">
        <v>538.51171105000003</v>
      </c>
      <c r="F151" s="43" t="str">
        <f t="shared" ref="F151:F170" si="22">IF($B151="N/A","N/A",IF(E151&gt;10,"No",IF(E151&lt;-10,"No","Yes")))</f>
        <v>N/A</v>
      </c>
      <c r="G151" s="46">
        <v>495.75623337000002</v>
      </c>
      <c r="H151" s="43" t="str">
        <f t="shared" ref="H151:H170" si="23">IF($B151="N/A","N/A",IF(G151&gt;10,"No",IF(G151&lt;-10,"No","Yes")))</f>
        <v>N/A</v>
      </c>
      <c r="I151" s="12">
        <v>-7.25</v>
      </c>
      <c r="J151" s="12">
        <v>-7.94</v>
      </c>
      <c r="K151" s="44" t="s">
        <v>732</v>
      </c>
      <c r="L151" s="9" t="str">
        <f t="shared" ref="L151:L170" si="24">IF(J151="Div by 0", "N/A", IF(K151="N/A","N/A", IF(J151&gt;VALUE(MID(K151,1,2)), "No", IF(J151&lt;-1*VALUE(MID(K151,1,2)), "No", "Yes"))))</f>
        <v>Yes</v>
      </c>
    </row>
    <row r="152" spans="1:12" ht="25.5" x14ac:dyDescent="0.2">
      <c r="A152" s="4" t="s">
        <v>1346</v>
      </c>
      <c r="B152" s="34" t="s">
        <v>217</v>
      </c>
      <c r="C152" s="46">
        <v>1420.7665093999999</v>
      </c>
      <c r="D152" s="43" t="str">
        <f t="shared" si="21"/>
        <v>N/A</v>
      </c>
      <c r="E152" s="46">
        <v>1489.9194662</v>
      </c>
      <c r="F152" s="43" t="str">
        <f t="shared" si="22"/>
        <v>N/A</v>
      </c>
      <c r="G152" s="46">
        <v>1243.7241452999999</v>
      </c>
      <c r="H152" s="43" t="str">
        <f t="shared" si="23"/>
        <v>N/A</v>
      </c>
      <c r="I152" s="12">
        <v>4.867</v>
      </c>
      <c r="J152" s="12">
        <v>-16.5</v>
      </c>
      <c r="K152" s="44" t="s">
        <v>732</v>
      </c>
      <c r="L152" s="9" t="str">
        <f t="shared" si="24"/>
        <v>Yes</v>
      </c>
    </row>
    <row r="153" spans="1:12" ht="25.5" x14ac:dyDescent="0.2">
      <c r="A153" s="4" t="s">
        <v>1347</v>
      </c>
      <c r="B153" s="34" t="s">
        <v>217</v>
      </c>
      <c r="C153" s="46">
        <v>2332.5965784</v>
      </c>
      <c r="D153" s="43" t="str">
        <f t="shared" si="21"/>
        <v>N/A</v>
      </c>
      <c r="E153" s="46">
        <v>2249.6829412000002</v>
      </c>
      <c r="F153" s="43" t="str">
        <f t="shared" si="22"/>
        <v>N/A</v>
      </c>
      <c r="G153" s="46">
        <v>2159.0215698000002</v>
      </c>
      <c r="H153" s="43" t="str">
        <f t="shared" si="23"/>
        <v>N/A</v>
      </c>
      <c r="I153" s="12">
        <v>-3.55</v>
      </c>
      <c r="J153" s="12">
        <v>-4.03</v>
      </c>
      <c r="K153" s="44" t="s">
        <v>732</v>
      </c>
      <c r="L153" s="9" t="str">
        <f t="shared" si="24"/>
        <v>Yes</v>
      </c>
    </row>
    <row r="154" spans="1:12" ht="25.5" x14ac:dyDescent="0.2">
      <c r="A154" s="4" t="s">
        <v>1348</v>
      </c>
      <c r="B154" s="34" t="s">
        <v>217</v>
      </c>
      <c r="C154" s="46">
        <v>265.32022726000002</v>
      </c>
      <c r="D154" s="43" t="str">
        <f t="shared" si="21"/>
        <v>N/A</v>
      </c>
      <c r="E154" s="46">
        <v>250.22308355000001</v>
      </c>
      <c r="F154" s="43" t="str">
        <f t="shared" si="22"/>
        <v>N/A</v>
      </c>
      <c r="G154" s="46">
        <v>220.59711135000001</v>
      </c>
      <c r="H154" s="43" t="str">
        <f t="shared" si="23"/>
        <v>N/A</v>
      </c>
      <c r="I154" s="12">
        <v>-5.69</v>
      </c>
      <c r="J154" s="12">
        <v>-11.8</v>
      </c>
      <c r="K154" s="44" t="s">
        <v>732</v>
      </c>
      <c r="L154" s="9" t="str">
        <f t="shared" si="24"/>
        <v>Yes</v>
      </c>
    </row>
    <row r="155" spans="1:12" ht="25.5" x14ac:dyDescent="0.2">
      <c r="A155" s="2" t="s">
        <v>1349</v>
      </c>
      <c r="B155" s="34" t="s">
        <v>217</v>
      </c>
      <c r="C155" s="46">
        <v>707.78450547</v>
      </c>
      <c r="D155" s="43" t="str">
        <f t="shared" si="21"/>
        <v>N/A</v>
      </c>
      <c r="E155" s="46">
        <v>644.71742352000001</v>
      </c>
      <c r="F155" s="43" t="str">
        <f t="shared" si="22"/>
        <v>N/A</v>
      </c>
      <c r="G155" s="46">
        <v>541.07274733999998</v>
      </c>
      <c r="H155" s="43" t="str">
        <f t="shared" si="23"/>
        <v>N/A</v>
      </c>
      <c r="I155" s="12">
        <v>-8.91</v>
      </c>
      <c r="J155" s="12">
        <v>-16.100000000000001</v>
      </c>
      <c r="K155" s="44" t="s">
        <v>732</v>
      </c>
      <c r="L155" s="9" t="str">
        <f t="shared" si="24"/>
        <v>Yes</v>
      </c>
    </row>
    <row r="156" spans="1:12" ht="25.5" x14ac:dyDescent="0.2">
      <c r="A156" s="2" t="s">
        <v>1350</v>
      </c>
      <c r="B156" s="34" t="s">
        <v>217</v>
      </c>
      <c r="C156" s="46">
        <v>128.53978455999999</v>
      </c>
      <c r="D156" s="43" t="str">
        <f t="shared" si="21"/>
        <v>N/A</v>
      </c>
      <c r="E156" s="46">
        <v>109.52349287</v>
      </c>
      <c r="F156" s="43" t="str">
        <f t="shared" si="22"/>
        <v>N/A</v>
      </c>
      <c r="G156" s="46">
        <v>101.60096645</v>
      </c>
      <c r="H156" s="43" t="str">
        <f t="shared" si="23"/>
        <v>N/A</v>
      </c>
      <c r="I156" s="12">
        <v>-14.8</v>
      </c>
      <c r="J156" s="12">
        <v>-7.23</v>
      </c>
      <c r="K156" s="44" t="s">
        <v>732</v>
      </c>
      <c r="L156" s="9" t="str">
        <f t="shared" si="24"/>
        <v>Yes</v>
      </c>
    </row>
    <row r="157" spans="1:12" ht="25.5" x14ac:dyDescent="0.2">
      <c r="A157" s="2" t="s">
        <v>1351</v>
      </c>
      <c r="B157" s="34" t="s">
        <v>217</v>
      </c>
      <c r="C157" s="46">
        <v>2336.5202829999998</v>
      </c>
      <c r="D157" s="43" t="str">
        <f t="shared" si="21"/>
        <v>N/A</v>
      </c>
      <c r="E157" s="46">
        <v>1731.7664519</v>
      </c>
      <c r="F157" s="43" t="str">
        <f t="shared" si="22"/>
        <v>N/A</v>
      </c>
      <c r="G157" s="46">
        <v>1478.2985043000001</v>
      </c>
      <c r="H157" s="43" t="str">
        <f t="shared" si="23"/>
        <v>N/A</v>
      </c>
      <c r="I157" s="12">
        <v>-25.9</v>
      </c>
      <c r="J157" s="12">
        <v>-14.6</v>
      </c>
      <c r="K157" s="44" t="s">
        <v>732</v>
      </c>
      <c r="L157" s="9" t="str">
        <f t="shared" si="24"/>
        <v>Yes</v>
      </c>
    </row>
    <row r="158" spans="1:12" ht="25.5" x14ac:dyDescent="0.2">
      <c r="A158" s="2" t="s">
        <v>1352</v>
      </c>
      <c r="B158" s="34" t="s">
        <v>217</v>
      </c>
      <c r="C158" s="46">
        <v>951.41048273000001</v>
      </c>
      <c r="D158" s="43" t="str">
        <f t="shared" si="21"/>
        <v>N/A</v>
      </c>
      <c r="E158" s="46">
        <v>905.26179854999998</v>
      </c>
      <c r="F158" s="43" t="str">
        <f t="shared" si="22"/>
        <v>N/A</v>
      </c>
      <c r="G158" s="46">
        <v>861.50034760999995</v>
      </c>
      <c r="H158" s="43" t="str">
        <f t="shared" si="23"/>
        <v>N/A</v>
      </c>
      <c r="I158" s="12">
        <v>-4.8499999999999996</v>
      </c>
      <c r="J158" s="12">
        <v>-4.83</v>
      </c>
      <c r="K158" s="44" t="s">
        <v>732</v>
      </c>
      <c r="L158" s="9" t="str">
        <f t="shared" si="24"/>
        <v>Yes</v>
      </c>
    </row>
    <row r="159" spans="1:12" ht="25.5" x14ac:dyDescent="0.2">
      <c r="A159" s="2" t="s">
        <v>1353</v>
      </c>
      <c r="B159" s="34" t="s">
        <v>217</v>
      </c>
      <c r="C159" s="46">
        <v>4.1120517042999998</v>
      </c>
      <c r="D159" s="43" t="str">
        <f t="shared" si="21"/>
        <v>N/A</v>
      </c>
      <c r="E159" s="46">
        <v>3.2159781135999999</v>
      </c>
      <c r="F159" s="43" t="str">
        <f t="shared" si="22"/>
        <v>N/A</v>
      </c>
      <c r="G159" s="46">
        <v>2.5011071918000001</v>
      </c>
      <c r="H159" s="43" t="str">
        <f t="shared" si="23"/>
        <v>N/A</v>
      </c>
      <c r="I159" s="12">
        <v>-21.8</v>
      </c>
      <c r="J159" s="12">
        <v>-22.2</v>
      </c>
      <c r="K159" s="44" t="s">
        <v>732</v>
      </c>
      <c r="L159" s="9" t="str">
        <f t="shared" si="24"/>
        <v>Yes</v>
      </c>
    </row>
    <row r="160" spans="1:12" ht="25.5" x14ac:dyDescent="0.2">
      <c r="A160" s="4" t="s">
        <v>1354</v>
      </c>
      <c r="B160" s="34" t="s">
        <v>217</v>
      </c>
      <c r="C160" s="46">
        <v>1.6110787393999999</v>
      </c>
      <c r="D160" s="43" t="str">
        <f t="shared" si="21"/>
        <v>N/A</v>
      </c>
      <c r="E160" s="46">
        <v>3.5357352298000002</v>
      </c>
      <c r="F160" s="43" t="str">
        <f t="shared" si="22"/>
        <v>N/A</v>
      </c>
      <c r="G160" s="46">
        <v>3.9580792099999998E-2</v>
      </c>
      <c r="H160" s="43" t="str">
        <f t="shared" si="23"/>
        <v>N/A</v>
      </c>
      <c r="I160" s="12">
        <v>119.5</v>
      </c>
      <c r="J160" s="12">
        <v>-98.9</v>
      </c>
      <c r="K160" s="44" t="s">
        <v>732</v>
      </c>
      <c r="L160" s="9" t="str">
        <f t="shared" si="24"/>
        <v>No</v>
      </c>
    </row>
    <row r="161" spans="1:12" x14ac:dyDescent="0.2">
      <c r="A161" s="4" t="s">
        <v>1355</v>
      </c>
      <c r="B161" s="34" t="s">
        <v>217</v>
      </c>
      <c r="C161" s="46">
        <v>599.79827069999999</v>
      </c>
      <c r="D161" s="43" t="str">
        <f t="shared" si="21"/>
        <v>N/A</v>
      </c>
      <c r="E161" s="46">
        <v>587.60890486999995</v>
      </c>
      <c r="F161" s="43" t="str">
        <f t="shared" si="22"/>
        <v>N/A</v>
      </c>
      <c r="G161" s="46">
        <v>477.87681549000001</v>
      </c>
      <c r="H161" s="43" t="str">
        <f t="shared" si="23"/>
        <v>N/A</v>
      </c>
      <c r="I161" s="12">
        <v>-2.0299999999999998</v>
      </c>
      <c r="J161" s="12">
        <v>-18.7</v>
      </c>
      <c r="K161" s="44" t="s">
        <v>732</v>
      </c>
      <c r="L161" s="9" t="str">
        <f t="shared" si="24"/>
        <v>Yes</v>
      </c>
    </row>
    <row r="162" spans="1:12" x14ac:dyDescent="0.2">
      <c r="A162" s="4" t="s">
        <v>1356</v>
      </c>
      <c r="B162" s="34" t="s">
        <v>217</v>
      </c>
      <c r="C162" s="46">
        <v>1551.5808962000001</v>
      </c>
      <c r="D162" s="43" t="str">
        <f t="shared" si="21"/>
        <v>N/A</v>
      </c>
      <c r="E162" s="46">
        <v>1593.4933272000001</v>
      </c>
      <c r="F162" s="43" t="str">
        <f t="shared" si="22"/>
        <v>N/A</v>
      </c>
      <c r="G162" s="46">
        <v>1230.367094</v>
      </c>
      <c r="H162" s="43" t="str">
        <f t="shared" si="23"/>
        <v>N/A</v>
      </c>
      <c r="I162" s="12">
        <v>2.7010000000000001</v>
      </c>
      <c r="J162" s="12">
        <v>-22.8</v>
      </c>
      <c r="K162" s="44" t="s">
        <v>732</v>
      </c>
      <c r="L162" s="9" t="str">
        <f t="shared" si="24"/>
        <v>Yes</v>
      </c>
    </row>
    <row r="163" spans="1:12" ht="25.5" x14ac:dyDescent="0.2">
      <c r="A163" s="4" t="s">
        <v>1357</v>
      </c>
      <c r="B163" s="34" t="s">
        <v>217</v>
      </c>
      <c r="C163" s="46">
        <v>3134.5713632000002</v>
      </c>
      <c r="D163" s="43" t="str">
        <f t="shared" si="21"/>
        <v>N/A</v>
      </c>
      <c r="E163" s="46">
        <v>3215.0175782000001</v>
      </c>
      <c r="F163" s="43" t="str">
        <f t="shared" si="22"/>
        <v>N/A</v>
      </c>
      <c r="G163" s="46">
        <v>2678.5491381000002</v>
      </c>
      <c r="H163" s="43" t="str">
        <f t="shared" si="23"/>
        <v>N/A</v>
      </c>
      <c r="I163" s="12">
        <v>2.5659999999999998</v>
      </c>
      <c r="J163" s="12">
        <v>-16.7</v>
      </c>
      <c r="K163" s="44" t="s">
        <v>732</v>
      </c>
      <c r="L163" s="9" t="str">
        <f t="shared" si="24"/>
        <v>Yes</v>
      </c>
    </row>
    <row r="164" spans="1:12" x14ac:dyDescent="0.2">
      <c r="A164" s="4" t="s">
        <v>1358</v>
      </c>
      <c r="B164" s="34" t="s">
        <v>217</v>
      </c>
      <c r="C164" s="46">
        <v>252.70415585999999</v>
      </c>
      <c r="D164" s="43" t="str">
        <f t="shared" si="21"/>
        <v>N/A</v>
      </c>
      <c r="E164" s="46">
        <v>248.09932913</v>
      </c>
      <c r="F164" s="43" t="str">
        <f t="shared" si="22"/>
        <v>N/A</v>
      </c>
      <c r="G164" s="46">
        <v>192.62741045999999</v>
      </c>
      <c r="H164" s="43" t="str">
        <f t="shared" si="23"/>
        <v>N/A</v>
      </c>
      <c r="I164" s="12">
        <v>-1.82</v>
      </c>
      <c r="J164" s="12">
        <v>-22.4</v>
      </c>
      <c r="K164" s="44" t="s">
        <v>732</v>
      </c>
      <c r="L164" s="9" t="str">
        <f t="shared" si="24"/>
        <v>Yes</v>
      </c>
    </row>
    <row r="165" spans="1:12" x14ac:dyDescent="0.2">
      <c r="A165" s="4" t="s">
        <v>1359</v>
      </c>
      <c r="B165" s="34" t="s">
        <v>217</v>
      </c>
      <c r="C165" s="46">
        <v>386.29145977000002</v>
      </c>
      <c r="D165" s="43" t="str">
        <f t="shared" si="21"/>
        <v>N/A</v>
      </c>
      <c r="E165" s="46">
        <v>397.51779031000001</v>
      </c>
      <c r="F165" s="43" t="str">
        <f t="shared" si="22"/>
        <v>N/A</v>
      </c>
      <c r="G165" s="46">
        <v>303.98113067000003</v>
      </c>
      <c r="H165" s="43" t="str">
        <f t="shared" si="23"/>
        <v>N/A</v>
      </c>
      <c r="I165" s="12">
        <v>2.9060000000000001</v>
      </c>
      <c r="J165" s="12">
        <v>-23.5</v>
      </c>
      <c r="K165" s="44" t="s">
        <v>732</v>
      </c>
      <c r="L165" s="9" t="str">
        <f t="shared" si="24"/>
        <v>Yes</v>
      </c>
    </row>
    <row r="166" spans="1:12" x14ac:dyDescent="0.2">
      <c r="A166" s="4" t="s">
        <v>1360</v>
      </c>
      <c r="B166" s="34" t="s">
        <v>217</v>
      </c>
      <c r="C166" s="46">
        <v>1893.2133438000001</v>
      </c>
      <c r="D166" s="43" t="str">
        <f t="shared" si="21"/>
        <v>N/A</v>
      </c>
      <c r="E166" s="46">
        <v>1972.9277400000001</v>
      </c>
      <c r="F166" s="43" t="str">
        <f t="shared" si="22"/>
        <v>N/A</v>
      </c>
      <c r="G166" s="46">
        <v>1911.0189492</v>
      </c>
      <c r="H166" s="43" t="str">
        <f t="shared" si="23"/>
        <v>N/A</v>
      </c>
      <c r="I166" s="12">
        <v>4.2110000000000003</v>
      </c>
      <c r="J166" s="12">
        <v>-3.14</v>
      </c>
      <c r="K166" s="44" t="s">
        <v>732</v>
      </c>
      <c r="L166" s="9" t="str">
        <f t="shared" si="24"/>
        <v>Yes</v>
      </c>
    </row>
    <row r="167" spans="1:12" x14ac:dyDescent="0.2">
      <c r="A167" s="45" t="s">
        <v>1361</v>
      </c>
      <c r="B167" s="34" t="s">
        <v>217</v>
      </c>
      <c r="C167" s="46">
        <v>3640.3686321</v>
      </c>
      <c r="D167" s="43" t="str">
        <f t="shared" si="21"/>
        <v>N/A</v>
      </c>
      <c r="E167" s="46">
        <v>3807.3992177</v>
      </c>
      <c r="F167" s="43" t="str">
        <f t="shared" si="22"/>
        <v>N/A</v>
      </c>
      <c r="G167" s="46">
        <v>3191.0741453000001</v>
      </c>
      <c r="H167" s="43" t="str">
        <f t="shared" si="23"/>
        <v>N/A</v>
      </c>
      <c r="I167" s="12">
        <v>4.5880000000000001</v>
      </c>
      <c r="J167" s="12">
        <v>-16.2</v>
      </c>
      <c r="K167" s="44" t="s">
        <v>732</v>
      </c>
      <c r="L167" s="9" t="str">
        <f t="shared" si="24"/>
        <v>Yes</v>
      </c>
    </row>
    <row r="168" spans="1:12" x14ac:dyDescent="0.2">
      <c r="A168" s="45" t="s">
        <v>1362</v>
      </c>
      <c r="B168" s="34" t="s">
        <v>217</v>
      </c>
      <c r="C168" s="46">
        <v>9046.8441757000001</v>
      </c>
      <c r="D168" s="43" t="str">
        <f t="shared" si="21"/>
        <v>N/A</v>
      </c>
      <c r="E168" s="46">
        <v>9554.7405438000005</v>
      </c>
      <c r="F168" s="43" t="str">
        <f t="shared" si="22"/>
        <v>N/A</v>
      </c>
      <c r="G168" s="46">
        <v>9149.3381286000003</v>
      </c>
      <c r="H168" s="43" t="str">
        <f t="shared" si="23"/>
        <v>N/A</v>
      </c>
      <c r="I168" s="12">
        <v>5.6139999999999999</v>
      </c>
      <c r="J168" s="12">
        <v>-4.24</v>
      </c>
      <c r="K168" s="44" t="s">
        <v>732</v>
      </c>
      <c r="L168" s="9" t="str">
        <f t="shared" si="24"/>
        <v>Yes</v>
      </c>
    </row>
    <row r="169" spans="1:12" x14ac:dyDescent="0.2">
      <c r="A169" s="45" t="s">
        <v>1363</v>
      </c>
      <c r="B169" s="34" t="s">
        <v>217</v>
      </c>
      <c r="C169" s="46">
        <v>915.66987861999996</v>
      </c>
      <c r="D169" s="43" t="str">
        <f t="shared" si="21"/>
        <v>N/A</v>
      </c>
      <c r="E169" s="46">
        <v>1023.6213139</v>
      </c>
      <c r="F169" s="43" t="str">
        <f t="shared" si="22"/>
        <v>N/A</v>
      </c>
      <c r="G169" s="46">
        <v>1001.6357406</v>
      </c>
      <c r="H169" s="43" t="str">
        <f t="shared" si="23"/>
        <v>N/A</v>
      </c>
      <c r="I169" s="12">
        <v>11.79</v>
      </c>
      <c r="J169" s="12">
        <v>-2.15</v>
      </c>
      <c r="K169" s="44" t="s">
        <v>732</v>
      </c>
      <c r="L169" s="9" t="str">
        <f t="shared" si="24"/>
        <v>Yes</v>
      </c>
    </row>
    <row r="170" spans="1:12" x14ac:dyDescent="0.2">
      <c r="A170" s="45" t="s">
        <v>1364</v>
      </c>
      <c r="B170" s="34" t="s">
        <v>217</v>
      </c>
      <c r="C170" s="46">
        <v>1333.4385387</v>
      </c>
      <c r="D170" s="43" t="str">
        <f t="shared" si="21"/>
        <v>N/A</v>
      </c>
      <c r="E170" s="46">
        <v>1363.5694286</v>
      </c>
      <c r="F170" s="43" t="str">
        <f t="shared" si="22"/>
        <v>N/A</v>
      </c>
      <c r="G170" s="46">
        <v>1296.5095051999999</v>
      </c>
      <c r="H170" s="43" t="str">
        <f t="shared" si="23"/>
        <v>N/A</v>
      </c>
      <c r="I170" s="12">
        <v>2.2599999999999998</v>
      </c>
      <c r="J170" s="12">
        <v>-4.92</v>
      </c>
      <c r="K170" s="44" t="s">
        <v>732</v>
      </c>
      <c r="L170" s="9" t="str">
        <f t="shared" si="24"/>
        <v>Yes</v>
      </c>
    </row>
    <row r="171" spans="1:12" x14ac:dyDescent="0.2">
      <c r="A171" s="45" t="s">
        <v>85</v>
      </c>
      <c r="B171" s="34" t="s">
        <v>217</v>
      </c>
      <c r="C171" s="8">
        <v>7.2638369387999999</v>
      </c>
      <c r="D171" s="43" t="str">
        <f t="shared" ref="D171:D202" si="25">IF($B171="N/A","N/A",IF(C171&gt;10,"No",IF(C171&lt;-10,"No","Yes")))</f>
        <v>N/A</v>
      </c>
      <c r="E171" s="8">
        <v>6.8042852659999999</v>
      </c>
      <c r="F171" s="43" t="str">
        <f t="shared" ref="F171:F202" si="26">IF($B171="N/A","N/A",IF(E171&gt;10,"No",IF(E171&lt;-10,"No","Yes")))</f>
        <v>N/A</v>
      </c>
      <c r="G171" s="8">
        <v>6.4213646417000003</v>
      </c>
      <c r="H171" s="43" t="str">
        <f t="shared" ref="H171:H202" si="27">IF($B171="N/A","N/A",IF(G171&gt;10,"No",IF(G171&lt;-10,"No","Yes")))</f>
        <v>N/A</v>
      </c>
      <c r="I171" s="12">
        <v>-6.33</v>
      </c>
      <c r="J171" s="12">
        <v>-5.63</v>
      </c>
      <c r="K171" s="44" t="s">
        <v>732</v>
      </c>
      <c r="L171" s="9" t="str">
        <f t="shared" ref="L171:L202" si="28">IF(J171="Div by 0", "N/A", IF(K171="N/A","N/A", IF(J171&gt;VALUE(MID(K171,1,2)), "No", IF(J171&lt;-1*VALUE(MID(K171,1,2)), "No", "Yes"))))</f>
        <v>Yes</v>
      </c>
    </row>
    <row r="172" spans="1:12" x14ac:dyDescent="0.2">
      <c r="A172" s="45" t="s">
        <v>465</v>
      </c>
      <c r="B172" s="34" t="s">
        <v>217</v>
      </c>
      <c r="C172" s="8">
        <v>11.25</v>
      </c>
      <c r="D172" s="43" t="str">
        <f t="shared" si="25"/>
        <v>N/A</v>
      </c>
      <c r="E172" s="8">
        <v>10.653474459</v>
      </c>
      <c r="F172" s="43" t="str">
        <f t="shared" si="26"/>
        <v>N/A</v>
      </c>
      <c r="G172" s="8">
        <v>10.363247863</v>
      </c>
      <c r="H172" s="43" t="str">
        <f t="shared" si="27"/>
        <v>N/A</v>
      </c>
      <c r="I172" s="12">
        <v>-5.3</v>
      </c>
      <c r="J172" s="12">
        <v>-2.72</v>
      </c>
      <c r="K172" s="44" t="s">
        <v>732</v>
      </c>
      <c r="L172" s="9" t="str">
        <f t="shared" si="28"/>
        <v>Yes</v>
      </c>
    </row>
    <row r="173" spans="1:12" x14ac:dyDescent="0.2">
      <c r="A173" s="45" t="s">
        <v>466</v>
      </c>
      <c r="B173" s="34" t="s">
        <v>217</v>
      </c>
      <c r="C173" s="8">
        <v>13.880353057000001</v>
      </c>
      <c r="D173" s="43" t="str">
        <f t="shared" si="25"/>
        <v>N/A</v>
      </c>
      <c r="E173" s="8">
        <v>14.180670128999999</v>
      </c>
      <c r="F173" s="43" t="str">
        <f t="shared" si="26"/>
        <v>N/A</v>
      </c>
      <c r="G173" s="8">
        <v>13.571135711</v>
      </c>
      <c r="H173" s="43" t="str">
        <f t="shared" si="27"/>
        <v>N/A</v>
      </c>
      <c r="I173" s="12">
        <v>2.1640000000000001</v>
      </c>
      <c r="J173" s="12">
        <v>-4.3</v>
      </c>
      <c r="K173" s="44" t="s">
        <v>732</v>
      </c>
      <c r="L173" s="9" t="str">
        <f t="shared" si="28"/>
        <v>Yes</v>
      </c>
    </row>
    <row r="174" spans="1:12" x14ac:dyDescent="0.2">
      <c r="A174" s="2" t="s">
        <v>467</v>
      </c>
      <c r="B174" s="34" t="s">
        <v>217</v>
      </c>
      <c r="C174" s="8">
        <v>4.1474793481000001</v>
      </c>
      <c r="D174" s="43" t="str">
        <f t="shared" si="25"/>
        <v>N/A</v>
      </c>
      <c r="E174" s="8">
        <v>3.8066076407999998</v>
      </c>
      <c r="F174" s="43" t="str">
        <f t="shared" si="26"/>
        <v>N/A</v>
      </c>
      <c r="G174" s="8">
        <v>3.5941355160000001</v>
      </c>
      <c r="H174" s="43" t="str">
        <f t="shared" si="27"/>
        <v>N/A</v>
      </c>
      <c r="I174" s="12">
        <v>-8.2200000000000006</v>
      </c>
      <c r="J174" s="12">
        <v>-5.58</v>
      </c>
      <c r="K174" s="44" t="s">
        <v>732</v>
      </c>
      <c r="L174" s="9" t="str">
        <f t="shared" si="28"/>
        <v>Yes</v>
      </c>
    </row>
    <row r="175" spans="1:12" x14ac:dyDescent="0.2">
      <c r="A175" s="2" t="s">
        <v>468</v>
      </c>
      <c r="B175" s="34" t="s">
        <v>217</v>
      </c>
      <c r="C175" s="8">
        <v>14.973905553</v>
      </c>
      <c r="D175" s="43" t="str">
        <f t="shared" si="25"/>
        <v>N/A</v>
      </c>
      <c r="E175" s="8">
        <v>13.641549467999999</v>
      </c>
      <c r="F175" s="43" t="str">
        <f t="shared" si="26"/>
        <v>N/A</v>
      </c>
      <c r="G175" s="8">
        <v>11.659323061</v>
      </c>
      <c r="H175" s="43" t="str">
        <f t="shared" si="27"/>
        <v>N/A</v>
      </c>
      <c r="I175" s="12">
        <v>-8.9</v>
      </c>
      <c r="J175" s="12">
        <v>-14.5</v>
      </c>
      <c r="K175" s="44" t="s">
        <v>732</v>
      </c>
      <c r="L175" s="9" t="str">
        <f t="shared" si="28"/>
        <v>Yes</v>
      </c>
    </row>
    <row r="176" spans="1:12" x14ac:dyDescent="0.2">
      <c r="A176" s="2" t="s">
        <v>1365</v>
      </c>
      <c r="B176" s="34" t="s">
        <v>217</v>
      </c>
      <c r="C176" s="8">
        <v>0.30826775519999999</v>
      </c>
      <c r="D176" s="43" t="str">
        <f t="shared" si="25"/>
        <v>N/A</v>
      </c>
      <c r="E176" s="8">
        <v>0.26029114050000002</v>
      </c>
      <c r="F176" s="43" t="str">
        <f t="shared" si="26"/>
        <v>N/A</v>
      </c>
      <c r="G176" s="8">
        <v>0.22696405289999999</v>
      </c>
      <c r="H176" s="43" t="str">
        <f t="shared" si="27"/>
        <v>N/A</v>
      </c>
      <c r="I176" s="12">
        <v>-15.6</v>
      </c>
      <c r="J176" s="12">
        <v>-12.8</v>
      </c>
      <c r="K176" s="44" t="s">
        <v>732</v>
      </c>
      <c r="L176" s="9" t="str">
        <f t="shared" si="28"/>
        <v>Yes</v>
      </c>
    </row>
    <row r="177" spans="1:12" x14ac:dyDescent="0.2">
      <c r="A177" s="2" t="s">
        <v>1366</v>
      </c>
      <c r="B177" s="34" t="s">
        <v>217</v>
      </c>
      <c r="C177" s="8">
        <v>6.1320754717000003</v>
      </c>
      <c r="D177" s="43" t="str">
        <f t="shared" si="25"/>
        <v>N/A</v>
      </c>
      <c r="E177" s="8">
        <v>4.5329038196000004</v>
      </c>
      <c r="F177" s="43" t="str">
        <f t="shared" si="26"/>
        <v>N/A</v>
      </c>
      <c r="G177" s="8">
        <v>3.9743589743999999</v>
      </c>
      <c r="H177" s="43" t="str">
        <f t="shared" si="27"/>
        <v>N/A</v>
      </c>
      <c r="I177" s="12">
        <v>-26.1</v>
      </c>
      <c r="J177" s="12">
        <v>-12.3</v>
      </c>
      <c r="K177" s="44" t="s">
        <v>732</v>
      </c>
      <c r="L177" s="9" t="str">
        <f t="shared" si="28"/>
        <v>Yes</v>
      </c>
    </row>
    <row r="178" spans="1:12" x14ac:dyDescent="0.2">
      <c r="A178" s="2" t="s">
        <v>1367</v>
      </c>
      <c r="B178" s="34" t="s">
        <v>217</v>
      </c>
      <c r="C178" s="8">
        <v>2.1902582543000002</v>
      </c>
      <c r="D178" s="43" t="str">
        <f t="shared" si="25"/>
        <v>N/A</v>
      </c>
      <c r="E178" s="8">
        <v>2.0714940421999999</v>
      </c>
      <c r="F178" s="43" t="str">
        <f t="shared" si="26"/>
        <v>N/A</v>
      </c>
      <c r="G178" s="8">
        <v>1.8574968357999999</v>
      </c>
      <c r="H178" s="43" t="str">
        <f t="shared" si="27"/>
        <v>N/A</v>
      </c>
      <c r="I178" s="12">
        <v>-5.42</v>
      </c>
      <c r="J178" s="12">
        <v>-10.3</v>
      </c>
      <c r="K178" s="44" t="s">
        <v>732</v>
      </c>
      <c r="L178" s="9" t="str">
        <f t="shared" si="28"/>
        <v>Yes</v>
      </c>
    </row>
    <row r="179" spans="1:12" x14ac:dyDescent="0.2">
      <c r="A179" s="2" t="s">
        <v>1368</v>
      </c>
      <c r="B179" s="34" t="s">
        <v>217</v>
      </c>
      <c r="C179" s="8">
        <v>1.71050822E-2</v>
      </c>
      <c r="D179" s="43" t="str">
        <f t="shared" si="25"/>
        <v>N/A</v>
      </c>
      <c r="E179" s="8">
        <v>1.46927885E-2</v>
      </c>
      <c r="F179" s="43" t="str">
        <f t="shared" si="26"/>
        <v>N/A</v>
      </c>
      <c r="G179" s="8">
        <v>6.9956224000000001E-3</v>
      </c>
      <c r="H179" s="43" t="str">
        <f t="shared" si="27"/>
        <v>N/A</v>
      </c>
      <c r="I179" s="12">
        <v>-14.1</v>
      </c>
      <c r="J179" s="12">
        <v>-52.4</v>
      </c>
      <c r="K179" s="44" t="s">
        <v>732</v>
      </c>
      <c r="L179" s="9" t="str">
        <f t="shared" si="28"/>
        <v>No</v>
      </c>
    </row>
    <row r="180" spans="1:12" x14ac:dyDescent="0.2">
      <c r="A180" s="2" t="s">
        <v>1369</v>
      </c>
      <c r="B180" s="34" t="s">
        <v>217</v>
      </c>
      <c r="C180" s="8">
        <v>1.2667207000000001E-3</v>
      </c>
      <c r="D180" s="43" t="str">
        <f t="shared" si="25"/>
        <v>N/A</v>
      </c>
      <c r="E180" s="8">
        <v>5.3312293000000004E-3</v>
      </c>
      <c r="F180" s="43" t="str">
        <f t="shared" si="26"/>
        <v>N/A</v>
      </c>
      <c r="G180" s="8">
        <v>8.29786E-4</v>
      </c>
      <c r="H180" s="43" t="str">
        <f t="shared" si="27"/>
        <v>N/A</v>
      </c>
      <c r="I180" s="12">
        <v>320.89999999999998</v>
      </c>
      <c r="J180" s="12">
        <v>-84.4</v>
      </c>
      <c r="K180" s="44" t="s">
        <v>732</v>
      </c>
      <c r="L180" s="9" t="str">
        <f t="shared" si="28"/>
        <v>No</v>
      </c>
    </row>
    <row r="181" spans="1:12" x14ac:dyDescent="0.2">
      <c r="A181" s="2" t="s">
        <v>86</v>
      </c>
      <c r="B181" s="34" t="s">
        <v>217</v>
      </c>
      <c r="C181" s="8">
        <v>2.277904328</v>
      </c>
      <c r="D181" s="43" t="str">
        <f t="shared" si="25"/>
        <v>N/A</v>
      </c>
      <c r="E181" s="8">
        <v>3.1520882585000001</v>
      </c>
      <c r="F181" s="43" t="str">
        <f t="shared" si="26"/>
        <v>N/A</v>
      </c>
      <c r="G181" s="8">
        <v>4.1434262948000002</v>
      </c>
      <c r="H181" s="43" t="str">
        <f t="shared" si="27"/>
        <v>N/A</v>
      </c>
      <c r="I181" s="12">
        <v>38.380000000000003</v>
      </c>
      <c r="J181" s="12">
        <v>31.45</v>
      </c>
      <c r="K181" s="44" t="s">
        <v>732</v>
      </c>
      <c r="L181" s="9" t="str">
        <f t="shared" si="28"/>
        <v>No</v>
      </c>
    </row>
    <row r="182" spans="1:12" x14ac:dyDescent="0.2">
      <c r="A182" s="2" t="s">
        <v>87</v>
      </c>
      <c r="B182" s="34" t="s">
        <v>217</v>
      </c>
      <c r="C182" s="8">
        <v>52.779325227999998</v>
      </c>
      <c r="D182" s="43" t="str">
        <f t="shared" si="25"/>
        <v>N/A</v>
      </c>
      <c r="E182" s="8">
        <v>51.743581433999999</v>
      </c>
      <c r="F182" s="43" t="str">
        <f t="shared" si="26"/>
        <v>N/A</v>
      </c>
      <c r="G182" s="8">
        <v>51.192962848000001</v>
      </c>
      <c r="H182" s="43" t="str">
        <f t="shared" si="27"/>
        <v>N/A</v>
      </c>
      <c r="I182" s="12">
        <v>-1.96</v>
      </c>
      <c r="J182" s="12">
        <v>-1.06</v>
      </c>
      <c r="K182" s="44" t="s">
        <v>732</v>
      </c>
      <c r="L182" s="9" t="str">
        <f t="shared" si="28"/>
        <v>Yes</v>
      </c>
    </row>
    <row r="183" spans="1:12" x14ac:dyDescent="0.2">
      <c r="A183" s="2" t="s">
        <v>469</v>
      </c>
      <c r="B183" s="34" t="s">
        <v>217</v>
      </c>
      <c r="C183" s="8">
        <v>65.330188679000003</v>
      </c>
      <c r="D183" s="43" t="str">
        <f t="shared" si="25"/>
        <v>N/A</v>
      </c>
      <c r="E183" s="8">
        <v>67.809479981999999</v>
      </c>
      <c r="F183" s="43" t="str">
        <f t="shared" si="26"/>
        <v>N/A</v>
      </c>
      <c r="G183" s="8">
        <v>66.474358973999998</v>
      </c>
      <c r="H183" s="43" t="str">
        <f t="shared" si="27"/>
        <v>N/A</v>
      </c>
      <c r="I183" s="12">
        <v>3.7949999999999999</v>
      </c>
      <c r="J183" s="12">
        <v>-1.97</v>
      </c>
      <c r="K183" s="44" t="s">
        <v>732</v>
      </c>
      <c r="L183" s="9" t="str">
        <f t="shared" si="28"/>
        <v>Yes</v>
      </c>
    </row>
    <row r="184" spans="1:12" x14ac:dyDescent="0.2">
      <c r="A184" s="2" t="s">
        <v>470</v>
      </c>
      <c r="B184" s="34" t="s">
        <v>217</v>
      </c>
      <c r="C184" s="8">
        <v>72.289419199999998</v>
      </c>
      <c r="D184" s="43" t="str">
        <f t="shared" si="25"/>
        <v>N/A</v>
      </c>
      <c r="E184" s="8">
        <v>73.357775740999998</v>
      </c>
      <c r="F184" s="43" t="str">
        <f t="shared" si="26"/>
        <v>N/A</v>
      </c>
      <c r="G184" s="8">
        <v>72.602812985</v>
      </c>
      <c r="H184" s="43" t="str">
        <f t="shared" si="27"/>
        <v>N/A</v>
      </c>
      <c r="I184" s="12">
        <v>1.478</v>
      </c>
      <c r="J184" s="12">
        <v>-1.03</v>
      </c>
      <c r="K184" s="44" t="s">
        <v>732</v>
      </c>
      <c r="L184" s="9" t="str">
        <f t="shared" si="28"/>
        <v>Yes</v>
      </c>
    </row>
    <row r="185" spans="1:12" x14ac:dyDescent="0.2">
      <c r="A185" s="2" t="s">
        <v>471</v>
      </c>
      <c r="B185" s="34" t="s">
        <v>217</v>
      </c>
      <c r="C185" s="8">
        <v>48.337285389999998</v>
      </c>
      <c r="D185" s="43" t="str">
        <f t="shared" si="25"/>
        <v>N/A</v>
      </c>
      <c r="E185" s="8">
        <v>46.847662229999997</v>
      </c>
      <c r="F185" s="43" t="str">
        <f t="shared" si="26"/>
        <v>N/A</v>
      </c>
      <c r="G185" s="8">
        <v>46.145277551</v>
      </c>
      <c r="H185" s="43" t="str">
        <f t="shared" si="27"/>
        <v>N/A</v>
      </c>
      <c r="I185" s="12">
        <v>-3.08</v>
      </c>
      <c r="J185" s="12">
        <v>-1.5</v>
      </c>
      <c r="K185" s="44" t="s">
        <v>732</v>
      </c>
      <c r="L185" s="9" t="str">
        <f t="shared" si="28"/>
        <v>Yes</v>
      </c>
    </row>
    <row r="186" spans="1:12" x14ac:dyDescent="0.2">
      <c r="A186" s="2" t="s">
        <v>472</v>
      </c>
      <c r="B186" s="34" t="s">
        <v>217</v>
      </c>
      <c r="C186" s="8">
        <v>57.542055128000001</v>
      </c>
      <c r="D186" s="43" t="str">
        <f t="shared" si="25"/>
        <v>N/A</v>
      </c>
      <c r="E186" s="8">
        <v>57.449326665999997</v>
      </c>
      <c r="F186" s="43" t="str">
        <f t="shared" si="26"/>
        <v>N/A</v>
      </c>
      <c r="G186" s="8">
        <v>56.200575870999998</v>
      </c>
      <c r="H186" s="43" t="str">
        <f t="shared" si="27"/>
        <v>N/A</v>
      </c>
      <c r="I186" s="12">
        <v>-0.161</v>
      </c>
      <c r="J186" s="12">
        <v>-2.17</v>
      </c>
      <c r="K186" s="44" t="s">
        <v>732</v>
      </c>
      <c r="L186" s="9" t="str">
        <f t="shared" si="28"/>
        <v>Yes</v>
      </c>
    </row>
    <row r="187" spans="1:12" x14ac:dyDescent="0.2">
      <c r="A187" s="2" t="s">
        <v>116</v>
      </c>
      <c r="B187" s="34" t="s">
        <v>217</v>
      </c>
      <c r="C187" s="8">
        <v>78.115564128000003</v>
      </c>
      <c r="D187" s="43" t="str">
        <f t="shared" si="25"/>
        <v>N/A</v>
      </c>
      <c r="E187" s="8">
        <v>79.155787016999994</v>
      </c>
      <c r="F187" s="43" t="str">
        <f t="shared" si="26"/>
        <v>N/A</v>
      </c>
      <c r="G187" s="8">
        <v>78.795227787000002</v>
      </c>
      <c r="H187" s="43" t="str">
        <f t="shared" si="27"/>
        <v>N/A</v>
      </c>
      <c r="I187" s="12">
        <v>1.3320000000000001</v>
      </c>
      <c r="J187" s="12">
        <v>-0.45600000000000002</v>
      </c>
      <c r="K187" s="44" t="s">
        <v>732</v>
      </c>
      <c r="L187" s="9" t="str">
        <f t="shared" si="28"/>
        <v>Yes</v>
      </c>
    </row>
    <row r="188" spans="1:12" x14ac:dyDescent="0.2">
      <c r="A188" s="2" t="s">
        <v>473</v>
      </c>
      <c r="B188" s="34" t="s">
        <v>217</v>
      </c>
      <c r="C188" s="8">
        <v>74.834905660000004</v>
      </c>
      <c r="D188" s="43" t="str">
        <f t="shared" si="25"/>
        <v>N/A</v>
      </c>
      <c r="E188" s="8">
        <v>75.195582145000003</v>
      </c>
      <c r="F188" s="43" t="str">
        <f t="shared" si="26"/>
        <v>N/A</v>
      </c>
      <c r="G188" s="8">
        <v>72.585470084999997</v>
      </c>
      <c r="H188" s="43" t="str">
        <f t="shared" si="27"/>
        <v>N/A</v>
      </c>
      <c r="I188" s="12">
        <v>0.48199999999999998</v>
      </c>
      <c r="J188" s="12">
        <v>-3.47</v>
      </c>
      <c r="K188" s="44" t="s">
        <v>732</v>
      </c>
      <c r="L188" s="9" t="str">
        <f t="shared" si="28"/>
        <v>Yes</v>
      </c>
    </row>
    <row r="189" spans="1:12" x14ac:dyDescent="0.2">
      <c r="A189" s="2" t="s">
        <v>474</v>
      </c>
      <c r="B189" s="34" t="s">
        <v>217</v>
      </c>
      <c r="C189" s="8">
        <v>84.186553340000003</v>
      </c>
      <c r="D189" s="43" t="str">
        <f t="shared" si="25"/>
        <v>N/A</v>
      </c>
      <c r="E189" s="8">
        <v>85.008656685999995</v>
      </c>
      <c r="F189" s="43" t="str">
        <f t="shared" si="26"/>
        <v>N/A</v>
      </c>
      <c r="G189" s="8">
        <v>84.853022443</v>
      </c>
      <c r="H189" s="43" t="str">
        <f t="shared" si="27"/>
        <v>N/A</v>
      </c>
      <c r="I189" s="12">
        <v>0.97650000000000003</v>
      </c>
      <c r="J189" s="12">
        <v>-0.183</v>
      </c>
      <c r="K189" s="44" t="s">
        <v>732</v>
      </c>
      <c r="L189" s="9" t="str">
        <f t="shared" si="28"/>
        <v>Yes</v>
      </c>
    </row>
    <row r="190" spans="1:12" x14ac:dyDescent="0.2">
      <c r="A190" s="2" t="s">
        <v>475</v>
      </c>
      <c r="B190" s="34" t="s">
        <v>217</v>
      </c>
      <c r="C190" s="8">
        <v>79.823717035000001</v>
      </c>
      <c r="D190" s="43" t="str">
        <f t="shared" si="25"/>
        <v>N/A</v>
      </c>
      <c r="E190" s="8">
        <v>81.195287729</v>
      </c>
      <c r="F190" s="43" t="str">
        <f t="shared" si="26"/>
        <v>N/A</v>
      </c>
      <c r="G190" s="8">
        <v>81.505188868000005</v>
      </c>
      <c r="H190" s="43" t="str">
        <f t="shared" si="27"/>
        <v>N/A</v>
      </c>
      <c r="I190" s="12">
        <v>1.718</v>
      </c>
      <c r="J190" s="12">
        <v>0.38169999999999998</v>
      </c>
      <c r="K190" s="44" t="s">
        <v>732</v>
      </c>
      <c r="L190" s="9" t="str">
        <f t="shared" si="28"/>
        <v>Yes</v>
      </c>
    </row>
    <row r="191" spans="1:12" x14ac:dyDescent="0.2">
      <c r="A191" s="2" t="s">
        <v>476</v>
      </c>
      <c r="B191" s="34" t="s">
        <v>217</v>
      </c>
      <c r="C191" s="8">
        <v>68.311714632999994</v>
      </c>
      <c r="D191" s="43" t="str">
        <f t="shared" si="25"/>
        <v>N/A</v>
      </c>
      <c r="E191" s="8">
        <v>68.875217247999998</v>
      </c>
      <c r="F191" s="43" t="str">
        <f t="shared" si="26"/>
        <v>N/A</v>
      </c>
      <c r="G191" s="8">
        <v>67.859069145999996</v>
      </c>
      <c r="H191" s="43" t="str">
        <f t="shared" si="27"/>
        <v>N/A</v>
      </c>
      <c r="I191" s="12">
        <v>0.82489999999999997</v>
      </c>
      <c r="J191" s="12">
        <v>-1.48</v>
      </c>
      <c r="K191" s="44" t="s">
        <v>732</v>
      </c>
      <c r="L191" s="9" t="str">
        <f t="shared" si="28"/>
        <v>Yes</v>
      </c>
    </row>
    <row r="192" spans="1:12" x14ac:dyDescent="0.2">
      <c r="A192" s="2" t="s">
        <v>1370</v>
      </c>
      <c r="B192" s="34" t="s">
        <v>217</v>
      </c>
      <c r="C192" s="35">
        <v>6.2361679501999996</v>
      </c>
      <c r="D192" s="43" t="str">
        <f t="shared" si="25"/>
        <v>N/A</v>
      </c>
      <c r="E192" s="35">
        <v>6.1082808308000001</v>
      </c>
      <c r="F192" s="43" t="str">
        <f t="shared" si="26"/>
        <v>N/A</v>
      </c>
      <c r="G192" s="35">
        <v>5.9888472695999999</v>
      </c>
      <c r="H192" s="43" t="str">
        <f t="shared" si="27"/>
        <v>N/A</v>
      </c>
      <c r="I192" s="12">
        <v>-2.0499999999999998</v>
      </c>
      <c r="J192" s="12">
        <v>-1.96</v>
      </c>
      <c r="K192" s="44" t="s">
        <v>732</v>
      </c>
      <c r="L192" s="9" t="str">
        <f t="shared" si="28"/>
        <v>Yes</v>
      </c>
    </row>
    <row r="193" spans="1:12" x14ac:dyDescent="0.2">
      <c r="A193" s="2" t="s">
        <v>1371</v>
      </c>
      <c r="B193" s="34" t="s">
        <v>217</v>
      </c>
      <c r="C193" s="35">
        <v>8.8679245282999997</v>
      </c>
      <c r="D193" s="43" t="str">
        <f t="shared" si="25"/>
        <v>N/A</v>
      </c>
      <c r="E193" s="35">
        <v>10.090712742999999</v>
      </c>
      <c r="F193" s="43" t="str">
        <f t="shared" si="26"/>
        <v>N/A</v>
      </c>
      <c r="G193" s="35">
        <v>8.6639175258000005</v>
      </c>
      <c r="H193" s="43" t="str">
        <f t="shared" si="27"/>
        <v>N/A</v>
      </c>
      <c r="I193" s="12">
        <v>13.79</v>
      </c>
      <c r="J193" s="12">
        <v>-14.1</v>
      </c>
      <c r="K193" s="44" t="s">
        <v>732</v>
      </c>
      <c r="L193" s="9" t="str">
        <f t="shared" si="28"/>
        <v>Yes</v>
      </c>
    </row>
    <row r="194" spans="1:12" x14ac:dyDescent="0.2">
      <c r="A194" s="2" t="s">
        <v>1372</v>
      </c>
      <c r="B194" s="34" t="s">
        <v>217</v>
      </c>
      <c r="C194" s="35">
        <v>13.012089810000001</v>
      </c>
      <c r="D194" s="43" t="str">
        <f t="shared" si="25"/>
        <v>N/A</v>
      </c>
      <c r="E194" s="35">
        <v>11.908503304</v>
      </c>
      <c r="F194" s="43" t="str">
        <f t="shared" si="26"/>
        <v>N/A</v>
      </c>
      <c r="G194" s="35">
        <v>12.007487192999999</v>
      </c>
      <c r="H194" s="43" t="str">
        <f t="shared" si="27"/>
        <v>N/A</v>
      </c>
      <c r="I194" s="12">
        <v>-8.48</v>
      </c>
      <c r="J194" s="12">
        <v>0.83120000000000005</v>
      </c>
      <c r="K194" s="44" t="s">
        <v>732</v>
      </c>
      <c r="L194" s="9" t="str">
        <f t="shared" si="28"/>
        <v>Yes</v>
      </c>
    </row>
    <row r="195" spans="1:12" x14ac:dyDescent="0.2">
      <c r="A195" s="2" t="s">
        <v>1373</v>
      </c>
      <c r="B195" s="34" t="s">
        <v>217</v>
      </c>
      <c r="C195" s="35">
        <v>5.4767103347999999</v>
      </c>
      <c r="D195" s="43" t="str">
        <f t="shared" si="25"/>
        <v>N/A</v>
      </c>
      <c r="E195" s="35">
        <v>5.7251042149</v>
      </c>
      <c r="F195" s="43" t="str">
        <f t="shared" si="26"/>
        <v>N/A</v>
      </c>
      <c r="G195" s="35">
        <v>5.4335978440000003</v>
      </c>
      <c r="H195" s="43" t="str">
        <f t="shared" si="27"/>
        <v>N/A</v>
      </c>
      <c r="I195" s="12">
        <v>4.5350000000000001</v>
      </c>
      <c r="J195" s="12">
        <v>-5.09</v>
      </c>
      <c r="K195" s="44" t="s">
        <v>732</v>
      </c>
      <c r="L195" s="9" t="str">
        <f t="shared" si="28"/>
        <v>Yes</v>
      </c>
    </row>
    <row r="196" spans="1:12" x14ac:dyDescent="0.2">
      <c r="A196" s="2" t="s">
        <v>1374</v>
      </c>
      <c r="B196" s="34" t="s">
        <v>217</v>
      </c>
      <c r="C196" s="35">
        <v>3.2736655104999999</v>
      </c>
      <c r="D196" s="43" t="str">
        <f t="shared" si="25"/>
        <v>N/A</v>
      </c>
      <c r="E196" s="35">
        <v>3.1958730654999998</v>
      </c>
      <c r="F196" s="43" t="str">
        <f t="shared" si="26"/>
        <v>N/A</v>
      </c>
      <c r="G196" s="35">
        <v>3.1634047398999998</v>
      </c>
      <c r="H196" s="43" t="str">
        <f t="shared" si="27"/>
        <v>N/A</v>
      </c>
      <c r="I196" s="12">
        <v>-2.38</v>
      </c>
      <c r="J196" s="12">
        <v>-1.02</v>
      </c>
      <c r="K196" s="44" t="s">
        <v>732</v>
      </c>
      <c r="L196" s="9" t="str">
        <f t="shared" si="28"/>
        <v>Yes</v>
      </c>
    </row>
    <row r="197" spans="1:12" x14ac:dyDescent="0.2">
      <c r="A197" s="2" t="s">
        <v>1375</v>
      </c>
      <c r="B197" s="34" t="s">
        <v>217</v>
      </c>
      <c r="C197" s="35">
        <v>213.64388761999999</v>
      </c>
      <c r="D197" s="43" t="str">
        <f t="shared" si="25"/>
        <v>N/A</v>
      </c>
      <c r="E197" s="35">
        <v>208.35933806</v>
      </c>
      <c r="F197" s="43" t="str">
        <f t="shared" si="26"/>
        <v>N/A</v>
      </c>
      <c r="G197" s="35">
        <v>220.18964142999999</v>
      </c>
      <c r="H197" s="43" t="str">
        <f t="shared" si="27"/>
        <v>N/A</v>
      </c>
      <c r="I197" s="12">
        <v>-2.4700000000000002</v>
      </c>
      <c r="J197" s="12">
        <v>5.6779999999999999</v>
      </c>
      <c r="K197" s="44" t="s">
        <v>732</v>
      </c>
      <c r="L197" s="9" t="str">
        <f t="shared" si="28"/>
        <v>Yes</v>
      </c>
    </row>
    <row r="198" spans="1:12" x14ac:dyDescent="0.2">
      <c r="A198" s="2" t="s">
        <v>1376</v>
      </c>
      <c r="B198" s="34" t="s">
        <v>217</v>
      </c>
      <c r="C198" s="35">
        <v>230.26538461999999</v>
      </c>
      <c r="D198" s="43" t="str">
        <f t="shared" si="25"/>
        <v>N/A</v>
      </c>
      <c r="E198" s="35">
        <v>233.22335025000001</v>
      </c>
      <c r="F198" s="43" t="str">
        <f t="shared" si="26"/>
        <v>N/A</v>
      </c>
      <c r="G198" s="35">
        <v>233.75806452</v>
      </c>
      <c r="H198" s="43" t="str">
        <f t="shared" si="27"/>
        <v>N/A</v>
      </c>
      <c r="I198" s="12">
        <v>1.2849999999999999</v>
      </c>
      <c r="J198" s="12">
        <v>0.2293</v>
      </c>
      <c r="K198" s="44" t="s">
        <v>732</v>
      </c>
      <c r="L198" s="9" t="str">
        <f t="shared" si="28"/>
        <v>Yes</v>
      </c>
    </row>
    <row r="199" spans="1:12" x14ac:dyDescent="0.2">
      <c r="A199" s="2" t="s">
        <v>1377</v>
      </c>
      <c r="B199" s="34" t="s">
        <v>217</v>
      </c>
      <c r="C199" s="35">
        <v>218.86567163999999</v>
      </c>
      <c r="D199" s="43" t="str">
        <f t="shared" si="25"/>
        <v>N/A</v>
      </c>
      <c r="E199" s="35">
        <v>212.97148476000001</v>
      </c>
      <c r="F199" s="43" t="str">
        <f t="shared" si="26"/>
        <v>N/A</v>
      </c>
      <c r="G199" s="35">
        <v>222.30806142</v>
      </c>
      <c r="H199" s="43" t="str">
        <f t="shared" si="27"/>
        <v>N/A</v>
      </c>
      <c r="I199" s="12">
        <v>-2.69</v>
      </c>
      <c r="J199" s="12">
        <v>4.3840000000000003</v>
      </c>
      <c r="K199" s="44" t="s">
        <v>732</v>
      </c>
      <c r="L199" s="9" t="str">
        <f t="shared" si="28"/>
        <v>Yes</v>
      </c>
    </row>
    <row r="200" spans="1:12" x14ac:dyDescent="0.2">
      <c r="A200" s="2" t="s">
        <v>1378</v>
      </c>
      <c r="B200" s="34" t="s">
        <v>217</v>
      </c>
      <c r="C200" s="35">
        <v>25.411764706</v>
      </c>
      <c r="D200" s="43" t="str">
        <f t="shared" si="25"/>
        <v>N/A</v>
      </c>
      <c r="E200" s="35">
        <v>23.98</v>
      </c>
      <c r="F200" s="43" t="str">
        <f t="shared" si="26"/>
        <v>N/A</v>
      </c>
      <c r="G200" s="35">
        <v>45.692307692</v>
      </c>
      <c r="H200" s="43" t="str">
        <f t="shared" si="27"/>
        <v>N/A</v>
      </c>
      <c r="I200" s="12">
        <v>-5.63</v>
      </c>
      <c r="J200" s="12">
        <v>90.54</v>
      </c>
      <c r="K200" s="44" t="s">
        <v>732</v>
      </c>
      <c r="L200" s="9" t="str">
        <f t="shared" si="28"/>
        <v>No</v>
      </c>
    </row>
    <row r="201" spans="1:12" x14ac:dyDescent="0.2">
      <c r="A201" s="2" t="s">
        <v>1379</v>
      </c>
      <c r="B201" s="34" t="s">
        <v>217</v>
      </c>
      <c r="C201" s="35">
        <v>244</v>
      </c>
      <c r="D201" s="43" t="str">
        <f t="shared" si="25"/>
        <v>N/A</v>
      </c>
      <c r="E201" s="35">
        <v>134.4</v>
      </c>
      <c r="F201" s="43" t="str">
        <f t="shared" si="26"/>
        <v>N/A</v>
      </c>
      <c r="G201" s="35">
        <v>26</v>
      </c>
      <c r="H201" s="43" t="str">
        <f t="shared" si="27"/>
        <v>N/A</v>
      </c>
      <c r="I201" s="12">
        <v>-44.9</v>
      </c>
      <c r="J201" s="12">
        <v>-80.7</v>
      </c>
      <c r="K201" s="44" t="s">
        <v>732</v>
      </c>
      <c r="L201" s="9" t="str">
        <f t="shared" si="28"/>
        <v>No</v>
      </c>
    </row>
    <row r="202" spans="1:12" x14ac:dyDescent="0.2">
      <c r="A202" s="2" t="s">
        <v>28</v>
      </c>
      <c r="B202" s="34" t="s">
        <v>217</v>
      </c>
      <c r="C202" s="8">
        <v>3.4702944108999998</v>
      </c>
      <c r="D202" s="43" t="str">
        <f t="shared" si="25"/>
        <v>N/A</v>
      </c>
      <c r="E202" s="8">
        <v>3.1647218331000002</v>
      </c>
      <c r="F202" s="43" t="str">
        <f t="shared" si="26"/>
        <v>N/A</v>
      </c>
      <c r="G202" s="8">
        <v>2.8633640231999999</v>
      </c>
      <c r="H202" s="43" t="str">
        <f t="shared" si="27"/>
        <v>N/A</v>
      </c>
      <c r="I202" s="12">
        <v>-8.81</v>
      </c>
      <c r="J202" s="12">
        <v>-9.52</v>
      </c>
      <c r="K202" s="44" t="s">
        <v>732</v>
      </c>
      <c r="L202" s="9" t="str">
        <f t="shared" si="28"/>
        <v>Yes</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v>0</v>
      </c>
      <c r="J203" s="12">
        <v>0</v>
      </c>
      <c r="K203" s="14" t="s">
        <v>217</v>
      </c>
      <c r="L203" s="9" t="str">
        <f t="shared" ref="L203:L213" si="32">IF(J203="Div by 0", "N/A", IF(K203="N/A","N/A", IF(J203&gt;VALUE(MID(K203,1,2)), "No", IF(J203&lt;-1*VALUE(MID(K203,1,2)), "No", "Yes"))))</f>
        <v>N/A</v>
      </c>
    </row>
    <row r="204" spans="1:12" x14ac:dyDescent="0.2">
      <c r="A204" s="2" t="s">
        <v>124</v>
      </c>
      <c r="B204" s="34" t="s">
        <v>217</v>
      </c>
      <c r="C204" s="35">
        <v>18</v>
      </c>
      <c r="D204" s="43" t="str">
        <f t="shared" si="29"/>
        <v>N/A</v>
      </c>
      <c r="E204" s="35">
        <v>14</v>
      </c>
      <c r="F204" s="43" t="str">
        <f t="shared" si="30"/>
        <v>N/A</v>
      </c>
      <c r="G204" s="35">
        <v>17</v>
      </c>
      <c r="H204" s="43" t="str">
        <f t="shared" si="31"/>
        <v>N/A</v>
      </c>
      <c r="I204" s="12">
        <v>-22.2</v>
      </c>
      <c r="J204" s="12">
        <v>21.43</v>
      </c>
      <c r="K204" s="14" t="s">
        <v>217</v>
      </c>
      <c r="L204" s="9" t="str">
        <f t="shared" si="32"/>
        <v>N/A</v>
      </c>
    </row>
    <row r="205" spans="1:12" ht="25.5" x14ac:dyDescent="0.2">
      <c r="A205" s="2" t="s">
        <v>1627</v>
      </c>
      <c r="B205" s="34" t="s">
        <v>217</v>
      </c>
      <c r="C205" s="35">
        <v>11</v>
      </c>
      <c r="D205" s="43" t="str">
        <f t="shared" si="29"/>
        <v>N/A</v>
      </c>
      <c r="E205" s="35">
        <v>11</v>
      </c>
      <c r="F205" s="43" t="str">
        <f t="shared" si="30"/>
        <v>N/A</v>
      </c>
      <c r="G205" s="35">
        <v>11</v>
      </c>
      <c r="H205" s="43" t="str">
        <f t="shared" si="31"/>
        <v>N/A</v>
      </c>
      <c r="I205" s="12">
        <v>100</v>
      </c>
      <c r="J205" s="12">
        <v>50</v>
      </c>
      <c r="K205" s="14" t="s">
        <v>217</v>
      </c>
      <c r="L205" s="9" t="str">
        <f t="shared" si="32"/>
        <v>N/A</v>
      </c>
    </row>
    <row r="206" spans="1:12" ht="25.5" x14ac:dyDescent="0.2">
      <c r="A206" s="2" t="s">
        <v>1380</v>
      </c>
      <c r="B206" s="34" t="s">
        <v>217</v>
      </c>
      <c r="C206" s="35">
        <v>26</v>
      </c>
      <c r="D206" s="43" t="str">
        <f t="shared" si="29"/>
        <v>N/A</v>
      </c>
      <c r="E206" s="35">
        <v>33</v>
      </c>
      <c r="F206" s="43" t="str">
        <f t="shared" si="30"/>
        <v>N/A</v>
      </c>
      <c r="G206" s="35">
        <v>38</v>
      </c>
      <c r="H206" s="43" t="str">
        <f t="shared" si="31"/>
        <v>N/A</v>
      </c>
      <c r="I206" s="12">
        <v>26.92</v>
      </c>
      <c r="J206" s="12">
        <v>15.15</v>
      </c>
      <c r="K206" s="14" t="s">
        <v>217</v>
      </c>
      <c r="L206" s="9" t="str">
        <f t="shared" si="32"/>
        <v>N/A</v>
      </c>
    </row>
    <row r="207" spans="1:12" x14ac:dyDescent="0.2">
      <c r="A207" s="2" t="s">
        <v>1628</v>
      </c>
      <c r="B207" s="34" t="s">
        <v>217</v>
      </c>
      <c r="C207" s="35">
        <v>16</v>
      </c>
      <c r="D207" s="43" t="str">
        <f t="shared" si="29"/>
        <v>N/A</v>
      </c>
      <c r="E207" s="35">
        <v>13</v>
      </c>
      <c r="F207" s="43" t="str">
        <f t="shared" si="30"/>
        <v>N/A</v>
      </c>
      <c r="G207" s="35">
        <v>14</v>
      </c>
      <c r="H207" s="43" t="str">
        <f t="shared" si="31"/>
        <v>N/A</v>
      </c>
      <c r="I207" s="12">
        <v>-18.8</v>
      </c>
      <c r="J207" s="12">
        <v>7.6920000000000002</v>
      </c>
      <c r="K207" s="14" t="s">
        <v>217</v>
      </c>
      <c r="L207" s="9" t="str">
        <f t="shared" si="32"/>
        <v>N/A</v>
      </c>
    </row>
    <row r="208" spans="1:12" x14ac:dyDescent="0.2">
      <c r="A208" s="2" t="s">
        <v>1629</v>
      </c>
      <c r="B208" s="34" t="s">
        <v>217</v>
      </c>
      <c r="C208" s="35">
        <v>66</v>
      </c>
      <c r="D208" s="43" t="str">
        <f t="shared" si="29"/>
        <v>N/A</v>
      </c>
      <c r="E208" s="35">
        <v>72</v>
      </c>
      <c r="F208" s="43" t="str">
        <f t="shared" si="30"/>
        <v>N/A</v>
      </c>
      <c r="G208" s="35">
        <v>83</v>
      </c>
      <c r="H208" s="43" t="str">
        <f t="shared" si="31"/>
        <v>N/A</v>
      </c>
      <c r="I208" s="12">
        <v>9.0909999999999993</v>
      </c>
      <c r="J208" s="12">
        <v>15.28</v>
      </c>
      <c r="K208" s="14" t="s">
        <v>217</v>
      </c>
      <c r="L208" s="9" t="str">
        <f t="shared" si="32"/>
        <v>N/A</v>
      </c>
    </row>
    <row r="209" spans="1:12" x14ac:dyDescent="0.2">
      <c r="A209" s="2" t="s">
        <v>125</v>
      </c>
      <c r="B209" s="34" t="s">
        <v>217</v>
      </c>
      <c r="C209" s="46">
        <v>1283175</v>
      </c>
      <c r="D209" s="43" t="str">
        <f t="shared" si="29"/>
        <v>N/A</v>
      </c>
      <c r="E209" s="46">
        <v>1277288</v>
      </c>
      <c r="F209" s="43" t="str">
        <f t="shared" si="30"/>
        <v>N/A</v>
      </c>
      <c r="G209" s="46">
        <v>1539032</v>
      </c>
      <c r="H209" s="43" t="str">
        <f t="shared" si="31"/>
        <v>N/A</v>
      </c>
      <c r="I209" s="12">
        <v>-0.45900000000000002</v>
      </c>
      <c r="J209" s="12">
        <v>20.49</v>
      </c>
      <c r="K209" s="14" t="s">
        <v>217</v>
      </c>
      <c r="L209" s="9" t="str">
        <f t="shared" si="32"/>
        <v>N/A</v>
      </c>
    </row>
    <row r="210" spans="1:12" x14ac:dyDescent="0.2">
      <c r="A210" s="45" t="s">
        <v>1624</v>
      </c>
      <c r="B210" s="34" t="s">
        <v>217</v>
      </c>
      <c r="C210" s="46">
        <v>1153522</v>
      </c>
      <c r="D210" s="43" t="str">
        <f t="shared" si="29"/>
        <v>N/A</v>
      </c>
      <c r="E210" s="46">
        <v>946916</v>
      </c>
      <c r="F210" s="43" t="str">
        <f t="shared" si="30"/>
        <v>N/A</v>
      </c>
      <c r="G210" s="46">
        <v>785200</v>
      </c>
      <c r="H210" s="43" t="str">
        <f t="shared" si="31"/>
        <v>N/A</v>
      </c>
      <c r="I210" s="12">
        <v>-17.899999999999999</v>
      </c>
      <c r="J210" s="12">
        <v>-17.100000000000001</v>
      </c>
      <c r="K210" s="14" t="s">
        <v>217</v>
      </c>
      <c r="L210" s="9" t="str">
        <f t="shared" si="32"/>
        <v>N/A</v>
      </c>
    </row>
    <row r="211" spans="1:12" x14ac:dyDescent="0.2">
      <c r="A211" s="45" t="s">
        <v>1381</v>
      </c>
      <c r="B211" s="34" t="s">
        <v>217</v>
      </c>
      <c r="C211" s="46">
        <v>260215</v>
      </c>
      <c r="D211" s="43" t="str">
        <f t="shared" si="29"/>
        <v>N/A</v>
      </c>
      <c r="E211" s="46">
        <v>293370</v>
      </c>
      <c r="F211" s="43" t="str">
        <f t="shared" si="30"/>
        <v>N/A</v>
      </c>
      <c r="G211" s="46">
        <v>294970</v>
      </c>
      <c r="H211" s="43" t="str">
        <f t="shared" si="31"/>
        <v>N/A</v>
      </c>
      <c r="I211" s="12">
        <v>12.74</v>
      </c>
      <c r="J211" s="12">
        <v>0.5454</v>
      </c>
      <c r="K211" s="14" t="s">
        <v>217</v>
      </c>
      <c r="L211" s="9" t="str">
        <f t="shared" si="32"/>
        <v>N/A</v>
      </c>
    </row>
    <row r="212" spans="1:12" x14ac:dyDescent="0.2">
      <c r="A212" s="45" t="s">
        <v>1618</v>
      </c>
      <c r="B212" s="34" t="s">
        <v>217</v>
      </c>
      <c r="C212" s="46">
        <v>1242415</v>
      </c>
      <c r="D212" s="43" t="str">
        <f t="shared" si="29"/>
        <v>N/A</v>
      </c>
      <c r="E212" s="46">
        <v>1166136</v>
      </c>
      <c r="F212" s="43" t="str">
        <f t="shared" si="30"/>
        <v>N/A</v>
      </c>
      <c r="G212" s="46">
        <v>1522409</v>
      </c>
      <c r="H212" s="43" t="str">
        <f t="shared" si="31"/>
        <v>N/A</v>
      </c>
      <c r="I212" s="12">
        <v>-6.14</v>
      </c>
      <c r="J212" s="12">
        <v>30.55</v>
      </c>
      <c r="K212" s="14" t="s">
        <v>217</v>
      </c>
      <c r="L212" s="9" t="str">
        <f t="shared" si="32"/>
        <v>N/A</v>
      </c>
    </row>
    <row r="213" spans="1:12" x14ac:dyDescent="0.2">
      <c r="A213" s="45" t="s">
        <v>1619</v>
      </c>
      <c r="B213" s="34" t="s">
        <v>217</v>
      </c>
      <c r="C213" s="46">
        <v>468102</v>
      </c>
      <c r="D213" s="43" t="str">
        <f t="shared" si="29"/>
        <v>N/A</v>
      </c>
      <c r="E213" s="46">
        <v>383968</v>
      </c>
      <c r="F213" s="43" t="str">
        <f t="shared" si="30"/>
        <v>N/A</v>
      </c>
      <c r="G213" s="46">
        <v>451858</v>
      </c>
      <c r="H213" s="43" t="str">
        <f t="shared" si="31"/>
        <v>N/A</v>
      </c>
      <c r="I213" s="12">
        <v>-18</v>
      </c>
      <c r="J213" s="12">
        <v>17.68</v>
      </c>
      <c r="K213" s="14" t="s">
        <v>217</v>
      </c>
      <c r="L213" s="9" t="str">
        <f t="shared" si="32"/>
        <v>N/A</v>
      </c>
    </row>
    <row r="214" spans="1:12" ht="25.5" x14ac:dyDescent="0.2">
      <c r="A214" s="2" t="s">
        <v>1382</v>
      </c>
      <c r="B214" s="34" t="s">
        <v>217</v>
      </c>
      <c r="C214" s="46">
        <v>12968156</v>
      </c>
      <c r="D214" s="43" t="str">
        <f t="shared" ref="D214:D228" si="33">IF($B214="N/A","N/A",IF(C214&gt;10,"No",IF(C214&lt;-10,"No","Yes")))</f>
        <v>N/A</v>
      </c>
      <c r="E214" s="46">
        <v>14224798</v>
      </c>
      <c r="F214" s="43" t="str">
        <f t="shared" ref="F214:F228" si="34">IF($B214="N/A","N/A",IF(E214&gt;10,"No",IF(E214&lt;-10,"No","Yes")))</f>
        <v>N/A</v>
      </c>
      <c r="G214" s="46">
        <v>16007520</v>
      </c>
      <c r="H214" s="43" t="str">
        <f t="shared" ref="H214:H228" si="35">IF($B214="N/A","N/A",IF(G214&gt;10,"No",IF(G214&lt;-10,"No","Yes")))</f>
        <v>N/A</v>
      </c>
      <c r="I214" s="12">
        <v>9.69</v>
      </c>
      <c r="J214" s="12">
        <v>12.53</v>
      </c>
      <c r="K214" s="44" t="s">
        <v>732</v>
      </c>
      <c r="L214" s="9" t="str">
        <f t="shared" ref="L214:L228" si="36">IF(J214="Div by 0", "N/A", IF(K214="N/A","N/A", IF(J214&gt;VALUE(MID(K214,1,2)), "No", IF(J214&lt;-1*VALUE(MID(K214,1,2)), "No", "Yes"))))</f>
        <v>Yes</v>
      </c>
    </row>
    <row r="215" spans="1:12" x14ac:dyDescent="0.2">
      <c r="A215" s="58" t="s">
        <v>649</v>
      </c>
      <c r="B215" s="34" t="s">
        <v>217</v>
      </c>
      <c r="C215" s="35">
        <v>24625</v>
      </c>
      <c r="D215" s="43" t="str">
        <f t="shared" si="33"/>
        <v>N/A</v>
      </c>
      <c r="E215" s="35">
        <v>27887</v>
      </c>
      <c r="F215" s="43" t="str">
        <f t="shared" si="34"/>
        <v>N/A</v>
      </c>
      <c r="G215" s="35">
        <v>35230</v>
      </c>
      <c r="H215" s="43" t="str">
        <f t="shared" si="35"/>
        <v>N/A</v>
      </c>
      <c r="I215" s="12">
        <v>13.25</v>
      </c>
      <c r="J215" s="12">
        <v>26.33</v>
      </c>
      <c r="K215" s="44" t="s">
        <v>732</v>
      </c>
      <c r="L215" s="9" t="str">
        <f t="shared" si="36"/>
        <v>Yes</v>
      </c>
    </row>
    <row r="216" spans="1:12" ht="25.5" x14ac:dyDescent="0.2">
      <c r="A216" s="4" t="s">
        <v>1383</v>
      </c>
      <c r="B216" s="34" t="s">
        <v>217</v>
      </c>
      <c r="C216" s="46">
        <v>526.62562436999997</v>
      </c>
      <c r="D216" s="43" t="str">
        <f t="shared" si="33"/>
        <v>N/A</v>
      </c>
      <c r="E216" s="46">
        <v>510.08706566000001</v>
      </c>
      <c r="F216" s="43" t="str">
        <f t="shared" si="34"/>
        <v>N/A</v>
      </c>
      <c r="G216" s="46">
        <v>454.37184217999999</v>
      </c>
      <c r="H216" s="43" t="str">
        <f t="shared" si="35"/>
        <v>N/A</v>
      </c>
      <c r="I216" s="12">
        <v>-3.14</v>
      </c>
      <c r="J216" s="12">
        <v>-10.9</v>
      </c>
      <c r="K216" s="44" t="s">
        <v>732</v>
      </c>
      <c r="L216" s="9" t="str">
        <f t="shared" si="36"/>
        <v>Yes</v>
      </c>
    </row>
    <row r="217" spans="1:12" ht="25.5" x14ac:dyDescent="0.2">
      <c r="A217" s="2" t="s">
        <v>1384</v>
      </c>
      <c r="B217" s="34" t="s">
        <v>217</v>
      </c>
      <c r="C217" s="46">
        <v>4425044</v>
      </c>
      <c r="D217" s="43" t="str">
        <f t="shared" si="33"/>
        <v>N/A</v>
      </c>
      <c r="E217" s="46">
        <v>5523552</v>
      </c>
      <c r="F217" s="43" t="str">
        <f t="shared" si="34"/>
        <v>N/A</v>
      </c>
      <c r="G217" s="46">
        <v>7498753</v>
      </c>
      <c r="H217" s="43" t="str">
        <f t="shared" si="35"/>
        <v>N/A</v>
      </c>
      <c r="I217" s="12">
        <v>24.82</v>
      </c>
      <c r="J217" s="12">
        <v>35.76</v>
      </c>
      <c r="K217" s="44" t="s">
        <v>732</v>
      </c>
      <c r="L217" s="9" t="str">
        <f t="shared" si="36"/>
        <v>No</v>
      </c>
    </row>
    <row r="218" spans="1:12" x14ac:dyDescent="0.2">
      <c r="A218" s="4" t="s">
        <v>516</v>
      </c>
      <c r="B218" s="34" t="s">
        <v>217</v>
      </c>
      <c r="C218" s="35">
        <v>11524</v>
      </c>
      <c r="D218" s="43" t="str">
        <f t="shared" si="33"/>
        <v>N/A</v>
      </c>
      <c r="E218" s="35">
        <v>13964</v>
      </c>
      <c r="F218" s="43" t="str">
        <f t="shared" si="34"/>
        <v>N/A</v>
      </c>
      <c r="G218" s="35">
        <v>17143</v>
      </c>
      <c r="H218" s="43" t="str">
        <f t="shared" si="35"/>
        <v>N/A</v>
      </c>
      <c r="I218" s="12">
        <v>21.17</v>
      </c>
      <c r="J218" s="12">
        <v>22.77</v>
      </c>
      <c r="K218" s="44" t="s">
        <v>732</v>
      </c>
      <c r="L218" s="9" t="str">
        <f t="shared" si="36"/>
        <v>Yes</v>
      </c>
    </row>
    <row r="219" spans="1:12" ht="25.5" x14ac:dyDescent="0.2">
      <c r="A219" s="2" t="s">
        <v>1385</v>
      </c>
      <c r="B219" s="34" t="s">
        <v>217</v>
      </c>
      <c r="C219" s="46">
        <v>383.98507462999999</v>
      </c>
      <c r="D219" s="43" t="str">
        <f t="shared" si="33"/>
        <v>N/A</v>
      </c>
      <c r="E219" s="46">
        <v>395.55657404999999</v>
      </c>
      <c r="F219" s="43" t="str">
        <f t="shared" si="34"/>
        <v>N/A</v>
      </c>
      <c r="G219" s="46">
        <v>437.42361313999999</v>
      </c>
      <c r="H219" s="43" t="str">
        <f t="shared" si="35"/>
        <v>N/A</v>
      </c>
      <c r="I219" s="12">
        <v>3.0139999999999998</v>
      </c>
      <c r="J219" s="12">
        <v>10.58</v>
      </c>
      <c r="K219" s="44" t="s">
        <v>732</v>
      </c>
      <c r="L219" s="9" t="str">
        <f t="shared" si="36"/>
        <v>Yes</v>
      </c>
    </row>
    <row r="220" spans="1:12" ht="25.5" x14ac:dyDescent="0.2">
      <c r="A220" s="2" t="s">
        <v>1386</v>
      </c>
      <c r="B220" s="34" t="s">
        <v>217</v>
      </c>
      <c r="C220" s="46">
        <v>5185219</v>
      </c>
      <c r="D220" s="43" t="str">
        <f t="shared" si="33"/>
        <v>N/A</v>
      </c>
      <c r="E220" s="46">
        <v>6378287</v>
      </c>
      <c r="F220" s="43" t="str">
        <f t="shared" si="34"/>
        <v>N/A</v>
      </c>
      <c r="G220" s="46">
        <v>7783025</v>
      </c>
      <c r="H220" s="43" t="str">
        <f t="shared" si="35"/>
        <v>N/A</v>
      </c>
      <c r="I220" s="12">
        <v>23.01</v>
      </c>
      <c r="J220" s="12">
        <v>22.02</v>
      </c>
      <c r="K220" s="44" t="s">
        <v>732</v>
      </c>
      <c r="L220" s="9" t="str">
        <f t="shared" si="36"/>
        <v>Yes</v>
      </c>
    </row>
    <row r="221" spans="1:12" x14ac:dyDescent="0.2">
      <c r="A221" s="4" t="s">
        <v>517</v>
      </c>
      <c r="B221" s="34" t="s">
        <v>217</v>
      </c>
      <c r="C221" s="35">
        <v>10085</v>
      </c>
      <c r="D221" s="43" t="str">
        <f t="shared" si="33"/>
        <v>N/A</v>
      </c>
      <c r="E221" s="35">
        <v>11613</v>
      </c>
      <c r="F221" s="43" t="str">
        <f t="shared" si="34"/>
        <v>N/A</v>
      </c>
      <c r="G221" s="35">
        <v>14059</v>
      </c>
      <c r="H221" s="43" t="str">
        <f t="shared" si="35"/>
        <v>N/A</v>
      </c>
      <c r="I221" s="12">
        <v>15.15</v>
      </c>
      <c r="J221" s="12">
        <v>21.06</v>
      </c>
      <c r="K221" s="44" t="s">
        <v>732</v>
      </c>
      <c r="L221" s="9" t="str">
        <f t="shared" si="36"/>
        <v>Yes</v>
      </c>
    </row>
    <row r="222" spans="1:12" ht="25.5" x14ac:dyDescent="0.2">
      <c r="A222" s="2" t="s">
        <v>1387</v>
      </c>
      <c r="B222" s="34" t="s">
        <v>217</v>
      </c>
      <c r="C222" s="46">
        <v>514.15161130000001</v>
      </c>
      <c r="D222" s="43" t="str">
        <f t="shared" si="33"/>
        <v>N/A</v>
      </c>
      <c r="E222" s="46">
        <v>549.23680358000001</v>
      </c>
      <c r="F222" s="43" t="str">
        <f t="shared" si="34"/>
        <v>N/A</v>
      </c>
      <c r="G222" s="46">
        <v>553.59733977999997</v>
      </c>
      <c r="H222" s="43" t="str">
        <f t="shared" si="35"/>
        <v>N/A</v>
      </c>
      <c r="I222" s="12">
        <v>6.8239999999999998</v>
      </c>
      <c r="J222" s="12">
        <v>0.79390000000000005</v>
      </c>
      <c r="K222" s="44" t="s">
        <v>732</v>
      </c>
      <c r="L222" s="9" t="str">
        <f t="shared" si="36"/>
        <v>Yes</v>
      </c>
    </row>
    <row r="223" spans="1:12" ht="25.5" x14ac:dyDescent="0.2">
      <c r="A223" s="2" t="s">
        <v>1388</v>
      </c>
      <c r="B223" s="34" t="s">
        <v>217</v>
      </c>
      <c r="C223" s="46">
        <v>757953</v>
      </c>
      <c r="D223" s="43" t="str">
        <f t="shared" si="33"/>
        <v>N/A</v>
      </c>
      <c r="E223" s="46">
        <v>922726</v>
      </c>
      <c r="F223" s="43" t="str">
        <f t="shared" si="34"/>
        <v>N/A</v>
      </c>
      <c r="G223" s="46">
        <v>984332</v>
      </c>
      <c r="H223" s="43" t="str">
        <f t="shared" si="35"/>
        <v>N/A</v>
      </c>
      <c r="I223" s="12">
        <v>21.74</v>
      </c>
      <c r="J223" s="12">
        <v>6.6769999999999996</v>
      </c>
      <c r="K223" s="44" t="s">
        <v>732</v>
      </c>
      <c r="L223" s="9" t="str">
        <f t="shared" si="36"/>
        <v>Yes</v>
      </c>
    </row>
    <row r="224" spans="1:12" x14ac:dyDescent="0.2">
      <c r="A224" s="2" t="s">
        <v>518</v>
      </c>
      <c r="B224" s="34" t="s">
        <v>217</v>
      </c>
      <c r="C224" s="35">
        <v>756</v>
      </c>
      <c r="D224" s="43" t="str">
        <f t="shared" si="33"/>
        <v>N/A</v>
      </c>
      <c r="E224" s="35">
        <v>801</v>
      </c>
      <c r="F224" s="43" t="str">
        <f t="shared" si="34"/>
        <v>N/A</v>
      </c>
      <c r="G224" s="35">
        <v>775</v>
      </c>
      <c r="H224" s="43" t="str">
        <f t="shared" si="35"/>
        <v>N/A</v>
      </c>
      <c r="I224" s="12">
        <v>5.952</v>
      </c>
      <c r="J224" s="12">
        <v>-3.25</v>
      </c>
      <c r="K224" s="44" t="s">
        <v>732</v>
      </c>
      <c r="L224" s="9" t="str">
        <f t="shared" si="36"/>
        <v>Yes</v>
      </c>
    </row>
    <row r="225" spans="1:12" ht="25.5" x14ac:dyDescent="0.2">
      <c r="A225" s="2" t="s">
        <v>1389</v>
      </c>
      <c r="B225" s="34" t="s">
        <v>217</v>
      </c>
      <c r="C225" s="46">
        <v>1002.5833333</v>
      </c>
      <c r="D225" s="43" t="str">
        <f t="shared" si="33"/>
        <v>N/A</v>
      </c>
      <c r="E225" s="46">
        <v>1151.9675405999999</v>
      </c>
      <c r="F225" s="43" t="str">
        <f t="shared" si="34"/>
        <v>N/A</v>
      </c>
      <c r="G225" s="46">
        <v>1270.1058065</v>
      </c>
      <c r="H225" s="43" t="str">
        <f t="shared" si="35"/>
        <v>N/A</v>
      </c>
      <c r="I225" s="12">
        <v>14.9</v>
      </c>
      <c r="J225" s="12">
        <v>10.26</v>
      </c>
      <c r="K225" s="44" t="s">
        <v>732</v>
      </c>
      <c r="L225" s="9" t="str">
        <f t="shared" si="36"/>
        <v>Yes</v>
      </c>
    </row>
    <row r="226" spans="1:12" ht="25.5" x14ac:dyDescent="0.2">
      <c r="A226" s="2" t="s">
        <v>1390</v>
      </c>
      <c r="B226" s="34" t="s">
        <v>217</v>
      </c>
      <c r="C226" s="46">
        <v>155422009</v>
      </c>
      <c r="D226" s="43" t="str">
        <f t="shared" si="33"/>
        <v>N/A</v>
      </c>
      <c r="E226" s="46">
        <v>181256747</v>
      </c>
      <c r="F226" s="43" t="str">
        <f t="shared" si="34"/>
        <v>N/A</v>
      </c>
      <c r="G226" s="46">
        <v>185684651</v>
      </c>
      <c r="H226" s="43" t="str">
        <f t="shared" si="35"/>
        <v>N/A</v>
      </c>
      <c r="I226" s="12">
        <v>16.62</v>
      </c>
      <c r="J226" s="12">
        <v>2.4430000000000001</v>
      </c>
      <c r="K226" s="44" t="s">
        <v>732</v>
      </c>
      <c r="L226" s="9" t="str">
        <f t="shared" si="36"/>
        <v>Yes</v>
      </c>
    </row>
    <row r="227" spans="1:12" ht="25.5" x14ac:dyDescent="0.2">
      <c r="A227" s="2" t="s">
        <v>519</v>
      </c>
      <c r="B227" s="34" t="s">
        <v>217</v>
      </c>
      <c r="C227" s="35">
        <v>8563</v>
      </c>
      <c r="D227" s="43" t="str">
        <f t="shared" si="33"/>
        <v>N/A</v>
      </c>
      <c r="E227" s="35">
        <v>11047</v>
      </c>
      <c r="F227" s="43" t="str">
        <f t="shared" si="34"/>
        <v>N/A</v>
      </c>
      <c r="G227" s="35">
        <v>12281</v>
      </c>
      <c r="H227" s="43" t="str">
        <f t="shared" si="35"/>
        <v>N/A</v>
      </c>
      <c r="I227" s="12">
        <v>29.01</v>
      </c>
      <c r="J227" s="12">
        <v>11.17</v>
      </c>
      <c r="K227" s="44" t="s">
        <v>732</v>
      </c>
      <c r="L227" s="9" t="str">
        <f t="shared" si="36"/>
        <v>Yes</v>
      </c>
    </row>
    <row r="228" spans="1:12" ht="25.5" x14ac:dyDescent="0.2">
      <c r="A228" s="2" t="s">
        <v>1391</v>
      </c>
      <c r="B228" s="34" t="s">
        <v>217</v>
      </c>
      <c r="C228" s="46">
        <v>18150.415625000001</v>
      </c>
      <c r="D228" s="43" t="str">
        <f t="shared" si="33"/>
        <v>N/A</v>
      </c>
      <c r="E228" s="46">
        <v>16407.780121</v>
      </c>
      <c r="F228" s="43" t="str">
        <f t="shared" si="34"/>
        <v>N/A</v>
      </c>
      <c r="G228" s="46">
        <v>15119.668675000001</v>
      </c>
      <c r="H228" s="43" t="str">
        <f t="shared" si="35"/>
        <v>N/A</v>
      </c>
      <c r="I228" s="12">
        <v>-9.6</v>
      </c>
      <c r="J228" s="12">
        <v>-7.85</v>
      </c>
      <c r="K228" s="44" t="s">
        <v>732</v>
      </c>
      <c r="L228" s="9" t="str">
        <f t="shared" si="36"/>
        <v>Yes</v>
      </c>
    </row>
    <row r="229" spans="1:12" x14ac:dyDescent="0.2">
      <c r="A229" s="2" t="s">
        <v>1392</v>
      </c>
      <c r="B229" s="34" t="s">
        <v>217</v>
      </c>
      <c r="C229" s="51">
        <v>259730087</v>
      </c>
      <c r="D229" s="43" t="str">
        <f t="shared" ref="D229:D252" si="37">IF($B229="N/A","N/A",IF(C229&gt;10,"No",IF(C229&lt;-10,"No","Yes")))</f>
        <v>N/A</v>
      </c>
      <c r="E229" s="51">
        <v>302942481</v>
      </c>
      <c r="F229" s="43" t="str">
        <f t="shared" ref="F229:F252" si="38">IF($B229="N/A","N/A",IF(E229&gt;10,"No",IF(E229&lt;-10,"No","Yes")))</f>
        <v>N/A</v>
      </c>
      <c r="G229" s="51">
        <v>319007125</v>
      </c>
      <c r="H229" s="43" t="str">
        <f t="shared" ref="H229:H252" si="39">IF($B229="N/A","N/A",IF(G229&gt;10,"No",IF(G229&lt;-10,"No","Yes")))</f>
        <v>N/A</v>
      </c>
      <c r="I229" s="12">
        <v>16.64</v>
      </c>
      <c r="J229" s="12">
        <v>5.3029999999999999</v>
      </c>
      <c r="K229" s="44" t="s">
        <v>732</v>
      </c>
      <c r="L229" s="9" t="str">
        <f t="shared" ref="L229:L252" si="40">IF(J229="Div by 0", "N/A", IF(K229="N/A","N/A", IF(J229&gt;VALUE(MID(K229,1,2)), "No", IF(J229&lt;-1*VALUE(MID(K229,1,2)), "No", "Yes"))))</f>
        <v>Yes</v>
      </c>
    </row>
    <row r="230" spans="1:12" x14ac:dyDescent="0.2">
      <c r="A230" s="4" t="s">
        <v>1393</v>
      </c>
      <c r="B230" s="34" t="s">
        <v>217</v>
      </c>
      <c r="C230" s="49">
        <v>12383</v>
      </c>
      <c r="D230" s="43" t="str">
        <f t="shared" si="37"/>
        <v>N/A</v>
      </c>
      <c r="E230" s="49">
        <v>14645</v>
      </c>
      <c r="F230" s="43" t="str">
        <f t="shared" si="38"/>
        <v>N/A</v>
      </c>
      <c r="G230" s="49">
        <v>15918</v>
      </c>
      <c r="H230" s="43" t="str">
        <f t="shared" si="39"/>
        <v>N/A</v>
      </c>
      <c r="I230" s="12">
        <v>18.27</v>
      </c>
      <c r="J230" s="12">
        <v>8.6920000000000002</v>
      </c>
      <c r="K230" s="44" t="s">
        <v>732</v>
      </c>
      <c r="L230" s="9" t="str">
        <f t="shared" si="40"/>
        <v>Yes</v>
      </c>
    </row>
    <row r="231" spans="1:12" x14ac:dyDescent="0.2">
      <c r="A231" s="4" t="s">
        <v>1394</v>
      </c>
      <c r="B231" s="34" t="s">
        <v>217</v>
      </c>
      <c r="C231" s="51">
        <v>20974.730436999998</v>
      </c>
      <c r="D231" s="43" t="str">
        <f t="shared" si="37"/>
        <v>N/A</v>
      </c>
      <c r="E231" s="51">
        <v>20685.727620000001</v>
      </c>
      <c r="F231" s="43" t="str">
        <f t="shared" si="38"/>
        <v>N/A</v>
      </c>
      <c r="G231" s="51">
        <v>20040.653663000001</v>
      </c>
      <c r="H231" s="43" t="str">
        <f t="shared" si="39"/>
        <v>N/A</v>
      </c>
      <c r="I231" s="12">
        <v>-1.38</v>
      </c>
      <c r="J231" s="12">
        <v>-3.12</v>
      </c>
      <c r="K231" s="44" t="s">
        <v>732</v>
      </c>
      <c r="L231" s="9" t="str">
        <f t="shared" si="40"/>
        <v>Yes</v>
      </c>
    </row>
    <row r="232" spans="1:12" ht="25.5" x14ac:dyDescent="0.2">
      <c r="A232" s="4" t="s">
        <v>1395</v>
      </c>
      <c r="B232" s="34" t="s">
        <v>217</v>
      </c>
      <c r="C232" s="51">
        <v>12162.753812999999</v>
      </c>
      <c r="D232" s="43" t="str">
        <f t="shared" si="37"/>
        <v>N/A</v>
      </c>
      <c r="E232" s="51">
        <v>12880.977973999999</v>
      </c>
      <c r="F232" s="43" t="str">
        <f t="shared" si="38"/>
        <v>N/A</v>
      </c>
      <c r="G232" s="51">
        <v>11224.665245</v>
      </c>
      <c r="H232" s="43" t="str">
        <f t="shared" si="39"/>
        <v>N/A</v>
      </c>
      <c r="I232" s="12">
        <v>5.9050000000000002</v>
      </c>
      <c r="J232" s="12">
        <v>-12.9</v>
      </c>
      <c r="K232" s="44" t="s">
        <v>732</v>
      </c>
      <c r="L232" s="9" t="str">
        <f t="shared" si="40"/>
        <v>Yes</v>
      </c>
    </row>
    <row r="233" spans="1:12" ht="25.5" x14ac:dyDescent="0.2">
      <c r="A233" s="4" t="s">
        <v>1396</v>
      </c>
      <c r="B233" s="34" t="s">
        <v>217</v>
      </c>
      <c r="C233" s="51">
        <v>25789.642221999999</v>
      </c>
      <c r="D233" s="43" t="str">
        <f t="shared" si="37"/>
        <v>N/A</v>
      </c>
      <c r="E233" s="51">
        <v>26930.539423999999</v>
      </c>
      <c r="F233" s="43" t="str">
        <f t="shared" si="38"/>
        <v>N/A</v>
      </c>
      <c r="G233" s="51">
        <v>26441.785079000001</v>
      </c>
      <c r="H233" s="43" t="str">
        <f t="shared" si="39"/>
        <v>N/A</v>
      </c>
      <c r="I233" s="12">
        <v>4.4240000000000004</v>
      </c>
      <c r="J233" s="12">
        <v>-1.81</v>
      </c>
      <c r="K233" s="44" t="s">
        <v>732</v>
      </c>
      <c r="L233" s="9" t="str">
        <f t="shared" si="40"/>
        <v>Yes</v>
      </c>
    </row>
    <row r="234" spans="1:12" x14ac:dyDescent="0.2">
      <c r="A234" s="4" t="s">
        <v>1397</v>
      </c>
      <c r="B234" s="34" t="s">
        <v>217</v>
      </c>
      <c r="C234" s="51">
        <v>6357.7102986999998</v>
      </c>
      <c r="D234" s="43" t="str">
        <f t="shared" si="37"/>
        <v>N/A</v>
      </c>
      <c r="E234" s="51">
        <v>6923.0811014000001</v>
      </c>
      <c r="F234" s="43" t="str">
        <f t="shared" si="38"/>
        <v>N/A</v>
      </c>
      <c r="G234" s="51">
        <v>5812.8678496000002</v>
      </c>
      <c r="H234" s="43" t="str">
        <f t="shared" si="39"/>
        <v>N/A</v>
      </c>
      <c r="I234" s="12">
        <v>8.8930000000000007</v>
      </c>
      <c r="J234" s="12">
        <v>-16</v>
      </c>
      <c r="K234" s="44" t="s">
        <v>732</v>
      </c>
      <c r="L234" s="9" t="str">
        <f t="shared" si="40"/>
        <v>Yes</v>
      </c>
    </row>
    <row r="235" spans="1:12" ht="25.5" x14ac:dyDescent="0.2">
      <c r="A235" s="4" t="s">
        <v>1398</v>
      </c>
      <c r="B235" s="34" t="s">
        <v>217</v>
      </c>
      <c r="C235" s="51">
        <v>1508.9259259</v>
      </c>
      <c r="D235" s="43" t="str">
        <f t="shared" si="37"/>
        <v>N/A</v>
      </c>
      <c r="E235" s="51">
        <v>1450.480198</v>
      </c>
      <c r="F235" s="43" t="str">
        <f t="shared" si="38"/>
        <v>N/A</v>
      </c>
      <c r="G235" s="51">
        <v>1333.0470588000001</v>
      </c>
      <c r="H235" s="43" t="str">
        <f t="shared" si="39"/>
        <v>N/A</v>
      </c>
      <c r="I235" s="12">
        <v>-3.87</v>
      </c>
      <c r="J235" s="12">
        <v>-8.1</v>
      </c>
      <c r="K235" s="44" t="s">
        <v>732</v>
      </c>
      <c r="L235" s="9" t="str">
        <f t="shared" si="40"/>
        <v>Yes</v>
      </c>
    </row>
    <row r="236" spans="1:12" x14ac:dyDescent="0.2">
      <c r="A236" s="4" t="s">
        <v>1399</v>
      </c>
      <c r="B236" s="34" t="s">
        <v>217</v>
      </c>
      <c r="C236" s="43">
        <v>2.8984659172999998</v>
      </c>
      <c r="D236" s="43" t="str">
        <f t="shared" si="37"/>
        <v>N/A</v>
      </c>
      <c r="E236" s="43">
        <v>3.0039115460999999</v>
      </c>
      <c r="F236" s="43" t="str">
        <f t="shared" si="38"/>
        <v>N/A</v>
      </c>
      <c r="G236" s="43">
        <v>2.8787360904999999</v>
      </c>
      <c r="H236" s="43" t="str">
        <f t="shared" si="39"/>
        <v>N/A</v>
      </c>
      <c r="I236" s="12">
        <v>3.6379999999999999</v>
      </c>
      <c r="J236" s="12">
        <v>-4.17</v>
      </c>
      <c r="K236" s="44" t="s">
        <v>732</v>
      </c>
      <c r="L236" s="9" t="str">
        <f t="shared" si="40"/>
        <v>Yes</v>
      </c>
    </row>
    <row r="237" spans="1:12" x14ac:dyDescent="0.2">
      <c r="A237" s="4" t="s">
        <v>1400</v>
      </c>
      <c r="B237" s="34" t="s">
        <v>217</v>
      </c>
      <c r="C237" s="43">
        <v>10.825471697999999</v>
      </c>
      <c r="D237" s="43" t="str">
        <f t="shared" si="37"/>
        <v>N/A</v>
      </c>
      <c r="E237" s="43">
        <v>10.446387483000001</v>
      </c>
      <c r="F237" s="43" t="str">
        <f t="shared" si="38"/>
        <v>N/A</v>
      </c>
      <c r="G237" s="43">
        <v>10.021367521</v>
      </c>
      <c r="H237" s="43" t="str">
        <f t="shared" si="39"/>
        <v>N/A</v>
      </c>
      <c r="I237" s="12">
        <v>-3.5</v>
      </c>
      <c r="J237" s="12">
        <v>-4.07</v>
      </c>
      <c r="K237" s="44" t="s">
        <v>732</v>
      </c>
      <c r="L237" s="9" t="str">
        <f t="shared" si="40"/>
        <v>Yes</v>
      </c>
    </row>
    <row r="238" spans="1:12" x14ac:dyDescent="0.2">
      <c r="A238" s="58" t="s">
        <v>1401</v>
      </c>
      <c r="B238" s="34" t="s">
        <v>217</v>
      </c>
      <c r="C238" s="43">
        <v>20.089353818999999</v>
      </c>
      <c r="D238" s="43" t="str">
        <f t="shared" si="37"/>
        <v>N/A</v>
      </c>
      <c r="E238" s="43">
        <v>20.356451777</v>
      </c>
      <c r="F238" s="43" t="str">
        <f t="shared" si="38"/>
        <v>N/A</v>
      </c>
      <c r="G238" s="43">
        <v>19.450237981000001</v>
      </c>
      <c r="H238" s="43" t="str">
        <f t="shared" si="39"/>
        <v>N/A</v>
      </c>
      <c r="I238" s="12">
        <v>1.33</v>
      </c>
      <c r="J238" s="12">
        <v>-4.45</v>
      </c>
      <c r="K238" s="44" t="s">
        <v>732</v>
      </c>
      <c r="L238" s="9" t="str">
        <f t="shared" si="40"/>
        <v>Yes</v>
      </c>
    </row>
    <row r="239" spans="1:12" x14ac:dyDescent="0.2">
      <c r="A239" s="58" t="s">
        <v>1402</v>
      </c>
      <c r="B239" s="34" t="s">
        <v>217</v>
      </c>
      <c r="C239" s="43">
        <v>0.85324174850000001</v>
      </c>
      <c r="D239" s="43" t="str">
        <f t="shared" si="37"/>
        <v>N/A</v>
      </c>
      <c r="E239" s="43">
        <v>1.1739538</v>
      </c>
      <c r="F239" s="43" t="str">
        <f t="shared" si="38"/>
        <v>N/A</v>
      </c>
      <c r="G239" s="43">
        <v>1.1523942518000001</v>
      </c>
      <c r="H239" s="43" t="str">
        <f t="shared" si="39"/>
        <v>N/A</v>
      </c>
      <c r="I239" s="12">
        <v>37.590000000000003</v>
      </c>
      <c r="J239" s="12">
        <v>-1.84</v>
      </c>
      <c r="K239" s="44" t="s">
        <v>732</v>
      </c>
      <c r="L239" s="9" t="str">
        <f t="shared" si="40"/>
        <v>Yes</v>
      </c>
    </row>
    <row r="240" spans="1:12" x14ac:dyDescent="0.2">
      <c r="A240" s="58" t="s">
        <v>1403</v>
      </c>
      <c r="B240" s="34" t="s">
        <v>217</v>
      </c>
      <c r="C240" s="43">
        <v>0.20520875559999999</v>
      </c>
      <c r="D240" s="43" t="str">
        <f t="shared" si="37"/>
        <v>N/A</v>
      </c>
      <c r="E240" s="43">
        <v>0.2153816627</v>
      </c>
      <c r="F240" s="43" t="str">
        <f t="shared" si="38"/>
        <v>N/A</v>
      </c>
      <c r="G240" s="43">
        <v>0.21159542949999999</v>
      </c>
      <c r="H240" s="43" t="str">
        <f t="shared" si="39"/>
        <v>N/A</v>
      </c>
      <c r="I240" s="12">
        <v>4.9569999999999999</v>
      </c>
      <c r="J240" s="12">
        <v>-1.76</v>
      </c>
      <c r="K240" s="44" t="s">
        <v>732</v>
      </c>
      <c r="L240" s="9" t="str">
        <f t="shared" si="40"/>
        <v>Yes</v>
      </c>
    </row>
    <row r="241" spans="1:12" ht="25.5" x14ac:dyDescent="0.2">
      <c r="A241" s="58" t="s">
        <v>1404</v>
      </c>
      <c r="B241" s="34" t="s">
        <v>217</v>
      </c>
      <c r="C241" s="51">
        <v>155422009</v>
      </c>
      <c r="D241" s="43" t="str">
        <f t="shared" si="37"/>
        <v>N/A</v>
      </c>
      <c r="E241" s="51">
        <v>181256747</v>
      </c>
      <c r="F241" s="43" t="str">
        <f t="shared" si="38"/>
        <v>N/A</v>
      </c>
      <c r="G241" s="51">
        <v>185684651</v>
      </c>
      <c r="H241" s="43" t="str">
        <f t="shared" si="39"/>
        <v>N/A</v>
      </c>
      <c r="I241" s="12">
        <v>16.62</v>
      </c>
      <c r="J241" s="12">
        <v>2.4430000000000001</v>
      </c>
      <c r="K241" s="44" t="s">
        <v>732</v>
      </c>
      <c r="L241" s="9" t="str">
        <f t="shared" si="40"/>
        <v>Yes</v>
      </c>
    </row>
    <row r="242" spans="1:12" x14ac:dyDescent="0.2">
      <c r="A242" s="58" t="s">
        <v>1405</v>
      </c>
      <c r="B242" s="34" t="s">
        <v>217</v>
      </c>
      <c r="C242" s="49">
        <v>8563</v>
      </c>
      <c r="D242" s="43" t="str">
        <f t="shared" si="37"/>
        <v>N/A</v>
      </c>
      <c r="E242" s="49">
        <v>11047</v>
      </c>
      <c r="F242" s="43" t="str">
        <f t="shared" si="38"/>
        <v>N/A</v>
      </c>
      <c r="G242" s="49">
        <v>12281</v>
      </c>
      <c r="H242" s="43" t="str">
        <f t="shared" si="39"/>
        <v>N/A</v>
      </c>
      <c r="I242" s="12">
        <v>29.01</v>
      </c>
      <c r="J242" s="12">
        <v>11.17</v>
      </c>
      <c r="K242" s="44" t="s">
        <v>732</v>
      </c>
      <c r="L242" s="9" t="str">
        <f t="shared" si="40"/>
        <v>Yes</v>
      </c>
    </row>
    <row r="243" spans="1:12" ht="25.5" x14ac:dyDescent="0.2">
      <c r="A243" s="58" t="s">
        <v>1406</v>
      </c>
      <c r="B243" s="34" t="s">
        <v>217</v>
      </c>
      <c r="C243" s="51">
        <v>18150.415625000001</v>
      </c>
      <c r="D243" s="43" t="str">
        <f t="shared" si="37"/>
        <v>N/A</v>
      </c>
      <c r="E243" s="51">
        <v>16407.780121</v>
      </c>
      <c r="F243" s="43" t="str">
        <f t="shared" si="38"/>
        <v>N/A</v>
      </c>
      <c r="G243" s="51">
        <v>15119.668675000001</v>
      </c>
      <c r="H243" s="43" t="str">
        <f t="shared" si="39"/>
        <v>N/A</v>
      </c>
      <c r="I243" s="12">
        <v>-9.6</v>
      </c>
      <c r="J243" s="12">
        <v>-7.85</v>
      </c>
      <c r="K243" s="44" t="s">
        <v>732</v>
      </c>
      <c r="L243" s="9" t="str">
        <f t="shared" si="40"/>
        <v>Yes</v>
      </c>
    </row>
    <row r="244" spans="1:12" ht="25.5" x14ac:dyDescent="0.2">
      <c r="A244" s="58" t="s">
        <v>1407</v>
      </c>
      <c r="B244" s="34" t="s">
        <v>217</v>
      </c>
      <c r="C244" s="51">
        <v>12781.350426999999</v>
      </c>
      <c r="D244" s="43" t="str">
        <f t="shared" si="37"/>
        <v>N/A</v>
      </c>
      <c r="E244" s="51">
        <v>13698.611940000001</v>
      </c>
      <c r="F244" s="43" t="str">
        <f t="shared" si="38"/>
        <v>N/A</v>
      </c>
      <c r="G244" s="51">
        <v>12620.44713</v>
      </c>
      <c r="H244" s="43" t="str">
        <f t="shared" si="39"/>
        <v>N/A</v>
      </c>
      <c r="I244" s="12">
        <v>7.1769999999999996</v>
      </c>
      <c r="J244" s="12">
        <v>-7.87</v>
      </c>
      <c r="K244" s="44" t="s">
        <v>732</v>
      </c>
      <c r="L244" s="9" t="str">
        <f t="shared" si="40"/>
        <v>Yes</v>
      </c>
    </row>
    <row r="245" spans="1:12" ht="25.5" x14ac:dyDescent="0.2">
      <c r="A245" s="58" t="s">
        <v>1408</v>
      </c>
      <c r="B245" s="34" t="s">
        <v>217</v>
      </c>
      <c r="C245" s="51">
        <v>19676.709788</v>
      </c>
      <c r="D245" s="43" t="str">
        <f t="shared" si="37"/>
        <v>N/A</v>
      </c>
      <c r="E245" s="51">
        <v>20040.766109</v>
      </c>
      <c r="F245" s="43" t="str">
        <f t="shared" si="38"/>
        <v>N/A</v>
      </c>
      <c r="G245" s="51">
        <v>19335.279890000002</v>
      </c>
      <c r="H245" s="43" t="str">
        <f t="shared" si="39"/>
        <v>N/A</v>
      </c>
      <c r="I245" s="12">
        <v>1.85</v>
      </c>
      <c r="J245" s="12">
        <v>-3.52</v>
      </c>
      <c r="K245" s="44" t="s">
        <v>732</v>
      </c>
      <c r="L245" s="9" t="str">
        <f t="shared" si="40"/>
        <v>Yes</v>
      </c>
    </row>
    <row r="246" spans="1:12" ht="25.5" x14ac:dyDescent="0.2">
      <c r="A246" s="58" t="s">
        <v>1409</v>
      </c>
      <c r="B246" s="34" t="s">
        <v>217</v>
      </c>
      <c r="C246" s="51">
        <v>3343.2960122999998</v>
      </c>
      <c r="D246" s="43" t="str">
        <f t="shared" si="37"/>
        <v>N/A</v>
      </c>
      <c r="E246" s="51">
        <v>3406.6415754999998</v>
      </c>
      <c r="F246" s="43" t="str">
        <f t="shared" si="38"/>
        <v>N/A</v>
      </c>
      <c r="G246" s="51">
        <v>1784.3360482000001</v>
      </c>
      <c r="H246" s="43" t="str">
        <f t="shared" si="39"/>
        <v>N/A</v>
      </c>
      <c r="I246" s="12">
        <v>1.895</v>
      </c>
      <c r="J246" s="12">
        <v>-47.6</v>
      </c>
      <c r="K246" s="44" t="s">
        <v>732</v>
      </c>
      <c r="L246" s="9" t="str">
        <f t="shared" si="40"/>
        <v>No</v>
      </c>
    </row>
    <row r="247" spans="1:12" ht="25.5" x14ac:dyDescent="0.2">
      <c r="A247" s="58" t="s">
        <v>1410</v>
      </c>
      <c r="B247" s="34" t="s">
        <v>217</v>
      </c>
      <c r="C247" s="51" t="s">
        <v>1743</v>
      </c>
      <c r="D247" s="43" t="str">
        <f t="shared" si="37"/>
        <v>N/A</v>
      </c>
      <c r="E247" s="51" t="s">
        <v>1743</v>
      </c>
      <c r="F247" s="43" t="str">
        <f t="shared" si="38"/>
        <v>N/A</v>
      </c>
      <c r="G247" s="51">
        <v>33889</v>
      </c>
      <c r="H247" s="43" t="str">
        <f t="shared" si="39"/>
        <v>N/A</v>
      </c>
      <c r="I247" s="12" t="s">
        <v>1743</v>
      </c>
      <c r="J247" s="12" t="s">
        <v>1743</v>
      </c>
      <c r="K247" s="44" t="s">
        <v>732</v>
      </c>
      <c r="L247" s="9" t="str">
        <f t="shared" si="40"/>
        <v>N/A</v>
      </c>
    </row>
    <row r="248" spans="1:12" ht="25.5" x14ac:dyDescent="0.2">
      <c r="A248" s="58" t="s">
        <v>1411</v>
      </c>
      <c r="B248" s="34" t="s">
        <v>217</v>
      </c>
      <c r="C248" s="43">
        <v>2.0043255794000001</v>
      </c>
      <c r="D248" s="43" t="str">
        <f t="shared" si="37"/>
        <v>N/A</v>
      </c>
      <c r="E248" s="43">
        <v>2.2659071935999999</v>
      </c>
      <c r="F248" s="43" t="str">
        <f t="shared" si="38"/>
        <v>N/A</v>
      </c>
      <c r="G248" s="43">
        <v>2.2209924567999999</v>
      </c>
      <c r="H248" s="43" t="str">
        <f t="shared" si="39"/>
        <v>N/A</v>
      </c>
      <c r="I248" s="12">
        <v>13.05</v>
      </c>
      <c r="J248" s="12">
        <v>-1.98</v>
      </c>
      <c r="K248" s="44" t="s">
        <v>732</v>
      </c>
      <c r="L248" s="9" t="str">
        <f t="shared" si="40"/>
        <v>Yes</v>
      </c>
    </row>
    <row r="249" spans="1:12" ht="25.5" x14ac:dyDescent="0.2">
      <c r="A249" s="58" t="s">
        <v>1412</v>
      </c>
      <c r="B249" s="34" t="s">
        <v>217</v>
      </c>
      <c r="C249" s="43">
        <v>8.2783018867999996</v>
      </c>
      <c r="D249" s="43" t="str">
        <f t="shared" si="37"/>
        <v>N/A</v>
      </c>
      <c r="E249" s="43">
        <v>7.7082374597000003</v>
      </c>
      <c r="F249" s="43" t="str">
        <f t="shared" si="38"/>
        <v>N/A</v>
      </c>
      <c r="G249" s="43">
        <v>7.0726495725999996</v>
      </c>
      <c r="H249" s="43" t="str">
        <f t="shared" si="39"/>
        <v>N/A</v>
      </c>
      <c r="I249" s="12">
        <v>-6.89</v>
      </c>
      <c r="J249" s="12">
        <v>-8.25</v>
      </c>
      <c r="K249" s="44" t="s">
        <v>732</v>
      </c>
      <c r="L249" s="9" t="str">
        <f t="shared" si="40"/>
        <v>Yes</v>
      </c>
    </row>
    <row r="250" spans="1:12" ht="25.5" x14ac:dyDescent="0.2">
      <c r="A250" s="58" t="s">
        <v>1413</v>
      </c>
      <c r="B250" s="34" t="s">
        <v>217</v>
      </c>
      <c r="C250" s="43">
        <v>16.475972540000001</v>
      </c>
      <c r="D250" s="43" t="str">
        <f t="shared" si="37"/>
        <v>N/A</v>
      </c>
      <c r="E250" s="43">
        <v>17.164680721</v>
      </c>
      <c r="F250" s="43" t="str">
        <f t="shared" si="38"/>
        <v>N/A</v>
      </c>
      <c r="G250" s="43">
        <v>16.266467012</v>
      </c>
      <c r="H250" s="43" t="str">
        <f t="shared" si="39"/>
        <v>N/A</v>
      </c>
      <c r="I250" s="12">
        <v>4.18</v>
      </c>
      <c r="J250" s="12">
        <v>-5.23</v>
      </c>
      <c r="K250" s="44" t="s">
        <v>732</v>
      </c>
      <c r="L250" s="9" t="str">
        <f t="shared" si="40"/>
        <v>Yes</v>
      </c>
    </row>
    <row r="251" spans="1:12" ht="25.5" x14ac:dyDescent="0.2">
      <c r="A251" s="58" t="s">
        <v>1414</v>
      </c>
      <c r="B251" s="34" t="s">
        <v>217</v>
      </c>
      <c r="C251" s="43">
        <v>0.21867673739999999</v>
      </c>
      <c r="D251" s="43" t="str">
        <f t="shared" si="37"/>
        <v>N/A</v>
      </c>
      <c r="E251" s="43">
        <v>0.67146043379999998</v>
      </c>
      <c r="F251" s="43" t="str">
        <f t="shared" si="38"/>
        <v>N/A</v>
      </c>
      <c r="G251" s="43">
        <v>0.75983221270000001</v>
      </c>
      <c r="H251" s="43" t="str">
        <f t="shared" si="39"/>
        <v>N/A</v>
      </c>
      <c r="I251" s="12">
        <v>207.1</v>
      </c>
      <c r="J251" s="12">
        <v>13.16</v>
      </c>
      <c r="K251" s="44" t="s">
        <v>732</v>
      </c>
      <c r="L251" s="9" t="str">
        <f t="shared" si="40"/>
        <v>Yes</v>
      </c>
    </row>
    <row r="252" spans="1:12" ht="25.5" x14ac:dyDescent="0.2">
      <c r="A252" s="58" t="s">
        <v>1415</v>
      </c>
      <c r="B252" s="34" t="s">
        <v>217</v>
      </c>
      <c r="C252" s="43">
        <v>0</v>
      </c>
      <c r="D252" s="43" t="str">
        <f t="shared" si="37"/>
        <v>N/A</v>
      </c>
      <c r="E252" s="43">
        <v>0</v>
      </c>
      <c r="F252" s="43" t="str">
        <f t="shared" si="38"/>
        <v>N/A</v>
      </c>
      <c r="G252" s="43">
        <v>8.29786E-4</v>
      </c>
      <c r="H252" s="43" t="str">
        <f t="shared" si="39"/>
        <v>N/A</v>
      </c>
      <c r="I252" s="12" t="s">
        <v>1743</v>
      </c>
      <c r="J252" s="12" t="s">
        <v>1743</v>
      </c>
      <c r="K252" s="44" t="s">
        <v>732</v>
      </c>
      <c r="L252" s="9" t="str">
        <f t="shared" si="40"/>
        <v>N/A</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64984</v>
      </c>
      <c r="D6" s="43" t="str">
        <f t="shared" ref="D6:D37" si="0">IF($B6="N/A","N/A",IF(C6&gt;10,"No",IF(C6&lt;-10,"No","Yes")))</f>
        <v>N/A</v>
      </c>
      <c r="E6" s="35">
        <v>67115</v>
      </c>
      <c r="F6" s="43" t="str">
        <f t="shared" ref="F6:F37" si="1">IF($B6="N/A","N/A",IF(E6&gt;10,"No",IF(E6&lt;-10,"No","Yes")))</f>
        <v>N/A</v>
      </c>
      <c r="G6" s="35">
        <v>62693</v>
      </c>
      <c r="H6" s="43" t="str">
        <f t="shared" ref="H6:H37" si="2">IF($B6="N/A","N/A",IF(G6&gt;10,"No",IF(G6&lt;-10,"No","Yes")))</f>
        <v>N/A</v>
      </c>
      <c r="I6" s="12">
        <v>3.2789999999999999</v>
      </c>
      <c r="J6" s="12">
        <v>-6.59</v>
      </c>
      <c r="K6" s="44" t="s">
        <v>732</v>
      </c>
      <c r="L6" s="9" t="str">
        <f t="shared" ref="L6:L39" si="3">IF(J6="Div by 0", "N/A", IF(K6="N/A","N/A", IF(J6&gt;VALUE(MID(K6,1,2)), "No", IF(J6&lt;-1*VALUE(MID(K6,1,2)), "No", "Yes"))))</f>
        <v>Yes</v>
      </c>
    </row>
    <row r="7" spans="1:12" x14ac:dyDescent="0.2">
      <c r="A7" s="45" t="s">
        <v>6</v>
      </c>
      <c r="B7" s="34" t="s">
        <v>217</v>
      </c>
      <c r="C7" s="35">
        <v>55913</v>
      </c>
      <c r="D7" s="43" t="str">
        <f t="shared" si="0"/>
        <v>N/A</v>
      </c>
      <c r="E7" s="35">
        <v>57963</v>
      </c>
      <c r="F7" s="43" t="str">
        <f t="shared" si="1"/>
        <v>N/A</v>
      </c>
      <c r="G7" s="35">
        <v>56812</v>
      </c>
      <c r="H7" s="43" t="str">
        <f t="shared" si="2"/>
        <v>N/A</v>
      </c>
      <c r="I7" s="12">
        <v>3.6659999999999999</v>
      </c>
      <c r="J7" s="12">
        <v>-1.99</v>
      </c>
      <c r="K7" s="44" t="s">
        <v>732</v>
      </c>
      <c r="L7" s="9" t="str">
        <f t="shared" si="3"/>
        <v>Yes</v>
      </c>
    </row>
    <row r="8" spans="1:12" x14ac:dyDescent="0.2">
      <c r="A8" s="45" t="s">
        <v>364</v>
      </c>
      <c r="B8" s="34" t="s">
        <v>217</v>
      </c>
      <c r="C8" s="35" t="s">
        <v>217</v>
      </c>
      <c r="D8" s="43" t="str">
        <f t="shared" si="0"/>
        <v>N/A</v>
      </c>
      <c r="E8" s="35" t="s">
        <v>217</v>
      </c>
      <c r="F8" s="43" t="str">
        <f t="shared" si="1"/>
        <v>N/A</v>
      </c>
      <c r="G8" s="8">
        <v>90.619367393000005</v>
      </c>
      <c r="H8" s="43" t="str">
        <f t="shared" si="2"/>
        <v>N/A</v>
      </c>
      <c r="I8" s="12" t="s">
        <v>217</v>
      </c>
      <c r="J8" s="12" t="s">
        <v>217</v>
      </c>
      <c r="K8" s="44" t="s">
        <v>732</v>
      </c>
      <c r="L8" s="9" t="str">
        <f t="shared" si="3"/>
        <v>No</v>
      </c>
    </row>
    <row r="9" spans="1:12" x14ac:dyDescent="0.2">
      <c r="A9" s="4" t="s">
        <v>88</v>
      </c>
      <c r="B9" s="47" t="s">
        <v>217</v>
      </c>
      <c r="C9" s="1">
        <v>56754.29</v>
      </c>
      <c r="D9" s="11" t="str">
        <f t="shared" si="0"/>
        <v>N/A</v>
      </c>
      <c r="E9" s="1">
        <v>58975.76</v>
      </c>
      <c r="F9" s="11" t="str">
        <f t="shared" si="1"/>
        <v>N/A</v>
      </c>
      <c r="G9" s="1">
        <v>55779.77</v>
      </c>
      <c r="H9" s="11" t="str">
        <f t="shared" si="2"/>
        <v>N/A</v>
      </c>
      <c r="I9" s="12">
        <v>3.9140000000000001</v>
      </c>
      <c r="J9" s="12">
        <v>-5.42</v>
      </c>
      <c r="K9" s="47" t="s">
        <v>732</v>
      </c>
      <c r="L9" s="9" t="str">
        <f t="shared" si="3"/>
        <v>Yes</v>
      </c>
    </row>
    <row r="10" spans="1:12" x14ac:dyDescent="0.2">
      <c r="A10" s="4" t="s">
        <v>1416</v>
      </c>
      <c r="B10" s="34" t="s">
        <v>217</v>
      </c>
      <c r="C10" s="8">
        <v>2.4621445279</v>
      </c>
      <c r="D10" s="43" t="str">
        <f t="shared" si="0"/>
        <v>N/A</v>
      </c>
      <c r="E10" s="8">
        <v>2.5433956642000002</v>
      </c>
      <c r="F10" s="43" t="str">
        <f t="shared" si="1"/>
        <v>N/A</v>
      </c>
      <c r="G10" s="8">
        <v>2.0066036080999998</v>
      </c>
      <c r="H10" s="43" t="str">
        <f t="shared" si="2"/>
        <v>N/A</v>
      </c>
      <c r="I10" s="12">
        <v>3.3</v>
      </c>
      <c r="J10" s="12">
        <v>-21.1</v>
      </c>
      <c r="K10" s="44" t="s">
        <v>732</v>
      </c>
      <c r="L10" s="9" t="str">
        <f t="shared" si="3"/>
        <v>Yes</v>
      </c>
    </row>
    <row r="11" spans="1:12" x14ac:dyDescent="0.2">
      <c r="A11" s="4" t="s">
        <v>1417</v>
      </c>
      <c r="B11" s="34" t="s">
        <v>217</v>
      </c>
      <c r="C11" s="8">
        <v>6.3415609996000004</v>
      </c>
      <c r="D11" s="43" t="str">
        <f t="shared" si="0"/>
        <v>N/A</v>
      </c>
      <c r="E11" s="8">
        <v>7.2204425240000001</v>
      </c>
      <c r="F11" s="43" t="str">
        <f t="shared" si="1"/>
        <v>N/A</v>
      </c>
      <c r="G11" s="8">
        <v>0.76244556809999997</v>
      </c>
      <c r="H11" s="43" t="str">
        <f t="shared" si="2"/>
        <v>N/A</v>
      </c>
      <c r="I11" s="12">
        <v>13.86</v>
      </c>
      <c r="J11" s="12">
        <v>-89.4</v>
      </c>
      <c r="K11" s="44" t="s">
        <v>732</v>
      </c>
      <c r="L11" s="9" t="str">
        <f t="shared" si="3"/>
        <v>No</v>
      </c>
    </row>
    <row r="12" spans="1:12" x14ac:dyDescent="0.2">
      <c r="A12" s="4" t="s">
        <v>1418</v>
      </c>
      <c r="B12" s="34" t="s">
        <v>217</v>
      </c>
      <c r="C12" s="8">
        <v>21.051335713</v>
      </c>
      <c r="D12" s="43" t="str">
        <f t="shared" si="0"/>
        <v>N/A</v>
      </c>
      <c r="E12" s="8">
        <v>19.328019072</v>
      </c>
      <c r="F12" s="43" t="str">
        <f t="shared" si="1"/>
        <v>N/A</v>
      </c>
      <c r="G12" s="8">
        <v>21.201729061000002</v>
      </c>
      <c r="H12" s="43" t="str">
        <f t="shared" si="2"/>
        <v>N/A</v>
      </c>
      <c r="I12" s="12">
        <v>-8.19</v>
      </c>
      <c r="J12" s="12">
        <v>9.6940000000000008</v>
      </c>
      <c r="K12" s="44" t="s">
        <v>732</v>
      </c>
      <c r="L12" s="9" t="str">
        <f t="shared" si="3"/>
        <v>Yes</v>
      </c>
    </row>
    <row r="13" spans="1:12" x14ac:dyDescent="0.2">
      <c r="A13" s="4" t="s">
        <v>1419</v>
      </c>
      <c r="B13" s="34" t="s">
        <v>217</v>
      </c>
      <c r="C13" s="8">
        <v>2.2913332513000002</v>
      </c>
      <c r="D13" s="43" t="str">
        <f t="shared" si="0"/>
        <v>N/A</v>
      </c>
      <c r="E13" s="8">
        <v>2.6313044774000001</v>
      </c>
      <c r="F13" s="43" t="str">
        <f t="shared" si="1"/>
        <v>N/A</v>
      </c>
      <c r="G13" s="8">
        <v>0.20097937569999999</v>
      </c>
      <c r="H13" s="43" t="str">
        <f t="shared" si="2"/>
        <v>N/A</v>
      </c>
      <c r="I13" s="12">
        <v>14.84</v>
      </c>
      <c r="J13" s="12">
        <v>-92.4</v>
      </c>
      <c r="K13" s="44" t="s">
        <v>732</v>
      </c>
      <c r="L13" s="9" t="str">
        <f t="shared" si="3"/>
        <v>No</v>
      </c>
    </row>
    <row r="14" spans="1:12" x14ac:dyDescent="0.2">
      <c r="A14" s="4" t="s">
        <v>1420</v>
      </c>
      <c r="B14" s="34" t="s">
        <v>217</v>
      </c>
      <c r="C14" s="8">
        <v>0</v>
      </c>
      <c r="D14" s="43" t="str">
        <f t="shared" si="0"/>
        <v>N/A</v>
      </c>
      <c r="E14" s="8">
        <v>0</v>
      </c>
      <c r="F14" s="43" t="str">
        <f t="shared" si="1"/>
        <v>N/A</v>
      </c>
      <c r="G14" s="8">
        <v>1.5950744000000001E-3</v>
      </c>
      <c r="H14" s="43" t="str">
        <f t="shared" si="2"/>
        <v>N/A</v>
      </c>
      <c r="I14" s="12" t="s">
        <v>1743</v>
      </c>
      <c r="J14" s="12" t="s">
        <v>1743</v>
      </c>
      <c r="K14" s="44" t="s">
        <v>732</v>
      </c>
      <c r="L14" s="9" t="str">
        <f t="shared" si="3"/>
        <v>N/A</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0.98947433210000002</v>
      </c>
      <c r="D16" s="43" t="str">
        <f t="shared" si="0"/>
        <v>N/A</v>
      </c>
      <c r="E16" s="8">
        <v>1.2337033449999999</v>
      </c>
      <c r="F16" s="43" t="str">
        <f t="shared" si="1"/>
        <v>N/A</v>
      </c>
      <c r="G16" s="8">
        <v>9.2514315799999997E-2</v>
      </c>
      <c r="H16" s="43" t="str">
        <f t="shared" si="2"/>
        <v>N/A</v>
      </c>
      <c r="I16" s="12">
        <v>24.68</v>
      </c>
      <c r="J16" s="12">
        <v>-92.5</v>
      </c>
      <c r="K16" s="44" t="s">
        <v>732</v>
      </c>
      <c r="L16" s="9" t="str">
        <f t="shared" si="3"/>
        <v>No</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66.864151175999993</v>
      </c>
      <c r="D18" s="43" t="str">
        <f t="shared" si="0"/>
        <v>N/A</v>
      </c>
      <c r="E18" s="8">
        <v>67.043134918000007</v>
      </c>
      <c r="F18" s="43" t="str">
        <f t="shared" si="1"/>
        <v>N/A</v>
      </c>
      <c r="G18" s="8">
        <v>75.734132997000003</v>
      </c>
      <c r="H18" s="43" t="str">
        <f t="shared" si="2"/>
        <v>N/A</v>
      </c>
      <c r="I18" s="12">
        <v>0.26769999999999999</v>
      </c>
      <c r="J18" s="12">
        <v>12.96</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90.377631417000003</v>
      </c>
      <c r="D20" s="43" t="str">
        <f t="shared" si="0"/>
        <v>N/A</v>
      </c>
      <c r="E20" s="8">
        <v>88.914549653999998</v>
      </c>
      <c r="F20" s="43" t="str">
        <f t="shared" si="1"/>
        <v>N/A</v>
      </c>
      <c r="G20" s="8">
        <v>98.944060739999998</v>
      </c>
      <c r="H20" s="43" t="str">
        <f t="shared" si="2"/>
        <v>N/A</v>
      </c>
      <c r="I20" s="12">
        <v>-1.62</v>
      </c>
      <c r="J20" s="12">
        <v>11.28</v>
      </c>
      <c r="K20" s="44" t="s">
        <v>732</v>
      </c>
      <c r="L20" s="9" t="str">
        <f t="shared" si="3"/>
        <v>Yes</v>
      </c>
    </row>
    <row r="21" spans="1:12" x14ac:dyDescent="0.2">
      <c r="A21" s="2" t="s">
        <v>969</v>
      </c>
      <c r="B21" s="34" t="s">
        <v>217</v>
      </c>
      <c r="C21" s="8">
        <v>9.6223685830000001</v>
      </c>
      <c r="D21" s="43" t="str">
        <f t="shared" si="0"/>
        <v>N/A</v>
      </c>
      <c r="E21" s="8">
        <v>11.085450346</v>
      </c>
      <c r="F21" s="43" t="str">
        <f t="shared" si="1"/>
        <v>N/A</v>
      </c>
      <c r="G21" s="8">
        <v>1.0559392595999999</v>
      </c>
      <c r="H21" s="43" t="str">
        <f t="shared" si="2"/>
        <v>N/A</v>
      </c>
      <c r="I21" s="12">
        <v>15.21</v>
      </c>
      <c r="J21" s="12">
        <v>-90.5</v>
      </c>
      <c r="K21" s="44" t="s">
        <v>732</v>
      </c>
      <c r="L21" s="9" t="str">
        <f t="shared" si="3"/>
        <v>No</v>
      </c>
    </row>
    <row r="22" spans="1:12" x14ac:dyDescent="0.2">
      <c r="A22" s="3" t="s">
        <v>1728</v>
      </c>
      <c r="B22" s="34" t="s">
        <v>217</v>
      </c>
      <c r="C22" s="35">
        <v>36932</v>
      </c>
      <c r="D22" s="43" t="str">
        <f t="shared" si="0"/>
        <v>N/A</v>
      </c>
      <c r="E22" s="35">
        <v>37370</v>
      </c>
      <c r="F22" s="43" t="str">
        <f t="shared" si="1"/>
        <v>N/A</v>
      </c>
      <c r="G22" s="35">
        <v>36974</v>
      </c>
      <c r="H22" s="43" t="str">
        <f t="shared" si="2"/>
        <v>N/A</v>
      </c>
      <c r="I22" s="12">
        <v>1.1859999999999999</v>
      </c>
      <c r="J22" s="12">
        <v>-1.06</v>
      </c>
      <c r="K22" s="44" t="s">
        <v>732</v>
      </c>
      <c r="L22" s="9" t="str">
        <f t="shared" si="3"/>
        <v>Yes</v>
      </c>
    </row>
    <row r="23" spans="1:12" x14ac:dyDescent="0.2">
      <c r="A23" s="3" t="s">
        <v>984</v>
      </c>
      <c r="B23" s="34" t="s">
        <v>217</v>
      </c>
      <c r="C23" s="35">
        <v>25547</v>
      </c>
      <c r="D23" s="43" t="str">
        <f t="shared" si="0"/>
        <v>N/A</v>
      </c>
      <c r="E23" s="35">
        <v>25660</v>
      </c>
      <c r="F23" s="43" t="str">
        <f t="shared" si="1"/>
        <v>N/A</v>
      </c>
      <c r="G23" s="35">
        <v>25089</v>
      </c>
      <c r="H23" s="43" t="str">
        <f t="shared" si="2"/>
        <v>N/A</v>
      </c>
      <c r="I23" s="12">
        <v>0.44230000000000003</v>
      </c>
      <c r="J23" s="12">
        <v>-2.23</v>
      </c>
      <c r="K23" s="44" t="s">
        <v>732</v>
      </c>
      <c r="L23" s="9" t="str">
        <f t="shared" si="3"/>
        <v>Yes</v>
      </c>
    </row>
    <row r="24" spans="1:12" x14ac:dyDescent="0.2">
      <c r="A24" s="3" t="s">
        <v>985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3" t="s">
        <v>986</v>
      </c>
      <c r="B25" s="34" t="s">
        <v>217</v>
      </c>
      <c r="C25" s="35">
        <v>233</v>
      </c>
      <c r="D25" s="43" t="str">
        <f t="shared" si="0"/>
        <v>N/A</v>
      </c>
      <c r="E25" s="35">
        <v>187</v>
      </c>
      <c r="F25" s="43" t="str">
        <f t="shared" si="1"/>
        <v>N/A</v>
      </c>
      <c r="G25" s="35">
        <v>134</v>
      </c>
      <c r="H25" s="43" t="str">
        <f t="shared" si="2"/>
        <v>N/A</v>
      </c>
      <c r="I25" s="12">
        <v>-19.7</v>
      </c>
      <c r="J25" s="12">
        <v>-28.3</v>
      </c>
      <c r="K25" s="44" t="s">
        <v>732</v>
      </c>
      <c r="L25" s="9" t="str">
        <f t="shared" si="3"/>
        <v>Yes</v>
      </c>
    </row>
    <row r="26" spans="1:12" x14ac:dyDescent="0.2">
      <c r="A26" s="3" t="s">
        <v>987</v>
      </c>
      <c r="B26" s="34" t="s">
        <v>217</v>
      </c>
      <c r="C26" s="35">
        <v>11152</v>
      </c>
      <c r="D26" s="43" t="str">
        <f t="shared" si="0"/>
        <v>N/A</v>
      </c>
      <c r="E26" s="35">
        <v>11523</v>
      </c>
      <c r="F26" s="43" t="str">
        <f t="shared" si="1"/>
        <v>N/A</v>
      </c>
      <c r="G26" s="35">
        <v>11751</v>
      </c>
      <c r="H26" s="43" t="str">
        <f t="shared" si="2"/>
        <v>N/A</v>
      </c>
      <c r="I26" s="12">
        <v>3.327</v>
      </c>
      <c r="J26" s="12">
        <v>1.9790000000000001</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27627</v>
      </c>
      <c r="D28" s="43" t="str">
        <f t="shared" si="0"/>
        <v>N/A</v>
      </c>
      <c r="E28" s="35">
        <v>29321</v>
      </c>
      <c r="F28" s="43" t="str">
        <f t="shared" si="1"/>
        <v>N/A</v>
      </c>
      <c r="G28" s="35">
        <v>25076</v>
      </c>
      <c r="H28" s="43" t="str">
        <f t="shared" si="2"/>
        <v>N/A</v>
      </c>
      <c r="I28" s="12">
        <v>6.1319999999999997</v>
      </c>
      <c r="J28" s="12">
        <v>-14.5</v>
      </c>
      <c r="K28" s="44" t="s">
        <v>732</v>
      </c>
      <c r="L28" s="9" t="str">
        <f t="shared" si="3"/>
        <v>Yes</v>
      </c>
    </row>
    <row r="29" spans="1:12" x14ac:dyDescent="0.2">
      <c r="A29" s="3" t="s">
        <v>989</v>
      </c>
      <c r="B29" s="34" t="s">
        <v>217</v>
      </c>
      <c r="C29" s="35">
        <v>22292</v>
      </c>
      <c r="D29" s="43" t="str">
        <f t="shared" si="0"/>
        <v>N/A</v>
      </c>
      <c r="E29" s="35">
        <v>24060</v>
      </c>
      <c r="F29" s="43" t="str">
        <f t="shared" si="1"/>
        <v>N/A</v>
      </c>
      <c r="G29" s="35">
        <v>20010</v>
      </c>
      <c r="H29" s="43" t="str">
        <f t="shared" si="2"/>
        <v>N/A</v>
      </c>
      <c r="I29" s="12">
        <v>7.931</v>
      </c>
      <c r="J29" s="12">
        <v>-16.8</v>
      </c>
      <c r="K29" s="44" t="s">
        <v>732</v>
      </c>
      <c r="L29" s="9" t="str">
        <f t="shared" si="3"/>
        <v>Yes</v>
      </c>
    </row>
    <row r="30" spans="1:12" x14ac:dyDescent="0.2">
      <c r="A30" s="3" t="s">
        <v>990</v>
      </c>
      <c r="B30" s="34" t="s">
        <v>217</v>
      </c>
      <c r="C30" s="35">
        <v>0</v>
      </c>
      <c r="D30" s="43" t="str">
        <f t="shared" si="0"/>
        <v>N/A</v>
      </c>
      <c r="E30" s="35">
        <v>0</v>
      </c>
      <c r="F30" s="43" t="str">
        <f t="shared" si="1"/>
        <v>N/A</v>
      </c>
      <c r="G30" s="35">
        <v>0</v>
      </c>
      <c r="H30" s="43" t="str">
        <f t="shared" si="2"/>
        <v>N/A</v>
      </c>
      <c r="I30" s="12" t="s">
        <v>1743</v>
      </c>
      <c r="J30" s="12" t="s">
        <v>1743</v>
      </c>
      <c r="K30" s="44" t="s">
        <v>732</v>
      </c>
      <c r="L30" s="9" t="str">
        <f t="shared" si="3"/>
        <v>N/A</v>
      </c>
    </row>
    <row r="31" spans="1:12" x14ac:dyDescent="0.2">
      <c r="A31" s="3" t="s">
        <v>991</v>
      </c>
      <c r="B31" s="34" t="s">
        <v>217</v>
      </c>
      <c r="C31" s="35">
        <v>180</v>
      </c>
      <c r="D31" s="43" t="str">
        <f t="shared" si="0"/>
        <v>N/A</v>
      </c>
      <c r="E31" s="35">
        <v>161</v>
      </c>
      <c r="F31" s="43" t="str">
        <f t="shared" si="1"/>
        <v>N/A</v>
      </c>
      <c r="G31" s="35">
        <v>106</v>
      </c>
      <c r="H31" s="43" t="str">
        <f t="shared" si="2"/>
        <v>N/A</v>
      </c>
      <c r="I31" s="12">
        <v>-10.6</v>
      </c>
      <c r="J31" s="12">
        <v>-34.200000000000003</v>
      </c>
      <c r="K31" s="44" t="s">
        <v>732</v>
      </c>
      <c r="L31" s="9" t="str">
        <f t="shared" si="3"/>
        <v>No</v>
      </c>
    </row>
    <row r="32" spans="1:12" x14ac:dyDescent="0.2">
      <c r="A32" s="3" t="s">
        <v>992</v>
      </c>
      <c r="B32" s="34" t="s">
        <v>217</v>
      </c>
      <c r="C32" s="35">
        <v>5155</v>
      </c>
      <c r="D32" s="43" t="str">
        <f t="shared" si="0"/>
        <v>N/A</v>
      </c>
      <c r="E32" s="35">
        <v>5100</v>
      </c>
      <c r="F32" s="43" t="str">
        <f t="shared" si="1"/>
        <v>N/A</v>
      </c>
      <c r="G32" s="35">
        <v>4960</v>
      </c>
      <c r="H32" s="43" t="str">
        <f t="shared" si="2"/>
        <v>N/A</v>
      </c>
      <c r="I32" s="12">
        <v>-1.07</v>
      </c>
      <c r="J32" s="12">
        <v>-2.75</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996773226</v>
      </c>
      <c r="D34" s="43" t="str">
        <f t="shared" si="0"/>
        <v>N/A</v>
      </c>
      <c r="E34" s="46">
        <v>1074839749</v>
      </c>
      <c r="F34" s="43" t="str">
        <f t="shared" si="1"/>
        <v>N/A</v>
      </c>
      <c r="G34" s="46">
        <v>1048733917</v>
      </c>
      <c r="H34" s="43" t="str">
        <f t="shared" si="2"/>
        <v>N/A</v>
      </c>
      <c r="I34" s="12">
        <v>7.8319999999999999</v>
      </c>
      <c r="J34" s="12">
        <v>-2.4300000000000002</v>
      </c>
      <c r="K34" s="44" t="s">
        <v>732</v>
      </c>
      <c r="L34" s="9" t="str">
        <f t="shared" si="3"/>
        <v>Yes</v>
      </c>
    </row>
    <row r="35" spans="1:12" x14ac:dyDescent="0.2">
      <c r="A35" s="45" t="s">
        <v>1426</v>
      </c>
      <c r="B35" s="34" t="s">
        <v>217</v>
      </c>
      <c r="C35" s="46">
        <v>15338.7484</v>
      </c>
      <c r="D35" s="43" t="str">
        <f t="shared" si="0"/>
        <v>N/A</v>
      </c>
      <c r="E35" s="46">
        <v>16014.896059000001</v>
      </c>
      <c r="F35" s="43" t="str">
        <f t="shared" si="1"/>
        <v>N/A</v>
      </c>
      <c r="G35" s="46">
        <v>16728.086340999998</v>
      </c>
      <c r="H35" s="43" t="str">
        <f t="shared" si="2"/>
        <v>N/A</v>
      </c>
      <c r="I35" s="12">
        <v>4.4080000000000004</v>
      </c>
      <c r="J35" s="12">
        <v>4.4530000000000003</v>
      </c>
      <c r="K35" s="44" t="s">
        <v>732</v>
      </c>
      <c r="L35" s="9" t="str">
        <f t="shared" si="3"/>
        <v>Yes</v>
      </c>
    </row>
    <row r="36" spans="1:12" x14ac:dyDescent="0.2">
      <c r="A36" s="45" t="s">
        <v>1427</v>
      </c>
      <c r="B36" s="34" t="s">
        <v>217</v>
      </c>
      <c r="C36" s="46">
        <v>17827.217748999999</v>
      </c>
      <c r="D36" s="43" t="str">
        <f t="shared" si="0"/>
        <v>N/A</v>
      </c>
      <c r="E36" s="46">
        <v>18543.549316000001</v>
      </c>
      <c r="F36" s="43" t="str">
        <f t="shared" si="1"/>
        <v>N/A</v>
      </c>
      <c r="G36" s="46">
        <v>18459.725356999999</v>
      </c>
      <c r="H36" s="43" t="str">
        <f t="shared" si="2"/>
        <v>N/A</v>
      </c>
      <c r="I36" s="12">
        <v>4.0179999999999998</v>
      </c>
      <c r="J36" s="12">
        <v>-0.45200000000000001</v>
      </c>
      <c r="K36" s="44" t="s">
        <v>732</v>
      </c>
      <c r="L36" s="9" t="str">
        <f t="shared" si="3"/>
        <v>Yes</v>
      </c>
    </row>
    <row r="37" spans="1:12" x14ac:dyDescent="0.2">
      <c r="A37" s="4" t="s">
        <v>107</v>
      </c>
      <c r="B37" s="34" t="s">
        <v>217</v>
      </c>
      <c r="C37" s="46">
        <v>32638197</v>
      </c>
      <c r="D37" s="43" t="str">
        <f t="shared" si="0"/>
        <v>N/A</v>
      </c>
      <c r="E37" s="46">
        <v>36593387</v>
      </c>
      <c r="F37" s="43" t="str">
        <f t="shared" si="1"/>
        <v>N/A</v>
      </c>
      <c r="G37" s="46">
        <v>39663937</v>
      </c>
      <c r="H37" s="43" t="str">
        <f t="shared" si="2"/>
        <v>N/A</v>
      </c>
      <c r="I37" s="12">
        <v>12.12</v>
      </c>
      <c r="J37" s="12">
        <v>8.391</v>
      </c>
      <c r="K37" s="44" t="s">
        <v>732</v>
      </c>
      <c r="L37" s="9" t="str">
        <f t="shared" si="3"/>
        <v>Yes</v>
      </c>
    </row>
    <row r="38" spans="1:12" x14ac:dyDescent="0.2">
      <c r="A38" s="45" t="s">
        <v>162</v>
      </c>
      <c r="B38" s="47" t="s">
        <v>221</v>
      </c>
      <c r="C38" s="1">
        <v>30</v>
      </c>
      <c r="D38" s="43" t="str">
        <f>IF($B38="N/A","N/A",IF(C38&gt;0,"No",IF(C38&lt;0,"No","Yes")))</f>
        <v>No</v>
      </c>
      <c r="E38" s="1">
        <v>27</v>
      </c>
      <c r="F38" s="43" t="str">
        <f>IF($B38="N/A","N/A",IF(E38&gt;0,"No",IF(E38&lt;0,"No","Yes")))</f>
        <v>No</v>
      </c>
      <c r="G38" s="1">
        <v>23</v>
      </c>
      <c r="H38" s="43" t="str">
        <f>IF($B38="N/A","N/A",IF(G38&gt;0,"No",IF(G38&lt;0,"No","Yes")))</f>
        <v>No</v>
      </c>
      <c r="I38" s="12">
        <v>-10</v>
      </c>
      <c r="J38" s="12">
        <v>-14.8</v>
      </c>
      <c r="K38" s="44" t="s">
        <v>732</v>
      </c>
      <c r="L38" s="9" t="str">
        <f t="shared" si="3"/>
        <v>Yes</v>
      </c>
    </row>
    <row r="39" spans="1:12" x14ac:dyDescent="0.2">
      <c r="A39" s="45" t="s">
        <v>160</v>
      </c>
      <c r="B39" s="34" t="s">
        <v>217</v>
      </c>
      <c r="C39" s="46">
        <v>56026</v>
      </c>
      <c r="D39" s="43" t="str">
        <f t="shared" ref="D39:D40" si="4">IF($B39="N/A","N/A",IF(C39&gt;10,"No",IF(C39&lt;-10,"No","Yes")))</f>
        <v>N/A</v>
      </c>
      <c r="E39" s="46">
        <v>95711</v>
      </c>
      <c r="F39" s="43" t="str">
        <f t="shared" ref="F39:F40" si="5">IF($B39="N/A","N/A",IF(E39&gt;10,"No",IF(E39&lt;-10,"No","Yes")))</f>
        <v>N/A</v>
      </c>
      <c r="G39" s="46">
        <v>193046</v>
      </c>
      <c r="H39" s="43" t="str">
        <f t="shared" ref="H39:H40" si="6">IF($B39="N/A","N/A",IF(G39&gt;10,"No",IF(G39&lt;-10,"No","Yes")))</f>
        <v>N/A</v>
      </c>
      <c r="I39" s="12">
        <v>70.83</v>
      </c>
      <c r="J39" s="12">
        <v>101.7</v>
      </c>
      <c r="K39" s="44" t="s">
        <v>732</v>
      </c>
      <c r="L39" s="9" t="str">
        <f t="shared" si="3"/>
        <v>No</v>
      </c>
    </row>
    <row r="40" spans="1:12" x14ac:dyDescent="0.2">
      <c r="A40" s="45" t="s">
        <v>1290</v>
      </c>
      <c r="B40" s="34" t="s">
        <v>217</v>
      </c>
      <c r="C40" s="46">
        <v>1867.5333333000001</v>
      </c>
      <c r="D40" s="43" t="str">
        <f t="shared" si="4"/>
        <v>N/A</v>
      </c>
      <c r="E40" s="46">
        <v>3544.8518518999999</v>
      </c>
      <c r="F40" s="43" t="str">
        <f t="shared" si="5"/>
        <v>N/A</v>
      </c>
      <c r="G40" s="46">
        <v>8393.3043478</v>
      </c>
      <c r="H40" s="43" t="str">
        <f t="shared" si="6"/>
        <v>N/A</v>
      </c>
      <c r="I40" s="12">
        <v>89.81</v>
      </c>
      <c r="J40" s="12">
        <v>136.80000000000001</v>
      </c>
      <c r="K40" s="44" t="s">
        <v>732</v>
      </c>
      <c r="L40" s="9" t="str">
        <f>IF(J40="Div by 0", "N/A", IF(OR(J40="N/A",K40="N/A"),"N/A", IF(J40&gt;VALUE(MID(K40,1,2)), "No", IF(J40&lt;-1*VALUE(MID(K40,1,2)), "No", "Yes"))))</f>
        <v>No</v>
      </c>
    </row>
    <row r="41" spans="1:12" x14ac:dyDescent="0.2">
      <c r="A41" s="3" t="s">
        <v>1428</v>
      </c>
      <c r="B41" s="34" t="s">
        <v>217</v>
      </c>
      <c r="C41" s="46">
        <v>16487.504575999999</v>
      </c>
      <c r="D41" s="43" t="str">
        <f t="shared" ref="D41:D52" si="7">IF($B41="N/A","N/A",IF(C41&gt;10,"No",IF(C41&lt;-10,"No","Yes")))</f>
        <v>N/A</v>
      </c>
      <c r="E41" s="46">
        <v>17300.119881999999</v>
      </c>
      <c r="F41" s="43" t="str">
        <f t="shared" ref="F41:F52" si="8">IF($B41="N/A","N/A",IF(E41&gt;10,"No",IF(E41&lt;-10,"No","Yes")))</f>
        <v>N/A</v>
      </c>
      <c r="G41" s="46">
        <v>16799.305025000001</v>
      </c>
      <c r="H41" s="43" t="str">
        <f t="shared" ref="H41:H52" si="9">IF($B41="N/A","N/A",IF(G41&gt;10,"No",IF(G41&lt;-10,"No","Yes")))</f>
        <v>N/A</v>
      </c>
      <c r="I41" s="12">
        <v>4.9290000000000003</v>
      </c>
      <c r="J41" s="12">
        <v>-2.89</v>
      </c>
      <c r="K41" s="44" t="s">
        <v>732</v>
      </c>
      <c r="L41" s="9" t="str">
        <f t="shared" ref="L41:L52" si="10">IF(J41="Div by 0", "N/A", IF(K41="N/A","N/A", IF(J41&gt;VALUE(MID(K41,1,2)), "No", IF(J41&lt;-1*VALUE(MID(K41,1,2)), "No", "Yes"))))</f>
        <v>Yes</v>
      </c>
    </row>
    <row r="42" spans="1:12" x14ac:dyDescent="0.2">
      <c r="A42" s="3" t="s">
        <v>1429</v>
      </c>
      <c r="B42" s="34" t="s">
        <v>217</v>
      </c>
      <c r="C42" s="46">
        <v>12767.9881</v>
      </c>
      <c r="D42" s="43" t="str">
        <f t="shared" si="7"/>
        <v>N/A</v>
      </c>
      <c r="E42" s="46">
        <v>13243.939595</v>
      </c>
      <c r="F42" s="43" t="str">
        <f t="shared" si="8"/>
        <v>N/A</v>
      </c>
      <c r="G42" s="46">
        <v>13054.776635</v>
      </c>
      <c r="H42" s="43" t="str">
        <f t="shared" si="9"/>
        <v>N/A</v>
      </c>
      <c r="I42" s="12">
        <v>3.7280000000000002</v>
      </c>
      <c r="J42" s="12">
        <v>-1.43</v>
      </c>
      <c r="K42" s="44" t="s">
        <v>732</v>
      </c>
      <c r="L42" s="9" t="str">
        <f t="shared" si="10"/>
        <v>Yes</v>
      </c>
    </row>
    <row r="43" spans="1:12" x14ac:dyDescent="0.2">
      <c r="A43" s="3" t="s">
        <v>1430</v>
      </c>
      <c r="B43" s="34" t="s">
        <v>217</v>
      </c>
      <c r="C43" s="46" t="s">
        <v>1743</v>
      </c>
      <c r="D43" s="43" t="str">
        <f t="shared" si="7"/>
        <v>N/A</v>
      </c>
      <c r="E43" s="46" t="s">
        <v>1743</v>
      </c>
      <c r="F43" s="43" t="str">
        <f t="shared" si="8"/>
        <v>N/A</v>
      </c>
      <c r="G43" s="46" t="s">
        <v>1743</v>
      </c>
      <c r="H43" s="43" t="str">
        <f t="shared" si="9"/>
        <v>N/A</v>
      </c>
      <c r="I43" s="12" t="s">
        <v>1743</v>
      </c>
      <c r="J43" s="12" t="s">
        <v>1743</v>
      </c>
      <c r="K43" s="44" t="s">
        <v>732</v>
      </c>
      <c r="L43" s="9" t="str">
        <f t="shared" si="10"/>
        <v>N/A</v>
      </c>
    </row>
    <row r="44" spans="1:12" x14ac:dyDescent="0.2">
      <c r="A44" s="3" t="s">
        <v>1431</v>
      </c>
      <c r="B44" s="34" t="s">
        <v>217</v>
      </c>
      <c r="C44" s="46">
        <v>2329.223176</v>
      </c>
      <c r="D44" s="43" t="str">
        <f t="shared" si="7"/>
        <v>N/A</v>
      </c>
      <c r="E44" s="46">
        <v>3610.2352940999999</v>
      </c>
      <c r="F44" s="43" t="str">
        <f t="shared" si="8"/>
        <v>N/A</v>
      </c>
      <c r="G44" s="46">
        <v>4043.8805969999999</v>
      </c>
      <c r="H44" s="43" t="str">
        <f t="shared" si="9"/>
        <v>N/A</v>
      </c>
      <c r="I44" s="12">
        <v>55</v>
      </c>
      <c r="J44" s="12">
        <v>12.01</v>
      </c>
      <c r="K44" s="44" t="s">
        <v>732</v>
      </c>
      <c r="L44" s="9" t="str">
        <f t="shared" si="10"/>
        <v>Yes</v>
      </c>
    </row>
    <row r="45" spans="1:12" x14ac:dyDescent="0.2">
      <c r="A45" s="3" t="s">
        <v>1432</v>
      </c>
      <c r="B45" s="34" t="s">
        <v>217</v>
      </c>
      <c r="C45" s="46">
        <v>25303.982962999999</v>
      </c>
      <c r="D45" s="43" t="str">
        <f t="shared" si="7"/>
        <v>N/A</v>
      </c>
      <c r="E45" s="46">
        <v>26554.792676000001</v>
      </c>
      <c r="F45" s="43" t="str">
        <f t="shared" si="8"/>
        <v>N/A</v>
      </c>
      <c r="G45" s="46">
        <v>24939.522849000001</v>
      </c>
      <c r="H45" s="43" t="str">
        <f t="shared" si="9"/>
        <v>N/A</v>
      </c>
      <c r="I45" s="12">
        <v>4.9429999999999996</v>
      </c>
      <c r="J45" s="12">
        <v>-6.08</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13997.309045</v>
      </c>
      <c r="D47" s="43" t="str">
        <f t="shared" si="7"/>
        <v>N/A</v>
      </c>
      <c r="E47" s="46">
        <v>14557.410695</v>
      </c>
      <c r="F47" s="43" t="str">
        <f t="shared" si="8"/>
        <v>N/A</v>
      </c>
      <c r="G47" s="46">
        <v>17015.622747000001</v>
      </c>
      <c r="H47" s="43" t="str">
        <f t="shared" si="9"/>
        <v>N/A</v>
      </c>
      <c r="I47" s="12">
        <v>4.0010000000000003</v>
      </c>
      <c r="J47" s="12">
        <v>16.89</v>
      </c>
      <c r="K47" s="44" t="s">
        <v>732</v>
      </c>
      <c r="L47" s="9" t="str">
        <f t="shared" si="10"/>
        <v>Yes</v>
      </c>
    </row>
    <row r="48" spans="1:12" x14ac:dyDescent="0.2">
      <c r="A48" s="3" t="s">
        <v>1435</v>
      </c>
      <c r="B48" s="47" t="s">
        <v>217</v>
      </c>
      <c r="C48" s="14">
        <v>10175.090480999999</v>
      </c>
      <c r="D48" s="11" t="str">
        <f t="shared" si="7"/>
        <v>N/A</v>
      </c>
      <c r="E48" s="14">
        <v>10718.195968</v>
      </c>
      <c r="F48" s="11" t="str">
        <f t="shared" si="8"/>
        <v>N/A</v>
      </c>
      <c r="G48" s="14">
        <v>13211.853322999999</v>
      </c>
      <c r="H48" s="11" t="str">
        <f t="shared" si="9"/>
        <v>N/A</v>
      </c>
      <c r="I48" s="56">
        <v>5.3380000000000001</v>
      </c>
      <c r="J48" s="56">
        <v>23.27</v>
      </c>
      <c r="K48" s="47" t="s">
        <v>732</v>
      </c>
      <c r="L48" s="9" t="str">
        <f t="shared" si="10"/>
        <v>Yes</v>
      </c>
    </row>
    <row r="49" spans="1:12" ht="25.5" x14ac:dyDescent="0.2">
      <c r="A49" s="3" t="s">
        <v>1436</v>
      </c>
      <c r="B49" s="47" t="s">
        <v>217</v>
      </c>
      <c r="C49" s="14" t="s">
        <v>1743</v>
      </c>
      <c r="D49" s="11" t="str">
        <f t="shared" si="7"/>
        <v>N/A</v>
      </c>
      <c r="E49" s="14" t="s">
        <v>1743</v>
      </c>
      <c r="F49" s="11" t="str">
        <f t="shared" si="8"/>
        <v>N/A</v>
      </c>
      <c r="G49" s="14" t="s">
        <v>1743</v>
      </c>
      <c r="H49" s="11" t="str">
        <f t="shared" si="9"/>
        <v>N/A</v>
      </c>
      <c r="I49" s="56" t="s">
        <v>1743</v>
      </c>
      <c r="J49" s="56" t="s">
        <v>1743</v>
      </c>
      <c r="K49" s="47" t="s">
        <v>732</v>
      </c>
      <c r="L49" s="9" t="str">
        <f t="shared" si="10"/>
        <v>N/A</v>
      </c>
    </row>
    <row r="50" spans="1:12" x14ac:dyDescent="0.2">
      <c r="A50" s="3" t="s">
        <v>1437</v>
      </c>
      <c r="B50" s="47" t="s">
        <v>217</v>
      </c>
      <c r="C50" s="14">
        <v>2593.5944444000002</v>
      </c>
      <c r="D50" s="11" t="str">
        <f t="shared" si="7"/>
        <v>N/A</v>
      </c>
      <c r="E50" s="14">
        <v>2411.9192546999998</v>
      </c>
      <c r="F50" s="11" t="str">
        <f t="shared" si="8"/>
        <v>N/A</v>
      </c>
      <c r="G50" s="14">
        <v>2942.9150943</v>
      </c>
      <c r="H50" s="11" t="str">
        <f t="shared" si="9"/>
        <v>N/A</v>
      </c>
      <c r="I50" s="56">
        <v>-7</v>
      </c>
      <c r="J50" s="56">
        <v>22.02</v>
      </c>
      <c r="K50" s="47" t="s">
        <v>732</v>
      </c>
      <c r="L50" s="9" t="str">
        <f t="shared" si="10"/>
        <v>Yes</v>
      </c>
    </row>
    <row r="51" spans="1:12" x14ac:dyDescent="0.2">
      <c r="A51" s="3" t="s">
        <v>1438</v>
      </c>
      <c r="B51" s="47" t="s">
        <v>217</v>
      </c>
      <c r="C51" s="14">
        <v>30924.091756000002</v>
      </c>
      <c r="D51" s="11" t="str">
        <f t="shared" si="7"/>
        <v>N/A</v>
      </c>
      <c r="E51" s="14">
        <v>33052.887255000001</v>
      </c>
      <c r="F51" s="11" t="str">
        <f t="shared" si="8"/>
        <v>N/A</v>
      </c>
      <c r="G51" s="14">
        <v>32661.818952000001</v>
      </c>
      <c r="H51" s="11" t="str">
        <f t="shared" si="9"/>
        <v>N/A</v>
      </c>
      <c r="I51" s="56">
        <v>6.8840000000000003</v>
      </c>
      <c r="J51" s="56">
        <v>-1.18</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17909434</v>
      </c>
      <c r="D53" s="43" t="str">
        <f t="shared" ref="D53:D122" si="11">IF($B53="N/A","N/A",IF(C53&gt;10,"No",IF(C53&lt;-10,"No","Yes")))</f>
        <v>N/A</v>
      </c>
      <c r="E53" s="46">
        <v>19209126</v>
      </c>
      <c r="F53" s="43" t="str">
        <f t="shared" ref="F53:F122" si="12">IF($B53="N/A","N/A",IF(E53&gt;10,"No",IF(E53&lt;-10,"No","Yes")))</f>
        <v>N/A</v>
      </c>
      <c r="G53" s="46">
        <v>17408952</v>
      </c>
      <c r="H53" s="43" t="str">
        <f t="shared" ref="H53:H122" si="13">IF($B53="N/A","N/A",IF(G53&gt;10,"No",IF(G53&lt;-10,"No","Yes")))</f>
        <v>N/A</v>
      </c>
      <c r="I53" s="12">
        <v>7.2569999999999997</v>
      </c>
      <c r="J53" s="12">
        <v>-9.3699999999999992</v>
      </c>
      <c r="K53" s="44" t="s">
        <v>732</v>
      </c>
      <c r="L53" s="9" t="str">
        <f t="shared" ref="L53:L113" si="14">IF(J53="Div by 0", "N/A", IF(K53="N/A","N/A", IF(J53&gt;VALUE(MID(K53,1,2)), "No", IF(J53&lt;-1*VALUE(MID(K53,1,2)), "No", "Yes"))))</f>
        <v>Yes</v>
      </c>
    </row>
    <row r="54" spans="1:12" x14ac:dyDescent="0.2">
      <c r="A54" s="45" t="s">
        <v>598</v>
      </c>
      <c r="B54" s="34" t="s">
        <v>217</v>
      </c>
      <c r="C54" s="35">
        <v>5601</v>
      </c>
      <c r="D54" s="43" t="str">
        <f t="shared" si="11"/>
        <v>N/A</v>
      </c>
      <c r="E54" s="35">
        <v>5791</v>
      </c>
      <c r="F54" s="43" t="str">
        <f t="shared" si="12"/>
        <v>N/A</v>
      </c>
      <c r="G54" s="35">
        <v>4835</v>
      </c>
      <c r="H54" s="43" t="str">
        <f t="shared" si="13"/>
        <v>N/A</v>
      </c>
      <c r="I54" s="12">
        <v>3.3919999999999999</v>
      </c>
      <c r="J54" s="12">
        <v>-16.5</v>
      </c>
      <c r="K54" s="44" t="s">
        <v>732</v>
      </c>
      <c r="L54" s="9" t="str">
        <f t="shared" si="14"/>
        <v>Yes</v>
      </c>
    </row>
    <row r="55" spans="1:12" x14ac:dyDescent="0.2">
      <c r="A55" s="45" t="s">
        <v>1440</v>
      </c>
      <c r="B55" s="34" t="s">
        <v>217</v>
      </c>
      <c r="C55" s="46">
        <v>3197.5422245999998</v>
      </c>
      <c r="D55" s="43" t="str">
        <f t="shared" si="11"/>
        <v>N/A</v>
      </c>
      <c r="E55" s="46">
        <v>3317.0654463999999</v>
      </c>
      <c r="F55" s="43" t="str">
        <f t="shared" si="12"/>
        <v>N/A</v>
      </c>
      <c r="G55" s="46">
        <v>3600.6105481</v>
      </c>
      <c r="H55" s="43" t="str">
        <f t="shared" si="13"/>
        <v>N/A</v>
      </c>
      <c r="I55" s="12">
        <v>3.738</v>
      </c>
      <c r="J55" s="12">
        <v>8.548</v>
      </c>
      <c r="K55" s="44" t="s">
        <v>732</v>
      </c>
      <c r="L55" s="9" t="str">
        <f t="shared" si="14"/>
        <v>Yes</v>
      </c>
    </row>
    <row r="56" spans="1:12" x14ac:dyDescent="0.2">
      <c r="A56" s="45" t="s">
        <v>1441</v>
      </c>
      <c r="B56" s="34" t="s">
        <v>217</v>
      </c>
      <c r="C56" s="35">
        <v>2.2008569898000001</v>
      </c>
      <c r="D56" s="43" t="str">
        <f t="shared" si="11"/>
        <v>N/A</v>
      </c>
      <c r="E56" s="35">
        <v>2.3500259023000001</v>
      </c>
      <c r="F56" s="43" t="str">
        <f t="shared" si="12"/>
        <v>N/A</v>
      </c>
      <c r="G56" s="35">
        <v>2.5569803516</v>
      </c>
      <c r="H56" s="43" t="str">
        <f t="shared" si="13"/>
        <v>N/A</v>
      </c>
      <c r="I56" s="12">
        <v>6.7779999999999996</v>
      </c>
      <c r="J56" s="12">
        <v>8.8059999999999992</v>
      </c>
      <c r="K56" s="44" t="s">
        <v>732</v>
      </c>
      <c r="L56" s="9" t="str">
        <f t="shared" si="14"/>
        <v>Yes</v>
      </c>
    </row>
    <row r="57" spans="1:12" ht="25.5" x14ac:dyDescent="0.2">
      <c r="A57" s="45" t="s">
        <v>599</v>
      </c>
      <c r="B57" s="34" t="s">
        <v>217</v>
      </c>
      <c r="C57" s="46">
        <v>1387798</v>
      </c>
      <c r="D57" s="43" t="str">
        <f t="shared" si="11"/>
        <v>N/A</v>
      </c>
      <c r="E57" s="46">
        <v>1526644</v>
      </c>
      <c r="F57" s="43" t="str">
        <f t="shared" si="12"/>
        <v>N/A</v>
      </c>
      <c r="G57" s="46">
        <v>2338500</v>
      </c>
      <c r="H57" s="43" t="str">
        <f t="shared" si="13"/>
        <v>N/A</v>
      </c>
      <c r="I57" s="12">
        <v>10</v>
      </c>
      <c r="J57" s="12">
        <v>53.18</v>
      </c>
      <c r="K57" s="44" t="s">
        <v>732</v>
      </c>
      <c r="L57" s="9" t="str">
        <f t="shared" si="14"/>
        <v>No</v>
      </c>
    </row>
    <row r="58" spans="1:12" x14ac:dyDescent="0.2">
      <c r="A58" s="45" t="s">
        <v>600</v>
      </c>
      <c r="B58" s="34" t="s">
        <v>217</v>
      </c>
      <c r="C58" s="35">
        <v>11</v>
      </c>
      <c r="D58" s="43" t="str">
        <f t="shared" si="11"/>
        <v>N/A</v>
      </c>
      <c r="E58" s="35">
        <v>13</v>
      </c>
      <c r="F58" s="43" t="str">
        <f t="shared" si="12"/>
        <v>N/A</v>
      </c>
      <c r="G58" s="35">
        <v>20</v>
      </c>
      <c r="H58" s="43" t="str">
        <f t="shared" si="13"/>
        <v>N/A</v>
      </c>
      <c r="I58" s="12">
        <v>18.18</v>
      </c>
      <c r="J58" s="12">
        <v>53.85</v>
      </c>
      <c r="K58" s="44" t="s">
        <v>732</v>
      </c>
      <c r="L58" s="9" t="str">
        <f t="shared" si="14"/>
        <v>No</v>
      </c>
    </row>
    <row r="59" spans="1:12" x14ac:dyDescent="0.2">
      <c r="A59" s="45" t="s">
        <v>1442</v>
      </c>
      <c r="B59" s="34" t="s">
        <v>217</v>
      </c>
      <c r="C59" s="46">
        <v>126163.45454999999</v>
      </c>
      <c r="D59" s="43" t="str">
        <f t="shared" si="11"/>
        <v>N/A</v>
      </c>
      <c r="E59" s="46">
        <v>117434.15385</v>
      </c>
      <c r="F59" s="43" t="str">
        <f t="shared" si="12"/>
        <v>N/A</v>
      </c>
      <c r="G59" s="46">
        <v>116925</v>
      </c>
      <c r="H59" s="43" t="str">
        <f t="shared" si="13"/>
        <v>N/A</v>
      </c>
      <c r="I59" s="12">
        <v>-6.92</v>
      </c>
      <c r="J59" s="12">
        <v>-0.434</v>
      </c>
      <c r="K59" s="44" t="s">
        <v>732</v>
      </c>
      <c r="L59" s="9" t="str">
        <f t="shared" si="14"/>
        <v>Yes</v>
      </c>
    </row>
    <row r="60" spans="1:12" ht="25.5" x14ac:dyDescent="0.2">
      <c r="A60" s="45" t="s">
        <v>601</v>
      </c>
      <c r="B60" s="34" t="s">
        <v>217</v>
      </c>
      <c r="C60" s="46">
        <v>0</v>
      </c>
      <c r="D60" s="43" t="str">
        <f t="shared" si="11"/>
        <v>N/A</v>
      </c>
      <c r="E60" s="46">
        <v>0</v>
      </c>
      <c r="F60" s="43" t="str">
        <f t="shared" si="12"/>
        <v>N/A</v>
      </c>
      <c r="G60" s="46">
        <v>48636</v>
      </c>
      <c r="H60" s="43" t="str">
        <f t="shared" si="13"/>
        <v>N/A</v>
      </c>
      <c r="I60" s="12" t="s">
        <v>1743</v>
      </c>
      <c r="J60" s="12" t="s">
        <v>1743</v>
      </c>
      <c r="K60" s="44" t="s">
        <v>732</v>
      </c>
      <c r="L60" s="9" t="str">
        <f t="shared" si="14"/>
        <v>N/A</v>
      </c>
    </row>
    <row r="61" spans="1:12" x14ac:dyDescent="0.2">
      <c r="A61" s="4" t="s">
        <v>602</v>
      </c>
      <c r="B61" s="47" t="s">
        <v>217</v>
      </c>
      <c r="C61" s="1">
        <v>0</v>
      </c>
      <c r="D61" s="11" t="str">
        <f t="shared" si="11"/>
        <v>N/A</v>
      </c>
      <c r="E61" s="1">
        <v>0</v>
      </c>
      <c r="F61" s="11" t="str">
        <f t="shared" si="12"/>
        <v>N/A</v>
      </c>
      <c r="G61" s="1">
        <v>11</v>
      </c>
      <c r="H61" s="11" t="str">
        <f t="shared" si="13"/>
        <v>N/A</v>
      </c>
      <c r="I61" s="56" t="s">
        <v>1743</v>
      </c>
      <c r="J61" s="56" t="s">
        <v>1743</v>
      </c>
      <c r="K61" s="47" t="s">
        <v>732</v>
      </c>
      <c r="L61" s="9" t="str">
        <f t="shared" si="14"/>
        <v>N/A</v>
      </c>
    </row>
    <row r="62" spans="1:12" ht="25.5" x14ac:dyDescent="0.2">
      <c r="A62" s="4" t="s">
        <v>1443</v>
      </c>
      <c r="B62" s="47" t="s">
        <v>217</v>
      </c>
      <c r="C62" s="14" t="s">
        <v>1743</v>
      </c>
      <c r="D62" s="11" t="str">
        <f t="shared" si="11"/>
        <v>N/A</v>
      </c>
      <c r="E62" s="14" t="s">
        <v>1743</v>
      </c>
      <c r="F62" s="11" t="str">
        <f t="shared" si="12"/>
        <v>N/A</v>
      </c>
      <c r="G62" s="14">
        <v>48636</v>
      </c>
      <c r="H62" s="11" t="str">
        <f t="shared" si="13"/>
        <v>N/A</v>
      </c>
      <c r="I62" s="56" t="s">
        <v>1743</v>
      </c>
      <c r="J62" s="56" t="s">
        <v>1743</v>
      </c>
      <c r="K62" s="47" t="s">
        <v>732</v>
      </c>
      <c r="L62" s="9" t="str">
        <f t="shared" si="14"/>
        <v>N/A</v>
      </c>
    </row>
    <row r="63" spans="1:12" x14ac:dyDescent="0.2">
      <c r="A63" s="4" t="s">
        <v>603</v>
      </c>
      <c r="B63" s="47" t="s">
        <v>217</v>
      </c>
      <c r="C63" s="14">
        <v>15182014</v>
      </c>
      <c r="D63" s="11" t="str">
        <f t="shared" si="11"/>
        <v>N/A</v>
      </c>
      <c r="E63" s="14">
        <v>16872209</v>
      </c>
      <c r="F63" s="11" t="str">
        <f t="shared" si="12"/>
        <v>N/A</v>
      </c>
      <c r="G63" s="14">
        <v>23593359</v>
      </c>
      <c r="H63" s="11" t="str">
        <f t="shared" si="13"/>
        <v>N/A</v>
      </c>
      <c r="I63" s="56">
        <v>11.13</v>
      </c>
      <c r="J63" s="56">
        <v>39.840000000000003</v>
      </c>
      <c r="K63" s="47" t="s">
        <v>732</v>
      </c>
      <c r="L63" s="9" t="str">
        <f t="shared" si="14"/>
        <v>No</v>
      </c>
    </row>
    <row r="64" spans="1:12" x14ac:dyDescent="0.2">
      <c r="A64" s="4" t="s">
        <v>604</v>
      </c>
      <c r="B64" s="47" t="s">
        <v>217</v>
      </c>
      <c r="C64" s="1">
        <v>90</v>
      </c>
      <c r="D64" s="11" t="str">
        <f t="shared" si="11"/>
        <v>N/A</v>
      </c>
      <c r="E64" s="1">
        <v>109</v>
      </c>
      <c r="F64" s="11" t="str">
        <f t="shared" si="12"/>
        <v>N/A</v>
      </c>
      <c r="G64" s="1">
        <v>146</v>
      </c>
      <c r="H64" s="11" t="str">
        <f t="shared" si="13"/>
        <v>N/A</v>
      </c>
      <c r="I64" s="56">
        <v>21.11</v>
      </c>
      <c r="J64" s="56">
        <v>33.94</v>
      </c>
      <c r="K64" s="47" t="s">
        <v>732</v>
      </c>
      <c r="L64" s="9" t="str">
        <f t="shared" si="14"/>
        <v>No</v>
      </c>
    </row>
    <row r="65" spans="1:12" x14ac:dyDescent="0.2">
      <c r="A65" s="4" t="s">
        <v>1444</v>
      </c>
      <c r="B65" s="47" t="s">
        <v>217</v>
      </c>
      <c r="C65" s="14">
        <v>168689.04444</v>
      </c>
      <c r="D65" s="11" t="str">
        <f t="shared" si="11"/>
        <v>N/A</v>
      </c>
      <c r="E65" s="14">
        <v>154790.90826</v>
      </c>
      <c r="F65" s="11" t="str">
        <f t="shared" si="12"/>
        <v>N/A</v>
      </c>
      <c r="G65" s="14">
        <v>161598.34932000001</v>
      </c>
      <c r="H65" s="11" t="str">
        <f t="shared" si="13"/>
        <v>N/A</v>
      </c>
      <c r="I65" s="56">
        <v>-8.24</v>
      </c>
      <c r="J65" s="56">
        <v>4.3979999999999997</v>
      </c>
      <c r="K65" s="47" t="s">
        <v>732</v>
      </c>
      <c r="L65" s="9" t="str">
        <f t="shared" si="14"/>
        <v>Yes</v>
      </c>
    </row>
    <row r="66" spans="1:12" x14ac:dyDescent="0.2">
      <c r="A66" s="4" t="s">
        <v>605</v>
      </c>
      <c r="B66" s="47" t="s">
        <v>217</v>
      </c>
      <c r="C66" s="14">
        <v>456548186</v>
      </c>
      <c r="D66" s="11" t="str">
        <f t="shared" si="11"/>
        <v>N/A</v>
      </c>
      <c r="E66" s="14">
        <v>463631629</v>
      </c>
      <c r="F66" s="11" t="str">
        <f t="shared" si="12"/>
        <v>N/A</v>
      </c>
      <c r="G66" s="14">
        <v>442197150</v>
      </c>
      <c r="H66" s="11" t="str">
        <f t="shared" si="13"/>
        <v>N/A</v>
      </c>
      <c r="I66" s="56">
        <v>1.552</v>
      </c>
      <c r="J66" s="56">
        <v>-4.62</v>
      </c>
      <c r="K66" s="47" t="s">
        <v>732</v>
      </c>
      <c r="L66" s="9" t="str">
        <f t="shared" si="14"/>
        <v>Yes</v>
      </c>
    </row>
    <row r="67" spans="1:12" x14ac:dyDescent="0.2">
      <c r="A67" s="4" t="s">
        <v>606</v>
      </c>
      <c r="B67" s="47" t="s">
        <v>217</v>
      </c>
      <c r="C67" s="1">
        <v>12974</v>
      </c>
      <c r="D67" s="11" t="str">
        <f t="shared" si="11"/>
        <v>N/A</v>
      </c>
      <c r="E67" s="1">
        <v>12827</v>
      </c>
      <c r="F67" s="11" t="str">
        <f t="shared" si="12"/>
        <v>N/A</v>
      </c>
      <c r="G67" s="1">
        <v>12815</v>
      </c>
      <c r="H67" s="11" t="str">
        <f t="shared" si="13"/>
        <v>N/A</v>
      </c>
      <c r="I67" s="56">
        <v>-1.1299999999999999</v>
      </c>
      <c r="J67" s="56">
        <v>-9.4E-2</v>
      </c>
      <c r="K67" s="47" t="s">
        <v>732</v>
      </c>
      <c r="L67" s="9" t="str">
        <f t="shared" si="14"/>
        <v>Yes</v>
      </c>
    </row>
    <row r="68" spans="1:12" x14ac:dyDescent="0.2">
      <c r="A68" s="4" t="s">
        <v>1445</v>
      </c>
      <c r="B68" s="47" t="s">
        <v>217</v>
      </c>
      <c r="C68" s="14">
        <v>35189.470171000001</v>
      </c>
      <c r="D68" s="11" t="str">
        <f t="shared" si="11"/>
        <v>N/A</v>
      </c>
      <c r="E68" s="14">
        <v>36144.977702999997</v>
      </c>
      <c r="F68" s="11" t="str">
        <f t="shared" si="12"/>
        <v>N/A</v>
      </c>
      <c r="G68" s="14">
        <v>34506.215372999999</v>
      </c>
      <c r="H68" s="11" t="str">
        <f t="shared" si="13"/>
        <v>N/A</v>
      </c>
      <c r="I68" s="56">
        <v>2.7149999999999999</v>
      </c>
      <c r="J68" s="56">
        <v>-4.53</v>
      </c>
      <c r="K68" s="47" t="s">
        <v>732</v>
      </c>
      <c r="L68" s="9" t="str">
        <f t="shared" si="14"/>
        <v>Yes</v>
      </c>
    </row>
    <row r="69" spans="1:12" ht="25.5" x14ac:dyDescent="0.2">
      <c r="A69" s="4" t="s">
        <v>607</v>
      </c>
      <c r="B69" s="47" t="s">
        <v>217</v>
      </c>
      <c r="C69" s="14">
        <v>706307</v>
      </c>
      <c r="D69" s="11" t="str">
        <f t="shared" si="11"/>
        <v>N/A</v>
      </c>
      <c r="E69" s="14">
        <v>786994</v>
      </c>
      <c r="F69" s="11" t="str">
        <f t="shared" si="12"/>
        <v>N/A</v>
      </c>
      <c r="G69" s="14">
        <v>2907630</v>
      </c>
      <c r="H69" s="11" t="str">
        <f t="shared" si="13"/>
        <v>N/A</v>
      </c>
      <c r="I69" s="56">
        <v>11.42</v>
      </c>
      <c r="J69" s="56">
        <v>269.5</v>
      </c>
      <c r="K69" s="47" t="s">
        <v>732</v>
      </c>
      <c r="L69" s="9" t="str">
        <f t="shared" si="14"/>
        <v>No</v>
      </c>
    </row>
    <row r="70" spans="1:12" x14ac:dyDescent="0.2">
      <c r="A70" s="4" t="s">
        <v>608</v>
      </c>
      <c r="B70" s="47" t="s">
        <v>217</v>
      </c>
      <c r="C70" s="1">
        <v>7668</v>
      </c>
      <c r="D70" s="11" t="str">
        <f t="shared" si="11"/>
        <v>N/A</v>
      </c>
      <c r="E70" s="1">
        <v>7995</v>
      </c>
      <c r="F70" s="11" t="str">
        <f t="shared" si="12"/>
        <v>N/A</v>
      </c>
      <c r="G70" s="1">
        <v>10993</v>
      </c>
      <c r="H70" s="11" t="str">
        <f t="shared" si="13"/>
        <v>N/A</v>
      </c>
      <c r="I70" s="56">
        <v>4.2640000000000002</v>
      </c>
      <c r="J70" s="56">
        <v>37.5</v>
      </c>
      <c r="K70" s="47" t="s">
        <v>732</v>
      </c>
      <c r="L70" s="9" t="str">
        <f t="shared" si="14"/>
        <v>No</v>
      </c>
    </row>
    <row r="71" spans="1:12" x14ac:dyDescent="0.2">
      <c r="A71" s="4" t="s">
        <v>1446</v>
      </c>
      <c r="B71" s="47" t="s">
        <v>217</v>
      </c>
      <c r="C71" s="14">
        <v>92.110980698999995</v>
      </c>
      <c r="D71" s="11" t="str">
        <f t="shared" si="11"/>
        <v>N/A</v>
      </c>
      <c r="E71" s="14">
        <v>98.435772357999994</v>
      </c>
      <c r="F71" s="11" t="str">
        <f t="shared" si="12"/>
        <v>N/A</v>
      </c>
      <c r="G71" s="14">
        <v>264.49831711000002</v>
      </c>
      <c r="H71" s="11" t="str">
        <f t="shared" si="13"/>
        <v>N/A</v>
      </c>
      <c r="I71" s="56">
        <v>6.8659999999999997</v>
      </c>
      <c r="J71" s="56">
        <v>168.7</v>
      </c>
      <c r="K71" s="47" t="s">
        <v>732</v>
      </c>
      <c r="L71" s="9" t="str">
        <f t="shared" si="14"/>
        <v>No</v>
      </c>
    </row>
    <row r="72" spans="1:12" x14ac:dyDescent="0.2">
      <c r="A72" s="4" t="s">
        <v>609</v>
      </c>
      <c r="B72" s="47" t="s">
        <v>217</v>
      </c>
      <c r="C72" s="14">
        <v>1579202</v>
      </c>
      <c r="D72" s="11" t="str">
        <f t="shared" si="11"/>
        <v>N/A</v>
      </c>
      <c r="E72" s="14">
        <v>1697275</v>
      </c>
      <c r="F72" s="11" t="str">
        <f t="shared" si="12"/>
        <v>N/A</v>
      </c>
      <c r="G72" s="14">
        <v>1743755</v>
      </c>
      <c r="H72" s="11" t="str">
        <f t="shared" si="13"/>
        <v>N/A</v>
      </c>
      <c r="I72" s="56">
        <v>7.4770000000000003</v>
      </c>
      <c r="J72" s="56">
        <v>2.7389999999999999</v>
      </c>
      <c r="K72" s="47" t="s">
        <v>732</v>
      </c>
      <c r="L72" s="9" t="str">
        <f t="shared" si="14"/>
        <v>Yes</v>
      </c>
    </row>
    <row r="73" spans="1:12" x14ac:dyDescent="0.2">
      <c r="A73" s="4" t="s">
        <v>610</v>
      </c>
      <c r="B73" s="47" t="s">
        <v>217</v>
      </c>
      <c r="C73" s="1">
        <v>5878</v>
      </c>
      <c r="D73" s="11" t="str">
        <f t="shared" si="11"/>
        <v>N/A</v>
      </c>
      <c r="E73" s="1">
        <v>5929</v>
      </c>
      <c r="F73" s="11" t="str">
        <f t="shared" si="12"/>
        <v>N/A</v>
      </c>
      <c r="G73" s="1">
        <v>6285</v>
      </c>
      <c r="H73" s="11" t="str">
        <f t="shared" si="13"/>
        <v>N/A</v>
      </c>
      <c r="I73" s="56">
        <v>0.86760000000000004</v>
      </c>
      <c r="J73" s="56">
        <v>6.0039999999999996</v>
      </c>
      <c r="K73" s="47" t="s">
        <v>732</v>
      </c>
      <c r="L73" s="9" t="str">
        <f t="shared" si="14"/>
        <v>Yes</v>
      </c>
    </row>
    <row r="74" spans="1:12" x14ac:dyDescent="0.2">
      <c r="A74" s="4" t="s">
        <v>1447</v>
      </c>
      <c r="B74" s="47" t="s">
        <v>217</v>
      </c>
      <c r="C74" s="14">
        <v>268.66315072999998</v>
      </c>
      <c r="D74" s="11" t="str">
        <f t="shared" si="11"/>
        <v>N/A</v>
      </c>
      <c r="E74" s="14">
        <v>286.26665542000001</v>
      </c>
      <c r="F74" s="11" t="str">
        <f t="shared" si="12"/>
        <v>N/A</v>
      </c>
      <c r="G74" s="14">
        <v>277.44709626000002</v>
      </c>
      <c r="H74" s="11" t="str">
        <f t="shared" si="13"/>
        <v>N/A</v>
      </c>
      <c r="I74" s="56">
        <v>6.5519999999999996</v>
      </c>
      <c r="J74" s="56">
        <v>-3.08</v>
      </c>
      <c r="K74" s="47" t="s">
        <v>732</v>
      </c>
      <c r="L74" s="9" t="str">
        <f t="shared" si="14"/>
        <v>Yes</v>
      </c>
    </row>
    <row r="75" spans="1:12" ht="25.5" x14ac:dyDescent="0.2">
      <c r="A75" s="4" t="s">
        <v>611</v>
      </c>
      <c r="B75" s="47" t="s">
        <v>217</v>
      </c>
      <c r="C75" s="14">
        <v>342080</v>
      </c>
      <c r="D75" s="11" t="str">
        <f t="shared" si="11"/>
        <v>N/A</v>
      </c>
      <c r="E75" s="14">
        <v>329533</v>
      </c>
      <c r="F75" s="11" t="str">
        <f t="shared" si="12"/>
        <v>N/A</v>
      </c>
      <c r="G75" s="14">
        <v>408593</v>
      </c>
      <c r="H75" s="11" t="str">
        <f t="shared" si="13"/>
        <v>N/A</v>
      </c>
      <c r="I75" s="56">
        <v>-3.67</v>
      </c>
      <c r="J75" s="56">
        <v>23.99</v>
      </c>
      <c r="K75" s="47" t="s">
        <v>732</v>
      </c>
      <c r="L75" s="9" t="str">
        <f t="shared" si="14"/>
        <v>Yes</v>
      </c>
    </row>
    <row r="76" spans="1:12" x14ac:dyDescent="0.2">
      <c r="A76" s="45" t="s">
        <v>612</v>
      </c>
      <c r="B76" s="34" t="s">
        <v>217</v>
      </c>
      <c r="C76" s="35">
        <v>5012</v>
      </c>
      <c r="D76" s="43" t="str">
        <f t="shared" si="11"/>
        <v>N/A</v>
      </c>
      <c r="E76" s="35">
        <v>4935</v>
      </c>
      <c r="F76" s="43" t="str">
        <f t="shared" si="12"/>
        <v>N/A</v>
      </c>
      <c r="G76" s="35">
        <v>4880</v>
      </c>
      <c r="H76" s="43" t="str">
        <f t="shared" si="13"/>
        <v>N/A</v>
      </c>
      <c r="I76" s="12">
        <v>-1.54</v>
      </c>
      <c r="J76" s="12">
        <v>-1.1100000000000001</v>
      </c>
      <c r="K76" s="44" t="s">
        <v>732</v>
      </c>
      <c r="L76" s="9" t="str">
        <f t="shared" si="14"/>
        <v>Yes</v>
      </c>
    </row>
    <row r="77" spans="1:12" ht="25.5" x14ac:dyDescent="0.2">
      <c r="A77" s="45" t="s">
        <v>1448</v>
      </c>
      <c r="B77" s="34" t="s">
        <v>217</v>
      </c>
      <c r="C77" s="46">
        <v>68.252194732999996</v>
      </c>
      <c r="D77" s="43" t="str">
        <f t="shared" si="11"/>
        <v>N/A</v>
      </c>
      <c r="E77" s="46">
        <v>66.774670719</v>
      </c>
      <c r="F77" s="43" t="str">
        <f t="shared" si="12"/>
        <v>N/A</v>
      </c>
      <c r="G77" s="46">
        <v>83.728073769999995</v>
      </c>
      <c r="H77" s="43" t="str">
        <f t="shared" si="13"/>
        <v>N/A</v>
      </c>
      <c r="I77" s="12">
        <v>-2.16</v>
      </c>
      <c r="J77" s="12">
        <v>25.39</v>
      </c>
      <c r="K77" s="44" t="s">
        <v>732</v>
      </c>
      <c r="L77" s="9" t="str">
        <f t="shared" si="14"/>
        <v>Yes</v>
      </c>
    </row>
    <row r="78" spans="1:12" ht="25.5" x14ac:dyDescent="0.2">
      <c r="A78" s="45" t="s">
        <v>613</v>
      </c>
      <c r="B78" s="34" t="s">
        <v>217</v>
      </c>
      <c r="C78" s="46">
        <v>4010979</v>
      </c>
      <c r="D78" s="43" t="str">
        <f t="shared" si="11"/>
        <v>N/A</v>
      </c>
      <c r="E78" s="46">
        <v>4184975</v>
      </c>
      <c r="F78" s="43" t="str">
        <f t="shared" si="12"/>
        <v>N/A</v>
      </c>
      <c r="G78" s="46">
        <v>4161687</v>
      </c>
      <c r="H78" s="43" t="str">
        <f t="shared" si="13"/>
        <v>N/A</v>
      </c>
      <c r="I78" s="12">
        <v>4.3380000000000001</v>
      </c>
      <c r="J78" s="12">
        <v>-0.55600000000000005</v>
      </c>
      <c r="K78" s="44" t="s">
        <v>732</v>
      </c>
      <c r="L78" s="9" t="str">
        <f t="shared" si="14"/>
        <v>Yes</v>
      </c>
    </row>
    <row r="79" spans="1:12" x14ac:dyDescent="0.2">
      <c r="A79" s="45" t="s">
        <v>614</v>
      </c>
      <c r="B79" s="34" t="s">
        <v>217</v>
      </c>
      <c r="C79" s="35">
        <v>18460</v>
      </c>
      <c r="D79" s="43" t="str">
        <f t="shared" si="11"/>
        <v>N/A</v>
      </c>
      <c r="E79" s="35">
        <v>19920</v>
      </c>
      <c r="F79" s="43" t="str">
        <f t="shared" si="12"/>
        <v>N/A</v>
      </c>
      <c r="G79" s="35">
        <v>19382</v>
      </c>
      <c r="H79" s="43" t="str">
        <f t="shared" si="13"/>
        <v>N/A</v>
      </c>
      <c r="I79" s="12">
        <v>7.9089999999999998</v>
      </c>
      <c r="J79" s="12">
        <v>-2.7</v>
      </c>
      <c r="K79" s="44" t="s">
        <v>732</v>
      </c>
      <c r="L79" s="9" t="str">
        <f t="shared" si="14"/>
        <v>Yes</v>
      </c>
    </row>
    <row r="80" spans="1:12" x14ac:dyDescent="0.2">
      <c r="A80" s="45" t="s">
        <v>1449</v>
      </c>
      <c r="B80" s="34" t="s">
        <v>217</v>
      </c>
      <c r="C80" s="46">
        <v>217.27946911999999</v>
      </c>
      <c r="D80" s="43" t="str">
        <f t="shared" si="11"/>
        <v>N/A</v>
      </c>
      <c r="E80" s="46">
        <v>210.08910642999999</v>
      </c>
      <c r="F80" s="43" t="str">
        <f t="shared" si="12"/>
        <v>N/A</v>
      </c>
      <c r="G80" s="46">
        <v>214.71917242999999</v>
      </c>
      <c r="H80" s="43" t="str">
        <f t="shared" si="13"/>
        <v>N/A</v>
      </c>
      <c r="I80" s="12">
        <v>-3.31</v>
      </c>
      <c r="J80" s="12">
        <v>2.2040000000000002</v>
      </c>
      <c r="K80" s="44" t="s">
        <v>732</v>
      </c>
      <c r="L80" s="9" t="str">
        <f t="shared" si="14"/>
        <v>Yes</v>
      </c>
    </row>
    <row r="81" spans="1:12" x14ac:dyDescent="0.2">
      <c r="A81" s="45" t="s">
        <v>615</v>
      </c>
      <c r="B81" s="34" t="s">
        <v>217</v>
      </c>
      <c r="C81" s="46">
        <v>15930397</v>
      </c>
      <c r="D81" s="43" t="str">
        <f t="shared" si="11"/>
        <v>N/A</v>
      </c>
      <c r="E81" s="46">
        <v>18636648</v>
      </c>
      <c r="F81" s="43" t="str">
        <f t="shared" si="12"/>
        <v>N/A</v>
      </c>
      <c r="G81" s="46">
        <v>14535792</v>
      </c>
      <c r="H81" s="43" t="str">
        <f t="shared" si="13"/>
        <v>N/A</v>
      </c>
      <c r="I81" s="12">
        <v>16.989999999999998</v>
      </c>
      <c r="J81" s="12">
        <v>-22</v>
      </c>
      <c r="K81" s="44" t="s">
        <v>732</v>
      </c>
      <c r="L81" s="9" t="str">
        <f t="shared" si="14"/>
        <v>Yes</v>
      </c>
    </row>
    <row r="82" spans="1:12" x14ac:dyDescent="0.2">
      <c r="A82" s="45" t="s">
        <v>616</v>
      </c>
      <c r="B82" s="34" t="s">
        <v>217</v>
      </c>
      <c r="C82" s="35">
        <v>42504</v>
      </c>
      <c r="D82" s="43" t="str">
        <f t="shared" si="11"/>
        <v>N/A</v>
      </c>
      <c r="E82" s="35">
        <v>45718</v>
      </c>
      <c r="F82" s="43" t="str">
        <f t="shared" si="12"/>
        <v>N/A</v>
      </c>
      <c r="G82" s="35">
        <v>42980</v>
      </c>
      <c r="H82" s="43" t="str">
        <f t="shared" si="13"/>
        <v>N/A</v>
      </c>
      <c r="I82" s="12">
        <v>7.5620000000000003</v>
      </c>
      <c r="J82" s="12">
        <v>-5.99</v>
      </c>
      <c r="K82" s="44" t="s">
        <v>732</v>
      </c>
      <c r="L82" s="9" t="str">
        <f t="shared" si="14"/>
        <v>Yes</v>
      </c>
    </row>
    <row r="83" spans="1:12" x14ac:dyDescent="0.2">
      <c r="A83" s="45" t="s">
        <v>1450</v>
      </c>
      <c r="B83" s="34" t="s">
        <v>217</v>
      </c>
      <c r="C83" s="46">
        <v>374.79759552000002</v>
      </c>
      <c r="D83" s="43" t="str">
        <f t="shared" si="11"/>
        <v>N/A</v>
      </c>
      <c r="E83" s="46">
        <v>407.64355396000002</v>
      </c>
      <c r="F83" s="43" t="str">
        <f t="shared" si="12"/>
        <v>N/A</v>
      </c>
      <c r="G83" s="46">
        <v>338.19897627</v>
      </c>
      <c r="H83" s="43" t="str">
        <f t="shared" si="13"/>
        <v>N/A</v>
      </c>
      <c r="I83" s="12">
        <v>8.7639999999999993</v>
      </c>
      <c r="J83" s="12">
        <v>-17</v>
      </c>
      <c r="K83" s="44" t="s">
        <v>732</v>
      </c>
      <c r="L83" s="9" t="str">
        <f t="shared" si="14"/>
        <v>Yes</v>
      </c>
    </row>
    <row r="84" spans="1:12" ht="25.5" x14ac:dyDescent="0.2">
      <c r="A84" s="45" t="s">
        <v>617</v>
      </c>
      <c r="B84" s="34" t="s">
        <v>217</v>
      </c>
      <c r="C84" s="46">
        <v>51491060</v>
      </c>
      <c r="D84" s="43" t="str">
        <f t="shared" si="11"/>
        <v>N/A</v>
      </c>
      <c r="E84" s="46">
        <v>52782206</v>
      </c>
      <c r="F84" s="43" t="str">
        <f t="shared" si="12"/>
        <v>N/A</v>
      </c>
      <c r="G84" s="46">
        <v>52355579</v>
      </c>
      <c r="H84" s="43" t="str">
        <f t="shared" si="13"/>
        <v>N/A</v>
      </c>
      <c r="I84" s="12">
        <v>2.508</v>
      </c>
      <c r="J84" s="12">
        <v>-0.80800000000000005</v>
      </c>
      <c r="K84" s="44" t="s">
        <v>732</v>
      </c>
      <c r="L84" s="9" t="str">
        <f t="shared" si="14"/>
        <v>Yes</v>
      </c>
    </row>
    <row r="85" spans="1:12" x14ac:dyDescent="0.2">
      <c r="A85" s="45" t="s">
        <v>618</v>
      </c>
      <c r="B85" s="34" t="s">
        <v>217</v>
      </c>
      <c r="C85" s="35">
        <v>4384</v>
      </c>
      <c r="D85" s="43" t="str">
        <f t="shared" si="11"/>
        <v>N/A</v>
      </c>
      <c r="E85" s="35">
        <v>4376</v>
      </c>
      <c r="F85" s="43" t="str">
        <f t="shared" si="12"/>
        <v>N/A</v>
      </c>
      <c r="G85" s="35">
        <v>4459</v>
      </c>
      <c r="H85" s="43" t="str">
        <f t="shared" si="13"/>
        <v>N/A</v>
      </c>
      <c r="I85" s="12">
        <v>-0.182</v>
      </c>
      <c r="J85" s="12">
        <v>1.897</v>
      </c>
      <c r="K85" s="44" t="s">
        <v>732</v>
      </c>
      <c r="L85" s="9" t="str">
        <f t="shared" si="14"/>
        <v>Yes</v>
      </c>
    </row>
    <row r="86" spans="1:12" ht="25.5" x14ac:dyDescent="0.2">
      <c r="A86" s="45" t="s">
        <v>1451</v>
      </c>
      <c r="B86" s="34" t="s">
        <v>217</v>
      </c>
      <c r="C86" s="46">
        <v>11745.223540000001</v>
      </c>
      <c r="D86" s="43" t="str">
        <f t="shared" si="11"/>
        <v>N/A</v>
      </c>
      <c r="E86" s="46">
        <v>12061.747257999999</v>
      </c>
      <c r="F86" s="43" t="str">
        <f t="shared" si="12"/>
        <v>N/A</v>
      </c>
      <c r="G86" s="46">
        <v>11741.551692999999</v>
      </c>
      <c r="H86" s="43" t="str">
        <f t="shared" si="13"/>
        <v>N/A</v>
      </c>
      <c r="I86" s="12">
        <v>2.6949999999999998</v>
      </c>
      <c r="J86" s="12">
        <v>-2.65</v>
      </c>
      <c r="K86" s="44" t="s">
        <v>732</v>
      </c>
      <c r="L86" s="9" t="str">
        <f t="shared" si="14"/>
        <v>Yes</v>
      </c>
    </row>
    <row r="87" spans="1:12" ht="25.5" x14ac:dyDescent="0.2">
      <c r="A87" s="45" t="s">
        <v>619</v>
      </c>
      <c r="B87" s="34" t="s">
        <v>217</v>
      </c>
      <c r="C87" s="46">
        <v>5157409</v>
      </c>
      <c r="D87" s="43" t="str">
        <f t="shared" si="11"/>
        <v>N/A</v>
      </c>
      <c r="E87" s="46">
        <v>4923229</v>
      </c>
      <c r="F87" s="43" t="str">
        <f t="shared" si="12"/>
        <v>N/A</v>
      </c>
      <c r="G87" s="46">
        <v>4488631</v>
      </c>
      <c r="H87" s="43" t="str">
        <f t="shared" si="13"/>
        <v>N/A</v>
      </c>
      <c r="I87" s="12">
        <v>-4.54</v>
      </c>
      <c r="J87" s="12">
        <v>-8.83</v>
      </c>
      <c r="K87" s="44" t="s">
        <v>732</v>
      </c>
      <c r="L87" s="9" t="str">
        <f t="shared" si="14"/>
        <v>Yes</v>
      </c>
    </row>
    <row r="88" spans="1:12" x14ac:dyDescent="0.2">
      <c r="A88" s="45" t="s">
        <v>620</v>
      </c>
      <c r="B88" s="34" t="s">
        <v>217</v>
      </c>
      <c r="C88" s="35">
        <v>28184</v>
      </c>
      <c r="D88" s="43" t="str">
        <f t="shared" si="11"/>
        <v>N/A</v>
      </c>
      <c r="E88" s="35">
        <v>30749</v>
      </c>
      <c r="F88" s="43" t="str">
        <f t="shared" si="12"/>
        <v>N/A</v>
      </c>
      <c r="G88" s="35">
        <v>29420</v>
      </c>
      <c r="H88" s="43" t="str">
        <f t="shared" si="13"/>
        <v>N/A</v>
      </c>
      <c r="I88" s="12">
        <v>9.1010000000000009</v>
      </c>
      <c r="J88" s="12">
        <v>-4.32</v>
      </c>
      <c r="K88" s="44" t="s">
        <v>732</v>
      </c>
      <c r="L88" s="9" t="str">
        <f t="shared" si="14"/>
        <v>Yes</v>
      </c>
    </row>
    <row r="89" spans="1:12" x14ac:dyDescent="0.2">
      <c r="A89" s="45" t="s">
        <v>1452</v>
      </c>
      <c r="B89" s="34" t="s">
        <v>217</v>
      </c>
      <c r="C89" s="46">
        <v>182.99066845999999</v>
      </c>
      <c r="D89" s="43" t="str">
        <f t="shared" si="11"/>
        <v>N/A</v>
      </c>
      <c r="E89" s="46">
        <v>160.11021496999999</v>
      </c>
      <c r="F89" s="43" t="str">
        <f t="shared" si="12"/>
        <v>N/A</v>
      </c>
      <c r="G89" s="46">
        <v>152.57073419</v>
      </c>
      <c r="H89" s="43" t="str">
        <f t="shared" si="13"/>
        <v>N/A</v>
      </c>
      <c r="I89" s="12">
        <v>-12.5</v>
      </c>
      <c r="J89" s="12">
        <v>-4.71</v>
      </c>
      <c r="K89" s="44" t="s">
        <v>732</v>
      </c>
      <c r="L89" s="9" t="str">
        <f t="shared" si="14"/>
        <v>Yes</v>
      </c>
    </row>
    <row r="90" spans="1:12" x14ac:dyDescent="0.2">
      <c r="A90" s="45" t="s">
        <v>621</v>
      </c>
      <c r="B90" s="34" t="s">
        <v>217</v>
      </c>
      <c r="C90" s="46">
        <v>10831076</v>
      </c>
      <c r="D90" s="43" t="str">
        <f t="shared" si="11"/>
        <v>N/A</v>
      </c>
      <c r="E90" s="46">
        <v>11006076</v>
      </c>
      <c r="F90" s="43" t="str">
        <f t="shared" si="12"/>
        <v>N/A</v>
      </c>
      <c r="G90" s="46">
        <v>10622165</v>
      </c>
      <c r="H90" s="43" t="str">
        <f t="shared" si="13"/>
        <v>N/A</v>
      </c>
      <c r="I90" s="12">
        <v>1.6160000000000001</v>
      </c>
      <c r="J90" s="12">
        <v>-3.49</v>
      </c>
      <c r="K90" s="44" t="s">
        <v>732</v>
      </c>
      <c r="L90" s="9" t="str">
        <f t="shared" si="14"/>
        <v>Yes</v>
      </c>
    </row>
    <row r="91" spans="1:12" x14ac:dyDescent="0.2">
      <c r="A91" s="45" t="s">
        <v>622</v>
      </c>
      <c r="B91" s="34" t="s">
        <v>217</v>
      </c>
      <c r="C91" s="35">
        <v>15767</v>
      </c>
      <c r="D91" s="43" t="str">
        <f t="shared" si="11"/>
        <v>N/A</v>
      </c>
      <c r="E91" s="35">
        <v>16062</v>
      </c>
      <c r="F91" s="43" t="str">
        <f t="shared" si="12"/>
        <v>N/A</v>
      </c>
      <c r="G91" s="35">
        <v>17328</v>
      </c>
      <c r="H91" s="43" t="str">
        <f t="shared" si="13"/>
        <v>N/A</v>
      </c>
      <c r="I91" s="12">
        <v>1.871</v>
      </c>
      <c r="J91" s="12">
        <v>7.8819999999999997</v>
      </c>
      <c r="K91" s="44" t="s">
        <v>732</v>
      </c>
      <c r="L91" s="9" t="str">
        <f t="shared" si="14"/>
        <v>Yes</v>
      </c>
    </row>
    <row r="92" spans="1:12" x14ac:dyDescent="0.2">
      <c r="A92" s="45" t="s">
        <v>1453</v>
      </c>
      <c r="B92" s="34" t="s">
        <v>217</v>
      </c>
      <c r="C92" s="46">
        <v>686.94589966000001</v>
      </c>
      <c r="D92" s="43" t="str">
        <f t="shared" si="11"/>
        <v>N/A</v>
      </c>
      <c r="E92" s="46">
        <v>685.22450504000005</v>
      </c>
      <c r="F92" s="43" t="str">
        <f t="shared" si="12"/>
        <v>N/A</v>
      </c>
      <c r="G92" s="46">
        <v>613.00582871999995</v>
      </c>
      <c r="H92" s="43" t="str">
        <f t="shared" si="13"/>
        <v>N/A</v>
      </c>
      <c r="I92" s="12">
        <v>-0.251</v>
      </c>
      <c r="J92" s="12">
        <v>-10.5</v>
      </c>
      <c r="K92" s="44" t="s">
        <v>732</v>
      </c>
      <c r="L92" s="9" t="str">
        <f t="shared" si="14"/>
        <v>Yes</v>
      </c>
    </row>
    <row r="93" spans="1:12" ht="25.5" x14ac:dyDescent="0.2">
      <c r="A93" s="45" t="s">
        <v>623</v>
      </c>
      <c r="B93" s="34" t="s">
        <v>217</v>
      </c>
      <c r="C93" s="46">
        <v>204235751</v>
      </c>
      <c r="D93" s="43" t="str">
        <f t="shared" si="11"/>
        <v>N/A</v>
      </c>
      <c r="E93" s="46">
        <v>226336429</v>
      </c>
      <c r="F93" s="43" t="str">
        <f t="shared" si="12"/>
        <v>N/A</v>
      </c>
      <c r="G93" s="46">
        <v>223416844</v>
      </c>
      <c r="H93" s="43" t="str">
        <f t="shared" si="13"/>
        <v>N/A</v>
      </c>
      <c r="I93" s="12">
        <v>10.82</v>
      </c>
      <c r="J93" s="12">
        <v>-1.29</v>
      </c>
      <c r="K93" s="44" t="s">
        <v>732</v>
      </c>
      <c r="L93" s="9" t="str">
        <f t="shared" si="14"/>
        <v>Yes</v>
      </c>
    </row>
    <row r="94" spans="1:12" x14ac:dyDescent="0.2">
      <c r="A94" s="48" t="s">
        <v>624</v>
      </c>
      <c r="B94" s="35" t="s">
        <v>217</v>
      </c>
      <c r="C94" s="35">
        <v>21069</v>
      </c>
      <c r="D94" s="43" t="str">
        <f t="shared" si="11"/>
        <v>N/A</v>
      </c>
      <c r="E94" s="35">
        <v>22225</v>
      </c>
      <c r="F94" s="43" t="str">
        <f t="shared" si="12"/>
        <v>N/A</v>
      </c>
      <c r="G94" s="35">
        <v>22921</v>
      </c>
      <c r="H94" s="43" t="str">
        <f t="shared" si="13"/>
        <v>N/A</v>
      </c>
      <c r="I94" s="12">
        <v>5.4870000000000001</v>
      </c>
      <c r="J94" s="12">
        <v>3.1320000000000001</v>
      </c>
      <c r="K94" s="49" t="s">
        <v>732</v>
      </c>
      <c r="L94" s="9" t="str">
        <f t="shared" si="14"/>
        <v>Yes</v>
      </c>
    </row>
    <row r="95" spans="1:12" ht="25.5" x14ac:dyDescent="0.2">
      <c r="A95" s="45" t="s">
        <v>1454</v>
      </c>
      <c r="B95" s="34" t="s">
        <v>217</v>
      </c>
      <c r="C95" s="46">
        <v>9693.6613507999991</v>
      </c>
      <c r="D95" s="43" t="str">
        <f t="shared" si="11"/>
        <v>N/A</v>
      </c>
      <c r="E95" s="46">
        <v>10183.866322</v>
      </c>
      <c r="F95" s="43" t="str">
        <f t="shared" si="12"/>
        <v>N/A</v>
      </c>
      <c r="G95" s="46">
        <v>9747.2555298999996</v>
      </c>
      <c r="H95" s="43" t="str">
        <f t="shared" si="13"/>
        <v>N/A</v>
      </c>
      <c r="I95" s="12">
        <v>5.0570000000000004</v>
      </c>
      <c r="J95" s="12">
        <v>-4.29</v>
      </c>
      <c r="K95" s="44" t="s">
        <v>732</v>
      </c>
      <c r="L95" s="9" t="str">
        <f t="shared" si="14"/>
        <v>Yes</v>
      </c>
    </row>
    <row r="96" spans="1:12" ht="25.5" x14ac:dyDescent="0.2">
      <c r="A96" s="45" t="s">
        <v>625</v>
      </c>
      <c r="B96" s="34" t="s">
        <v>217</v>
      </c>
      <c r="C96" s="46">
        <v>1944571</v>
      </c>
      <c r="D96" s="43" t="str">
        <f t="shared" si="11"/>
        <v>N/A</v>
      </c>
      <c r="E96" s="46">
        <v>2330812</v>
      </c>
      <c r="F96" s="43" t="str">
        <f t="shared" si="12"/>
        <v>N/A</v>
      </c>
      <c r="G96" s="46">
        <v>2485476</v>
      </c>
      <c r="H96" s="43" t="str">
        <f t="shared" si="13"/>
        <v>N/A</v>
      </c>
      <c r="I96" s="12">
        <v>19.86</v>
      </c>
      <c r="J96" s="12">
        <v>6.6360000000000001</v>
      </c>
      <c r="K96" s="44" t="s">
        <v>732</v>
      </c>
      <c r="L96" s="9" t="str">
        <f t="shared" si="14"/>
        <v>Yes</v>
      </c>
    </row>
    <row r="97" spans="1:12" x14ac:dyDescent="0.2">
      <c r="A97" s="45" t="s">
        <v>626</v>
      </c>
      <c r="B97" s="34" t="s">
        <v>217</v>
      </c>
      <c r="C97" s="35">
        <v>3131</v>
      </c>
      <c r="D97" s="43" t="str">
        <f t="shared" si="11"/>
        <v>N/A</v>
      </c>
      <c r="E97" s="35">
        <v>3302</v>
      </c>
      <c r="F97" s="43" t="str">
        <f t="shared" si="12"/>
        <v>N/A</v>
      </c>
      <c r="G97" s="35">
        <v>3688</v>
      </c>
      <c r="H97" s="43" t="str">
        <f t="shared" si="13"/>
        <v>N/A</v>
      </c>
      <c r="I97" s="12">
        <v>5.4619999999999997</v>
      </c>
      <c r="J97" s="12">
        <v>11.69</v>
      </c>
      <c r="K97" s="44" t="s">
        <v>732</v>
      </c>
      <c r="L97" s="9" t="str">
        <f t="shared" si="14"/>
        <v>Yes</v>
      </c>
    </row>
    <row r="98" spans="1:12" ht="25.5" x14ac:dyDescent="0.2">
      <c r="A98" s="45" t="s">
        <v>1455</v>
      </c>
      <c r="B98" s="34" t="s">
        <v>217</v>
      </c>
      <c r="C98" s="46">
        <v>621.07026509000002</v>
      </c>
      <c r="D98" s="43" t="str">
        <f t="shared" si="11"/>
        <v>N/A</v>
      </c>
      <c r="E98" s="46">
        <v>705.87886130000004</v>
      </c>
      <c r="F98" s="43" t="str">
        <f t="shared" si="12"/>
        <v>N/A</v>
      </c>
      <c r="G98" s="46">
        <v>673.93600867999999</v>
      </c>
      <c r="H98" s="43" t="str">
        <f t="shared" si="13"/>
        <v>N/A</v>
      </c>
      <c r="I98" s="12">
        <v>13.66</v>
      </c>
      <c r="J98" s="12">
        <v>-4.53</v>
      </c>
      <c r="K98" s="44" t="s">
        <v>732</v>
      </c>
      <c r="L98" s="9" t="str">
        <f t="shared" si="14"/>
        <v>Yes</v>
      </c>
    </row>
    <row r="99" spans="1:12" ht="25.5" x14ac:dyDescent="0.2">
      <c r="A99" s="45" t="s">
        <v>627</v>
      </c>
      <c r="B99" s="34" t="s">
        <v>217</v>
      </c>
      <c r="C99" s="46">
        <v>0</v>
      </c>
      <c r="D99" s="43" t="str">
        <f t="shared" si="11"/>
        <v>N/A</v>
      </c>
      <c r="E99" s="46">
        <v>0</v>
      </c>
      <c r="F99" s="43" t="str">
        <f t="shared" si="12"/>
        <v>N/A</v>
      </c>
      <c r="G99" s="46">
        <v>0</v>
      </c>
      <c r="H99" s="43" t="str">
        <f t="shared" si="13"/>
        <v>N/A</v>
      </c>
      <c r="I99" s="12" t="s">
        <v>1743</v>
      </c>
      <c r="J99" s="12" t="s">
        <v>1743</v>
      </c>
      <c r="K99" s="44" t="s">
        <v>732</v>
      </c>
      <c r="L99" s="9" t="str">
        <f t="shared" si="14"/>
        <v>N/A</v>
      </c>
    </row>
    <row r="100" spans="1:12" x14ac:dyDescent="0.2">
      <c r="A100" s="45" t="s">
        <v>628</v>
      </c>
      <c r="B100" s="34" t="s">
        <v>217</v>
      </c>
      <c r="C100" s="35">
        <v>0</v>
      </c>
      <c r="D100" s="43" t="str">
        <f t="shared" si="11"/>
        <v>N/A</v>
      </c>
      <c r="E100" s="35">
        <v>0</v>
      </c>
      <c r="F100" s="43" t="str">
        <f t="shared" si="12"/>
        <v>N/A</v>
      </c>
      <c r="G100" s="35">
        <v>0</v>
      </c>
      <c r="H100" s="43" t="str">
        <f t="shared" si="13"/>
        <v>N/A</v>
      </c>
      <c r="I100" s="12" t="s">
        <v>1743</v>
      </c>
      <c r="J100" s="12" t="s">
        <v>1743</v>
      </c>
      <c r="K100" s="44" t="s">
        <v>732</v>
      </c>
      <c r="L100" s="9" t="str">
        <f t="shared" si="14"/>
        <v>N/A</v>
      </c>
    </row>
    <row r="101" spans="1:12" ht="25.5" x14ac:dyDescent="0.2">
      <c r="A101" s="45" t="s">
        <v>1456</v>
      </c>
      <c r="B101" s="34" t="s">
        <v>217</v>
      </c>
      <c r="C101" s="46" t="s">
        <v>1743</v>
      </c>
      <c r="D101" s="43" t="str">
        <f t="shared" si="11"/>
        <v>N/A</v>
      </c>
      <c r="E101" s="46" t="s">
        <v>1743</v>
      </c>
      <c r="F101" s="43" t="str">
        <f t="shared" si="12"/>
        <v>N/A</v>
      </c>
      <c r="G101" s="46" t="s">
        <v>1743</v>
      </c>
      <c r="H101" s="43" t="str">
        <f t="shared" si="13"/>
        <v>N/A</v>
      </c>
      <c r="I101" s="12" t="s">
        <v>1743</v>
      </c>
      <c r="J101" s="12" t="s">
        <v>1743</v>
      </c>
      <c r="K101" s="44" t="s">
        <v>732</v>
      </c>
      <c r="L101" s="9" t="str">
        <f t="shared" si="14"/>
        <v>N/A</v>
      </c>
    </row>
    <row r="102" spans="1:12" ht="25.5" x14ac:dyDescent="0.2">
      <c r="A102" s="45" t="s">
        <v>629</v>
      </c>
      <c r="B102" s="34" t="s">
        <v>217</v>
      </c>
      <c r="C102" s="46">
        <v>0</v>
      </c>
      <c r="D102" s="43" t="str">
        <f t="shared" si="11"/>
        <v>N/A</v>
      </c>
      <c r="E102" s="46">
        <v>18740</v>
      </c>
      <c r="F102" s="43" t="str">
        <f t="shared" si="12"/>
        <v>N/A</v>
      </c>
      <c r="G102" s="46">
        <v>9290216</v>
      </c>
      <c r="H102" s="43" t="str">
        <f t="shared" si="13"/>
        <v>N/A</v>
      </c>
      <c r="I102" s="12" t="s">
        <v>1743</v>
      </c>
      <c r="J102" s="12">
        <v>49474</v>
      </c>
      <c r="K102" s="44" t="s">
        <v>732</v>
      </c>
      <c r="L102" s="9" t="str">
        <f t="shared" si="14"/>
        <v>No</v>
      </c>
    </row>
    <row r="103" spans="1:12" ht="25.5" x14ac:dyDescent="0.2">
      <c r="A103" s="45" t="s">
        <v>630</v>
      </c>
      <c r="B103" s="34" t="s">
        <v>217</v>
      </c>
      <c r="C103" s="35">
        <v>0</v>
      </c>
      <c r="D103" s="43" t="str">
        <f t="shared" si="11"/>
        <v>N/A</v>
      </c>
      <c r="E103" s="35">
        <v>43</v>
      </c>
      <c r="F103" s="43" t="str">
        <f t="shared" si="12"/>
        <v>N/A</v>
      </c>
      <c r="G103" s="35">
        <v>4734</v>
      </c>
      <c r="H103" s="43" t="str">
        <f t="shared" si="13"/>
        <v>N/A</v>
      </c>
      <c r="I103" s="12" t="s">
        <v>1743</v>
      </c>
      <c r="J103" s="12">
        <v>10909</v>
      </c>
      <c r="K103" s="44" t="s">
        <v>732</v>
      </c>
      <c r="L103" s="9" t="str">
        <f t="shared" si="14"/>
        <v>No</v>
      </c>
    </row>
    <row r="104" spans="1:12" ht="25.5" x14ac:dyDescent="0.2">
      <c r="A104" s="45" t="s">
        <v>1457</v>
      </c>
      <c r="B104" s="34" t="s">
        <v>217</v>
      </c>
      <c r="C104" s="46" t="s">
        <v>1743</v>
      </c>
      <c r="D104" s="43" t="str">
        <f t="shared" si="11"/>
        <v>N/A</v>
      </c>
      <c r="E104" s="46">
        <v>435.81395349000002</v>
      </c>
      <c r="F104" s="43" t="str">
        <f t="shared" si="12"/>
        <v>N/A</v>
      </c>
      <c r="G104" s="46">
        <v>1962.4452894000001</v>
      </c>
      <c r="H104" s="43" t="str">
        <f t="shared" si="13"/>
        <v>N/A</v>
      </c>
      <c r="I104" s="12" t="s">
        <v>1743</v>
      </c>
      <c r="J104" s="12">
        <v>350.3</v>
      </c>
      <c r="K104" s="44" t="s">
        <v>732</v>
      </c>
      <c r="L104" s="9" t="str">
        <f t="shared" si="14"/>
        <v>No</v>
      </c>
    </row>
    <row r="105" spans="1:12" ht="25.5" x14ac:dyDescent="0.2">
      <c r="A105" s="45" t="s">
        <v>631</v>
      </c>
      <c r="B105" s="34" t="s">
        <v>217</v>
      </c>
      <c r="C105" s="46">
        <v>0</v>
      </c>
      <c r="D105" s="43" t="str">
        <f t="shared" si="11"/>
        <v>N/A</v>
      </c>
      <c r="E105" s="46">
        <v>584</v>
      </c>
      <c r="F105" s="43" t="str">
        <f t="shared" si="12"/>
        <v>N/A</v>
      </c>
      <c r="G105" s="46">
        <v>40604</v>
      </c>
      <c r="H105" s="43" t="str">
        <f t="shared" si="13"/>
        <v>N/A</v>
      </c>
      <c r="I105" s="12" t="s">
        <v>1743</v>
      </c>
      <c r="J105" s="12">
        <v>6853</v>
      </c>
      <c r="K105" s="44" t="s">
        <v>732</v>
      </c>
      <c r="L105" s="9" t="str">
        <f t="shared" si="14"/>
        <v>No</v>
      </c>
    </row>
    <row r="106" spans="1:12" x14ac:dyDescent="0.2">
      <c r="A106" s="45" t="s">
        <v>632</v>
      </c>
      <c r="B106" s="34" t="s">
        <v>217</v>
      </c>
      <c r="C106" s="35">
        <v>0</v>
      </c>
      <c r="D106" s="43" t="str">
        <f t="shared" si="11"/>
        <v>N/A</v>
      </c>
      <c r="E106" s="35">
        <v>11</v>
      </c>
      <c r="F106" s="43" t="str">
        <f t="shared" si="12"/>
        <v>N/A</v>
      </c>
      <c r="G106" s="35">
        <v>100</v>
      </c>
      <c r="H106" s="43" t="str">
        <f t="shared" si="13"/>
        <v>N/A</v>
      </c>
      <c r="I106" s="12" t="s">
        <v>1743</v>
      </c>
      <c r="J106" s="12">
        <v>1567</v>
      </c>
      <c r="K106" s="44" t="s">
        <v>732</v>
      </c>
      <c r="L106" s="9" t="str">
        <f t="shared" si="14"/>
        <v>No</v>
      </c>
    </row>
    <row r="107" spans="1:12" ht="25.5" x14ac:dyDescent="0.2">
      <c r="A107" s="45" t="s">
        <v>1458</v>
      </c>
      <c r="B107" s="34" t="s">
        <v>217</v>
      </c>
      <c r="C107" s="46" t="s">
        <v>1743</v>
      </c>
      <c r="D107" s="43" t="str">
        <f t="shared" si="11"/>
        <v>N/A</v>
      </c>
      <c r="E107" s="46">
        <v>97.333333332999999</v>
      </c>
      <c r="F107" s="43" t="str">
        <f t="shared" si="12"/>
        <v>N/A</v>
      </c>
      <c r="G107" s="46">
        <v>406.04</v>
      </c>
      <c r="H107" s="43" t="str">
        <f t="shared" si="13"/>
        <v>N/A</v>
      </c>
      <c r="I107" s="12" t="s">
        <v>1743</v>
      </c>
      <c r="J107" s="12">
        <v>317.2</v>
      </c>
      <c r="K107" s="44" t="s">
        <v>732</v>
      </c>
      <c r="L107" s="9" t="str">
        <f t="shared" si="14"/>
        <v>No</v>
      </c>
    </row>
    <row r="108" spans="1:12" ht="25.5" x14ac:dyDescent="0.2">
      <c r="A108" s="45" t="s">
        <v>633</v>
      </c>
      <c r="B108" s="34" t="s">
        <v>217</v>
      </c>
      <c r="C108" s="46">
        <v>237871</v>
      </c>
      <c r="D108" s="43" t="str">
        <f t="shared" si="11"/>
        <v>N/A</v>
      </c>
      <c r="E108" s="46">
        <v>218681</v>
      </c>
      <c r="F108" s="43" t="str">
        <f t="shared" si="12"/>
        <v>N/A</v>
      </c>
      <c r="G108" s="46">
        <v>69717</v>
      </c>
      <c r="H108" s="43" t="str">
        <f t="shared" si="13"/>
        <v>N/A</v>
      </c>
      <c r="I108" s="12">
        <v>-8.07</v>
      </c>
      <c r="J108" s="12">
        <v>-68.099999999999994</v>
      </c>
      <c r="K108" s="44" t="s">
        <v>732</v>
      </c>
      <c r="L108" s="9" t="str">
        <f t="shared" si="14"/>
        <v>No</v>
      </c>
    </row>
    <row r="109" spans="1:12" x14ac:dyDescent="0.2">
      <c r="A109" s="45" t="s">
        <v>634</v>
      </c>
      <c r="B109" s="34" t="s">
        <v>217</v>
      </c>
      <c r="C109" s="35">
        <v>114</v>
      </c>
      <c r="D109" s="43" t="str">
        <f t="shared" si="11"/>
        <v>N/A</v>
      </c>
      <c r="E109" s="35">
        <v>101</v>
      </c>
      <c r="F109" s="43" t="str">
        <f t="shared" si="12"/>
        <v>N/A</v>
      </c>
      <c r="G109" s="35">
        <v>77</v>
      </c>
      <c r="H109" s="43" t="str">
        <f t="shared" si="13"/>
        <v>N/A</v>
      </c>
      <c r="I109" s="12">
        <v>-11.4</v>
      </c>
      <c r="J109" s="12">
        <v>-23.8</v>
      </c>
      <c r="K109" s="44" t="s">
        <v>732</v>
      </c>
      <c r="L109" s="9" t="str">
        <f t="shared" si="14"/>
        <v>Yes</v>
      </c>
    </row>
    <row r="110" spans="1:12" ht="25.5" x14ac:dyDescent="0.2">
      <c r="A110" s="45" t="s">
        <v>1459</v>
      </c>
      <c r="B110" s="34" t="s">
        <v>217</v>
      </c>
      <c r="C110" s="46">
        <v>2086.5877193000001</v>
      </c>
      <c r="D110" s="43" t="str">
        <f t="shared" si="11"/>
        <v>N/A</v>
      </c>
      <c r="E110" s="46">
        <v>2165.1584158000001</v>
      </c>
      <c r="F110" s="43" t="str">
        <f t="shared" si="12"/>
        <v>N/A</v>
      </c>
      <c r="G110" s="46">
        <v>905.41558441999996</v>
      </c>
      <c r="H110" s="43" t="str">
        <f t="shared" si="13"/>
        <v>N/A</v>
      </c>
      <c r="I110" s="12">
        <v>3.766</v>
      </c>
      <c r="J110" s="12">
        <v>-58.2</v>
      </c>
      <c r="K110" s="44" t="s">
        <v>732</v>
      </c>
      <c r="L110" s="9" t="str">
        <f t="shared" si="14"/>
        <v>No</v>
      </c>
    </row>
    <row r="111" spans="1:12" ht="25.5" x14ac:dyDescent="0.2">
      <c r="A111" s="45" t="s">
        <v>635</v>
      </c>
      <c r="B111" s="34" t="s">
        <v>217</v>
      </c>
      <c r="C111" s="46">
        <v>29419827</v>
      </c>
      <c r="D111" s="43" t="str">
        <f t="shared" si="11"/>
        <v>N/A</v>
      </c>
      <c r="E111" s="46">
        <v>43252450</v>
      </c>
      <c r="F111" s="43" t="str">
        <f t="shared" si="12"/>
        <v>N/A</v>
      </c>
      <c r="G111" s="46">
        <v>32588588</v>
      </c>
      <c r="H111" s="43" t="str">
        <f t="shared" si="13"/>
        <v>N/A</v>
      </c>
      <c r="I111" s="12">
        <v>47.02</v>
      </c>
      <c r="J111" s="12">
        <v>-24.7</v>
      </c>
      <c r="K111" s="44" t="s">
        <v>732</v>
      </c>
      <c r="L111" s="9" t="str">
        <f t="shared" si="14"/>
        <v>Yes</v>
      </c>
    </row>
    <row r="112" spans="1:12" x14ac:dyDescent="0.2">
      <c r="A112" s="45" t="s">
        <v>636</v>
      </c>
      <c r="B112" s="34" t="s">
        <v>217</v>
      </c>
      <c r="C112" s="35">
        <v>2376</v>
      </c>
      <c r="D112" s="43" t="str">
        <f t="shared" si="11"/>
        <v>N/A</v>
      </c>
      <c r="E112" s="35">
        <v>2381</v>
      </c>
      <c r="F112" s="43" t="str">
        <f t="shared" si="12"/>
        <v>N/A</v>
      </c>
      <c r="G112" s="35">
        <v>2334</v>
      </c>
      <c r="H112" s="43" t="str">
        <f t="shared" si="13"/>
        <v>N/A</v>
      </c>
      <c r="I112" s="12">
        <v>0.2104</v>
      </c>
      <c r="J112" s="12">
        <v>-1.97</v>
      </c>
      <c r="K112" s="44" t="s">
        <v>732</v>
      </c>
      <c r="L112" s="9" t="str">
        <f t="shared" si="14"/>
        <v>Yes</v>
      </c>
    </row>
    <row r="113" spans="1:12" x14ac:dyDescent="0.2">
      <c r="A113" s="45" t="s">
        <v>1460</v>
      </c>
      <c r="B113" s="34" t="s">
        <v>217</v>
      </c>
      <c r="C113" s="46">
        <v>12382.082071000001</v>
      </c>
      <c r="D113" s="43" t="str">
        <f t="shared" si="11"/>
        <v>N/A</v>
      </c>
      <c r="E113" s="46">
        <v>18165.665687000001</v>
      </c>
      <c r="F113" s="43" t="str">
        <f t="shared" si="12"/>
        <v>N/A</v>
      </c>
      <c r="G113" s="46">
        <v>13962.548414999999</v>
      </c>
      <c r="H113" s="43" t="str">
        <f t="shared" si="13"/>
        <v>N/A</v>
      </c>
      <c r="I113" s="12">
        <v>46.71</v>
      </c>
      <c r="J113" s="12">
        <v>-23.1</v>
      </c>
      <c r="K113" s="44" t="s">
        <v>732</v>
      </c>
      <c r="L113" s="9" t="str">
        <f t="shared" si="14"/>
        <v>Yes</v>
      </c>
    </row>
    <row r="114" spans="1:12" ht="25.5" x14ac:dyDescent="0.2">
      <c r="A114" s="45" t="s">
        <v>637</v>
      </c>
      <c r="B114" s="34" t="s">
        <v>217</v>
      </c>
      <c r="C114" s="46">
        <v>8476</v>
      </c>
      <c r="D114" s="43" t="str">
        <f t="shared" si="11"/>
        <v>N/A</v>
      </c>
      <c r="E114" s="46">
        <v>8268</v>
      </c>
      <c r="F114" s="43" t="str">
        <f t="shared" si="12"/>
        <v>N/A</v>
      </c>
      <c r="G114" s="46">
        <v>5394</v>
      </c>
      <c r="H114" s="43" t="str">
        <f t="shared" si="13"/>
        <v>N/A</v>
      </c>
      <c r="I114" s="12">
        <v>-2.4500000000000002</v>
      </c>
      <c r="J114" s="12">
        <v>-34.799999999999997</v>
      </c>
      <c r="K114" s="44" t="s">
        <v>732</v>
      </c>
      <c r="L114" s="9" t="str">
        <f>IF(J114="Div by 0", "N/A", IF(OR(J114="N/A",K114="N/A"),"N/A", IF(J114&gt;VALUE(MID(K114,1,2)), "No", IF(J114&lt;-1*VALUE(MID(K114,1,2)), "No", "Yes"))))</f>
        <v>No</v>
      </c>
    </row>
    <row r="115" spans="1:12" x14ac:dyDescent="0.2">
      <c r="A115" s="45" t="s">
        <v>638</v>
      </c>
      <c r="B115" s="34" t="s">
        <v>217</v>
      </c>
      <c r="C115" s="35">
        <v>64</v>
      </c>
      <c r="D115" s="43" t="str">
        <f t="shared" si="11"/>
        <v>N/A</v>
      </c>
      <c r="E115" s="35">
        <v>49</v>
      </c>
      <c r="F115" s="43" t="str">
        <f t="shared" si="12"/>
        <v>N/A</v>
      </c>
      <c r="G115" s="35">
        <v>34</v>
      </c>
      <c r="H115" s="43" t="str">
        <f t="shared" si="13"/>
        <v>N/A</v>
      </c>
      <c r="I115" s="12">
        <v>-23.4</v>
      </c>
      <c r="J115" s="12">
        <v>-30.6</v>
      </c>
      <c r="K115" s="44" t="s">
        <v>732</v>
      </c>
      <c r="L115" s="9" t="str">
        <f t="shared" ref="L115:L119" si="15">IF(J115="Div by 0", "N/A", IF(OR(J115="N/A",K115="N/A"),"N/A", IF(J115&gt;VALUE(MID(K115,1,2)), "No", IF(J115&lt;-1*VALUE(MID(K115,1,2)), "No", "Yes"))))</f>
        <v>No</v>
      </c>
    </row>
    <row r="116" spans="1:12" ht="25.5" x14ac:dyDescent="0.2">
      <c r="A116" s="45" t="s">
        <v>1461</v>
      </c>
      <c r="B116" s="34" t="s">
        <v>217</v>
      </c>
      <c r="C116" s="46">
        <v>132.4375</v>
      </c>
      <c r="D116" s="43" t="str">
        <f t="shared" si="11"/>
        <v>N/A</v>
      </c>
      <c r="E116" s="46">
        <v>168.73469388000001</v>
      </c>
      <c r="F116" s="43" t="str">
        <f t="shared" si="12"/>
        <v>N/A</v>
      </c>
      <c r="G116" s="46">
        <v>158.64705882000001</v>
      </c>
      <c r="H116" s="43" t="str">
        <f t="shared" si="13"/>
        <v>N/A</v>
      </c>
      <c r="I116" s="12">
        <v>27.41</v>
      </c>
      <c r="J116" s="12">
        <v>-5.98</v>
      </c>
      <c r="K116" s="44" t="s">
        <v>732</v>
      </c>
      <c r="L116" s="9" t="str">
        <f t="shared" si="15"/>
        <v>Yes</v>
      </c>
    </row>
    <row r="117" spans="1:12" ht="25.5" x14ac:dyDescent="0.2">
      <c r="A117" s="45" t="s">
        <v>639</v>
      </c>
      <c r="B117" s="34" t="s">
        <v>217</v>
      </c>
      <c r="C117" s="46">
        <v>1056945</v>
      </c>
      <c r="D117" s="43" t="str">
        <f t="shared" si="11"/>
        <v>N/A</v>
      </c>
      <c r="E117" s="46">
        <v>1978837</v>
      </c>
      <c r="F117" s="43" t="str">
        <f t="shared" si="12"/>
        <v>N/A</v>
      </c>
      <c r="G117" s="46">
        <v>2527798</v>
      </c>
      <c r="H117" s="43" t="str">
        <f t="shared" si="13"/>
        <v>N/A</v>
      </c>
      <c r="I117" s="12">
        <v>87.22</v>
      </c>
      <c r="J117" s="12">
        <v>27.74</v>
      </c>
      <c r="K117" s="44" t="s">
        <v>732</v>
      </c>
      <c r="L117" s="9" t="str">
        <f t="shared" si="15"/>
        <v>Yes</v>
      </c>
    </row>
    <row r="118" spans="1:12" x14ac:dyDescent="0.2">
      <c r="A118" s="45" t="s">
        <v>640</v>
      </c>
      <c r="B118" s="34" t="s">
        <v>217</v>
      </c>
      <c r="C118" s="35">
        <v>24</v>
      </c>
      <c r="D118" s="43" t="str">
        <f t="shared" si="11"/>
        <v>N/A</v>
      </c>
      <c r="E118" s="35">
        <v>21</v>
      </c>
      <c r="F118" s="43" t="str">
        <f t="shared" si="12"/>
        <v>N/A</v>
      </c>
      <c r="G118" s="35">
        <v>22</v>
      </c>
      <c r="H118" s="43" t="str">
        <f t="shared" si="13"/>
        <v>N/A</v>
      </c>
      <c r="I118" s="12">
        <v>-12.5</v>
      </c>
      <c r="J118" s="12">
        <v>4.7619999999999996</v>
      </c>
      <c r="K118" s="44" t="s">
        <v>732</v>
      </c>
      <c r="L118" s="9" t="str">
        <f t="shared" si="15"/>
        <v>Yes</v>
      </c>
    </row>
    <row r="119" spans="1:12" ht="25.5" x14ac:dyDescent="0.2">
      <c r="A119" s="45" t="s">
        <v>1462</v>
      </c>
      <c r="B119" s="34" t="s">
        <v>217</v>
      </c>
      <c r="C119" s="46">
        <v>44039.375</v>
      </c>
      <c r="D119" s="43" t="str">
        <f t="shared" si="11"/>
        <v>N/A</v>
      </c>
      <c r="E119" s="46">
        <v>94230.333333000002</v>
      </c>
      <c r="F119" s="43" t="str">
        <f t="shared" si="12"/>
        <v>N/A</v>
      </c>
      <c r="G119" s="46">
        <v>114899.90909</v>
      </c>
      <c r="H119" s="43" t="str">
        <f t="shared" si="13"/>
        <v>N/A</v>
      </c>
      <c r="I119" s="12">
        <v>114</v>
      </c>
      <c r="J119" s="12">
        <v>21.94</v>
      </c>
      <c r="K119" s="44" t="s">
        <v>732</v>
      </c>
      <c r="L119" s="9" t="str">
        <f t="shared" si="15"/>
        <v>Yes</v>
      </c>
    </row>
    <row r="120" spans="1:12" ht="25.5" x14ac:dyDescent="0.2">
      <c r="A120" s="45" t="s">
        <v>641</v>
      </c>
      <c r="B120" s="34" t="s">
        <v>217</v>
      </c>
      <c r="C120" s="46">
        <v>34717687</v>
      </c>
      <c r="D120" s="43" t="str">
        <f t="shared" si="11"/>
        <v>N/A</v>
      </c>
      <c r="E120" s="46">
        <v>35369949</v>
      </c>
      <c r="F120" s="43" t="str">
        <f t="shared" si="12"/>
        <v>N/A</v>
      </c>
      <c r="G120" s="46">
        <v>35396072</v>
      </c>
      <c r="H120" s="43" t="str">
        <f t="shared" si="13"/>
        <v>N/A</v>
      </c>
      <c r="I120" s="12">
        <v>1.879</v>
      </c>
      <c r="J120" s="12">
        <v>7.3899999999999993E-2</v>
      </c>
      <c r="K120" s="44" t="s">
        <v>732</v>
      </c>
      <c r="L120" s="9" t="str">
        <f t="shared" ref="L120:L131" si="16">IF(J120="Div by 0", "N/A", IF(K120="N/A","N/A", IF(J120&gt;VALUE(MID(K120,1,2)), "No", IF(J120&lt;-1*VALUE(MID(K120,1,2)), "No", "Yes"))))</f>
        <v>Yes</v>
      </c>
    </row>
    <row r="121" spans="1:12" ht="25.5" x14ac:dyDescent="0.2">
      <c r="A121" s="45" t="s">
        <v>642</v>
      </c>
      <c r="B121" s="34" t="s">
        <v>217</v>
      </c>
      <c r="C121" s="35">
        <v>29649</v>
      </c>
      <c r="D121" s="43" t="str">
        <f t="shared" si="11"/>
        <v>N/A</v>
      </c>
      <c r="E121" s="35">
        <v>31238</v>
      </c>
      <c r="F121" s="43" t="str">
        <f t="shared" si="12"/>
        <v>N/A</v>
      </c>
      <c r="G121" s="35">
        <v>31299</v>
      </c>
      <c r="H121" s="43" t="str">
        <f t="shared" si="13"/>
        <v>N/A</v>
      </c>
      <c r="I121" s="12">
        <v>5.359</v>
      </c>
      <c r="J121" s="12">
        <v>0.1953</v>
      </c>
      <c r="K121" s="44" t="s">
        <v>732</v>
      </c>
      <c r="L121" s="9" t="str">
        <f t="shared" si="16"/>
        <v>Yes</v>
      </c>
    </row>
    <row r="122" spans="1:12" ht="25.5" x14ac:dyDescent="0.2">
      <c r="A122" s="45" t="s">
        <v>1463</v>
      </c>
      <c r="B122" s="34" t="s">
        <v>217</v>
      </c>
      <c r="C122" s="46">
        <v>1170.9564235</v>
      </c>
      <c r="D122" s="43" t="str">
        <f t="shared" si="11"/>
        <v>N/A</v>
      </c>
      <c r="E122" s="46">
        <v>1132.2731609</v>
      </c>
      <c r="F122" s="43" t="str">
        <f t="shared" si="12"/>
        <v>N/A</v>
      </c>
      <c r="G122" s="46">
        <v>1130.9010512</v>
      </c>
      <c r="H122" s="43" t="str">
        <f t="shared" si="13"/>
        <v>N/A</v>
      </c>
      <c r="I122" s="12">
        <v>-3.3</v>
      </c>
      <c r="J122" s="12">
        <v>-0.121</v>
      </c>
      <c r="K122" s="44" t="s">
        <v>732</v>
      </c>
      <c r="L122" s="9" t="str">
        <f t="shared" si="16"/>
        <v>Yes</v>
      </c>
    </row>
    <row r="123" spans="1:12" ht="25.5" x14ac:dyDescent="0.2">
      <c r="A123" s="45" t="s">
        <v>643</v>
      </c>
      <c r="B123" s="34" t="s">
        <v>217</v>
      </c>
      <c r="C123" s="46">
        <v>132790257</v>
      </c>
      <c r="D123" s="43" t="str">
        <f t="shared" ref="D123:D131" si="17">IF($B123="N/A","N/A",IF(C123&gt;10,"No",IF(C123&lt;-10,"No","Yes")))</f>
        <v>N/A</v>
      </c>
      <c r="E123" s="46">
        <v>155339838</v>
      </c>
      <c r="F123" s="43" t="str">
        <f t="shared" ref="F123:F131" si="18">IF($B123="N/A","N/A",IF(E123&gt;10,"No",IF(E123&lt;-10,"No","Yes")))</f>
        <v>N/A</v>
      </c>
      <c r="G123" s="46">
        <v>150196363</v>
      </c>
      <c r="H123" s="43" t="str">
        <f t="shared" ref="H123:H131" si="19">IF($B123="N/A","N/A",IF(G123&gt;10,"No",IF(G123&lt;-10,"No","Yes")))</f>
        <v>N/A</v>
      </c>
      <c r="I123" s="12">
        <v>16.98</v>
      </c>
      <c r="J123" s="12">
        <v>-3.31</v>
      </c>
      <c r="K123" s="44" t="s">
        <v>732</v>
      </c>
      <c r="L123" s="9" t="str">
        <f t="shared" si="16"/>
        <v>Yes</v>
      </c>
    </row>
    <row r="124" spans="1:12" x14ac:dyDescent="0.2">
      <c r="A124" s="45" t="s">
        <v>644</v>
      </c>
      <c r="B124" s="34" t="s">
        <v>217</v>
      </c>
      <c r="C124" s="35">
        <v>3341</v>
      </c>
      <c r="D124" s="43" t="str">
        <f t="shared" si="17"/>
        <v>N/A</v>
      </c>
      <c r="E124" s="35">
        <v>3428</v>
      </c>
      <c r="F124" s="43" t="str">
        <f t="shared" si="18"/>
        <v>N/A</v>
      </c>
      <c r="G124" s="35">
        <v>3458</v>
      </c>
      <c r="H124" s="43" t="str">
        <f t="shared" si="19"/>
        <v>N/A</v>
      </c>
      <c r="I124" s="12">
        <v>2.6040000000000001</v>
      </c>
      <c r="J124" s="12">
        <v>0.87509999999999999</v>
      </c>
      <c r="K124" s="44" t="s">
        <v>732</v>
      </c>
      <c r="L124" s="9" t="str">
        <f t="shared" si="16"/>
        <v>Yes</v>
      </c>
    </row>
    <row r="125" spans="1:12" ht="25.5" x14ac:dyDescent="0.2">
      <c r="A125" s="45" t="s">
        <v>1464</v>
      </c>
      <c r="B125" s="34" t="s">
        <v>217</v>
      </c>
      <c r="C125" s="46">
        <v>39745.662077000001</v>
      </c>
      <c r="D125" s="43" t="str">
        <f t="shared" si="17"/>
        <v>N/A</v>
      </c>
      <c r="E125" s="46">
        <v>45315.005251000002</v>
      </c>
      <c r="F125" s="43" t="str">
        <f t="shared" si="18"/>
        <v>N/A</v>
      </c>
      <c r="G125" s="46">
        <v>43434.460093000002</v>
      </c>
      <c r="H125" s="43" t="str">
        <f t="shared" si="19"/>
        <v>N/A</v>
      </c>
      <c r="I125" s="12">
        <v>14.01</v>
      </c>
      <c r="J125" s="12">
        <v>-4.1500000000000004</v>
      </c>
      <c r="K125" s="44" t="s">
        <v>732</v>
      </c>
      <c r="L125" s="9" t="str">
        <f t="shared" si="16"/>
        <v>Yes</v>
      </c>
    </row>
    <row r="126" spans="1:12" ht="25.5" x14ac:dyDescent="0.2">
      <c r="A126" s="45" t="s">
        <v>645</v>
      </c>
      <c r="B126" s="34" t="s">
        <v>217</v>
      </c>
      <c r="C126" s="46">
        <v>4716172</v>
      </c>
      <c r="D126" s="43" t="str">
        <f t="shared" si="17"/>
        <v>N/A</v>
      </c>
      <c r="E126" s="46">
        <v>7340782</v>
      </c>
      <c r="F126" s="43" t="str">
        <f t="shared" si="18"/>
        <v>N/A</v>
      </c>
      <c r="G126" s="46">
        <v>8902513</v>
      </c>
      <c r="H126" s="43" t="str">
        <f t="shared" si="19"/>
        <v>N/A</v>
      </c>
      <c r="I126" s="12">
        <v>55.65</v>
      </c>
      <c r="J126" s="12">
        <v>21.27</v>
      </c>
      <c r="K126" s="44" t="s">
        <v>732</v>
      </c>
      <c r="L126" s="9" t="str">
        <f t="shared" si="16"/>
        <v>Yes</v>
      </c>
    </row>
    <row r="127" spans="1:12" x14ac:dyDescent="0.2">
      <c r="A127" s="45" t="s">
        <v>646</v>
      </c>
      <c r="B127" s="34" t="s">
        <v>217</v>
      </c>
      <c r="C127" s="35">
        <v>11926</v>
      </c>
      <c r="D127" s="43" t="str">
        <f t="shared" si="17"/>
        <v>N/A</v>
      </c>
      <c r="E127" s="35">
        <v>14618</v>
      </c>
      <c r="F127" s="43" t="str">
        <f t="shared" si="18"/>
        <v>N/A</v>
      </c>
      <c r="G127" s="35">
        <v>9977</v>
      </c>
      <c r="H127" s="43" t="str">
        <f t="shared" si="19"/>
        <v>N/A</v>
      </c>
      <c r="I127" s="12">
        <v>22.57</v>
      </c>
      <c r="J127" s="12">
        <v>-31.7</v>
      </c>
      <c r="K127" s="44" t="s">
        <v>732</v>
      </c>
      <c r="L127" s="9" t="str">
        <f t="shared" si="16"/>
        <v>No</v>
      </c>
    </row>
    <row r="128" spans="1:12" ht="25.5" x14ac:dyDescent="0.2">
      <c r="A128" s="45" t="s">
        <v>1465</v>
      </c>
      <c r="B128" s="34" t="s">
        <v>217</v>
      </c>
      <c r="C128" s="46">
        <v>395.45295992000001</v>
      </c>
      <c r="D128" s="43" t="str">
        <f t="shared" si="17"/>
        <v>N/A</v>
      </c>
      <c r="E128" s="46">
        <v>502.17416882999999</v>
      </c>
      <c r="F128" s="43" t="str">
        <f t="shared" si="18"/>
        <v>N/A</v>
      </c>
      <c r="G128" s="46">
        <v>892.30359827999996</v>
      </c>
      <c r="H128" s="43" t="str">
        <f t="shared" si="19"/>
        <v>N/A</v>
      </c>
      <c r="I128" s="12">
        <v>26.99</v>
      </c>
      <c r="J128" s="12">
        <v>77.69</v>
      </c>
      <c r="K128" s="44" t="s">
        <v>732</v>
      </c>
      <c r="L128" s="9" t="str">
        <f t="shared" si="16"/>
        <v>No</v>
      </c>
    </row>
    <row r="129" spans="1:12" ht="25.5" x14ac:dyDescent="0.2">
      <c r="A129" s="45" t="s">
        <v>647</v>
      </c>
      <c r="B129" s="34" t="s">
        <v>217</v>
      </c>
      <c r="C129" s="46">
        <v>6544610</v>
      </c>
      <c r="D129" s="43" t="str">
        <f t="shared" si="17"/>
        <v>N/A</v>
      </c>
      <c r="E129" s="46">
        <v>7006490</v>
      </c>
      <c r="F129" s="43" t="str">
        <f t="shared" si="18"/>
        <v>N/A</v>
      </c>
      <c r="G129" s="46">
        <v>6954088</v>
      </c>
      <c r="H129" s="43" t="str">
        <f t="shared" si="19"/>
        <v>N/A</v>
      </c>
      <c r="I129" s="12">
        <v>7.0570000000000004</v>
      </c>
      <c r="J129" s="12">
        <v>-0.748</v>
      </c>
      <c r="K129" s="44" t="s">
        <v>732</v>
      </c>
      <c r="L129" s="9" t="str">
        <f t="shared" si="16"/>
        <v>Yes</v>
      </c>
    </row>
    <row r="130" spans="1:12" x14ac:dyDescent="0.2">
      <c r="A130" s="45" t="s">
        <v>648</v>
      </c>
      <c r="B130" s="34" t="s">
        <v>217</v>
      </c>
      <c r="C130" s="35">
        <v>1247</v>
      </c>
      <c r="D130" s="43" t="str">
        <f t="shared" si="17"/>
        <v>N/A</v>
      </c>
      <c r="E130" s="35">
        <v>1314</v>
      </c>
      <c r="F130" s="43" t="str">
        <f t="shared" si="18"/>
        <v>N/A</v>
      </c>
      <c r="G130" s="35">
        <v>1382</v>
      </c>
      <c r="H130" s="43" t="str">
        <f t="shared" si="19"/>
        <v>N/A</v>
      </c>
      <c r="I130" s="12">
        <v>5.3730000000000002</v>
      </c>
      <c r="J130" s="12">
        <v>5.1749999999999998</v>
      </c>
      <c r="K130" s="44" t="s">
        <v>732</v>
      </c>
      <c r="L130" s="9" t="str">
        <f t="shared" si="16"/>
        <v>Yes</v>
      </c>
    </row>
    <row r="131" spans="1:12" ht="25.5" x14ac:dyDescent="0.2">
      <c r="A131" s="45" t="s">
        <v>1466</v>
      </c>
      <c r="B131" s="34" t="s">
        <v>217</v>
      </c>
      <c r="C131" s="46">
        <v>5248.2838812999998</v>
      </c>
      <c r="D131" s="43" t="str">
        <f t="shared" si="17"/>
        <v>N/A</v>
      </c>
      <c r="E131" s="46">
        <v>5332.1841704999997</v>
      </c>
      <c r="F131" s="43" t="str">
        <f t="shared" si="18"/>
        <v>N/A</v>
      </c>
      <c r="G131" s="46">
        <v>5031.9015919000003</v>
      </c>
      <c r="H131" s="43" t="str">
        <f t="shared" si="19"/>
        <v>N/A</v>
      </c>
      <c r="I131" s="12">
        <v>1.599</v>
      </c>
      <c r="J131" s="12">
        <v>-5.63</v>
      </c>
      <c r="K131" s="44" t="s">
        <v>732</v>
      </c>
      <c r="L131" s="9" t="str">
        <f t="shared" si="16"/>
        <v>Yes</v>
      </c>
    </row>
    <row r="132" spans="1:12" x14ac:dyDescent="0.2">
      <c r="A132" s="45" t="s">
        <v>1467</v>
      </c>
      <c r="B132" s="34" t="s">
        <v>217</v>
      </c>
      <c r="C132" s="46">
        <v>275.59759324999999</v>
      </c>
      <c r="D132" s="43" t="str">
        <f t="shared" ref="D132:D143" si="20">IF($B132="N/A","N/A",IF(C132&gt;10,"No",IF(C132&lt;-10,"No","Yes")))</f>
        <v>N/A</v>
      </c>
      <c r="E132" s="46">
        <v>286.21211354000002</v>
      </c>
      <c r="F132" s="43" t="str">
        <f t="shared" ref="F132:F143" si="21">IF($B132="N/A","N/A",IF(E132&gt;10,"No",IF(E132&lt;-10,"No","Yes")))</f>
        <v>N/A</v>
      </c>
      <c r="G132" s="46">
        <v>277.68573844000002</v>
      </c>
      <c r="H132" s="43" t="str">
        <f t="shared" ref="H132:H143" si="22">IF($B132="N/A","N/A",IF(G132&gt;10,"No",IF(G132&lt;-10,"No","Yes")))</f>
        <v>N/A</v>
      </c>
      <c r="I132" s="12">
        <v>3.851</v>
      </c>
      <c r="J132" s="12">
        <v>-2.98</v>
      </c>
      <c r="K132" s="44" t="s">
        <v>732</v>
      </c>
      <c r="L132" s="9" t="str">
        <f t="shared" ref="L132:L143" si="23">IF(J132="Div by 0", "N/A", IF(K132="N/A","N/A", IF(J132&gt;VALUE(MID(K132,1,2)), "No", IF(J132&lt;-1*VALUE(MID(K132,1,2)), "No", "Yes"))))</f>
        <v>Yes</v>
      </c>
    </row>
    <row r="133" spans="1:12" x14ac:dyDescent="0.2">
      <c r="A133" s="45" t="s">
        <v>1468</v>
      </c>
      <c r="B133" s="34" t="s">
        <v>217</v>
      </c>
      <c r="C133" s="46">
        <v>340.30323297000001</v>
      </c>
      <c r="D133" s="43" t="str">
        <f t="shared" si="20"/>
        <v>N/A</v>
      </c>
      <c r="E133" s="46">
        <v>345.76406207999997</v>
      </c>
      <c r="F133" s="43" t="str">
        <f t="shared" si="21"/>
        <v>N/A</v>
      </c>
      <c r="G133" s="46">
        <v>292.37683236999999</v>
      </c>
      <c r="H133" s="43" t="str">
        <f t="shared" si="22"/>
        <v>N/A</v>
      </c>
      <c r="I133" s="12">
        <v>1.605</v>
      </c>
      <c r="J133" s="12">
        <v>-15.4</v>
      </c>
      <c r="K133" s="44" t="s">
        <v>732</v>
      </c>
      <c r="L133" s="9" t="str">
        <f t="shared" si="23"/>
        <v>Yes</v>
      </c>
    </row>
    <row r="134" spans="1:12" x14ac:dyDescent="0.2">
      <c r="A134" s="45" t="s">
        <v>1469</v>
      </c>
      <c r="B134" s="34" t="s">
        <v>217</v>
      </c>
      <c r="C134" s="46">
        <v>190.47319651000001</v>
      </c>
      <c r="D134" s="43" t="str">
        <f t="shared" si="20"/>
        <v>N/A</v>
      </c>
      <c r="E134" s="46">
        <v>207.72149654</v>
      </c>
      <c r="F134" s="43" t="str">
        <f t="shared" si="21"/>
        <v>N/A</v>
      </c>
      <c r="G134" s="46">
        <v>259.6145717</v>
      </c>
      <c r="H134" s="43" t="str">
        <f t="shared" si="22"/>
        <v>N/A</v>
      </c>
      <c r="I134" s="12">
        <v>9.0549999999999997</v>
      </c>
      <c r="J134" s="12">
        <v>24.98</v>
      </c>
      <c r="K134" s="44" t="s">
        <v>732</v>
      </c>
      <c r="L134" s="9" t="str">
        <f t="shared" si="23"/>
        <v>Yes</v>
      </c>
    </row>
    <row r="135" spans="1:12" x14ac:dyDescent="0.2">
      <c r="A135" s="45" t="s">
        <v>1470</v>
      </c>
      <c r="B135" s="34" t="s">
        <v>217</v>
      </c>
      <c r="C135" s="46">
        <v>7280.5305613999999</v>
      </c>
      <c r="D135" s="43" t="str">
        <f t="shared" si="20"/>
        <v>N/A</v>
      </c>
      <c r="E135" s="46">
        <v>7182.1572226999997</v>
      </c>
      <c r="F135" s="43" t="str">
        <f t="shared" si="21"/>
        <v>N/A</v>
      </c>
      <c r="G135" s="46">
        <v>7467.7818097999998</v>
      </c>
      <c r="H135" s="43" t="str">
        <f t="shared" si="22"/>
        <v>N/A</v>
      </c>
      <c r="I135" s="12">
        <v>-1.35</v>
      </c>
      <c r="J135" s="12">
        <v>3.9769999999999999</v>
      </c>
      <c r="K135" s="44" t="s">
        <v>732</v>
      </c>
      <c r="L135" s="9" t="str">
        <f t="shared" si="23"/>
        <v>Yes</v>
      </c>
    </row>
    <row r="136" spans="1:12" x14ac:dyDescent="0.2">
      <c r="A136" s="45" t="s">
        <v>1471</v>
      </c>
      <c r="B136" s="34" t="s">
        <v>217</v>
      </c>
      <c r="C136" s="46">
        <v>10882.116945</v>
      </c>
      <c r="D136" s="43" t="str">
        <f t="shared" si="20"/>
        <v>N/A</v>
      </c>
      <c r="E136" s="46">
        <v>10879.948033000001</v>
      </c>
      <c r="F136" s="43" t="str">
        <f t="shared" si="21"/>
        <v>N/A</v>
      </c>
      <c r="G136" s="46">
        <v>10518.922865</v>
      </c>
      <c r="H136" s="43" t="str">
        <f t="shared" si="22"/>
        <v>N/A</v>
      </c>
      <c r="I136" s="12">
        <v>-0.02</v>
      </c>
      <c r="J136" s="12">
        <v>-3.32</v>
      </c>
      <c r="K136" s="44" t="s">
        <v>732</v>
      </c>
      <c r="L136" s="9" t="str">
        <f t="shared" si="23"/>
        <v>Yes</v>
      </c>
    </row>
    <row r="137" spans="1:12" x14ac:dyDescent="0.2">
      <c r="A137" s="45" t="s">
        <v>1472</v>
      </c>
      <c r="B137" s="34" t="s">
        <v>217</v>
      </c>
      <c r="C137" s="46">
        <v>2577.9004235000002</v>
      </c>
      <c r="D137" s="43" t="str">
        <f t="shared" si="20"/>
        <v>N/A</v>
      </c>
      <c r="E137" s="46">
        <v>2573.1327034999999</v>
      </c>
      <c r="F137" s="43" t="str">
        <f t="shared" si="21"/>
        <v>N/A</v>
      </c>
      <c r="G137" s="46">
        <v>3160.387502</v>
      </c>
      <c r="H137" s="43" t="str">
        <f t="shared" si="22"/>
        <v>N/A</v>
      </c>
      <c r="I137" s="12">
        <v>-0.185</v>
      </c>
      <c r="J137" s="12">
        <v>22.82</v>
      </c>
      <c r="K137" s="44" t="s">
        <v>732</v>
      </c>
      <c r="L137" s="9" t="str">
        <f t="shared" si="23"/>
        <v>Yes</v>
      </c>
    </row>
    <row r="138" spans="1:12" x14ac:dyDescent="0.2">
      <c r="A138" s="45" t="s">
        <v>1473</v>
      </c>
      <c r="B138" s="34" t="s">
        <v>217</v>
      </c>
      <c r="C138" s="46">
        <v>166.67296565000001</v>
      </c>
      <c r="D138" s="43" t="str">
        <f t="shared" si="20"/>
        <v>N/A</v>
      </c>
      <c r="E138" s="46">
        <v>163.98831856000001</v>
      </c>
      <c r="F138" s="43" t="str">
        <f t="shared" si="21"/>
        <v>N/A</v>
      </c>
      <c r="G138" s="46">
        <v>169.43143573</v>
      </c>
      <c r="H138" s="43" t="str">
        <f t="shared" si="22"/>
        <v>N/A</v>
      </c>
      <c r="I138" s="12">
        <v>-1.61</v>
      </c>
      <c r="J138" s="12">
        <v>3.319</v>
      </c>
      <c r="K138" s="44" t="s">
        <v>732</v>
      </c>
      <c r="L138" s="9" t="str">
        <f t="shared" si="23"/>
        <v>Yes</v>
      </c>
    </row>
    <row r="139" spans="1:12" x14ac:dyDescent="0.2">
      <c r="A139" s="45" t="s">
        <v>1474</v>
      </c>
      <c r="B139" s="34" t="s">
        <v>217</v>
      </c>
      <c r="C139" s="46">
        <v>75.590896783000005</v>
      </c>
      <c r="D139" s="43" t="str">
        <f t="shared" si="20"/>
        <v>N/A</v>
      </c>
      <c r="E139" s="46">
        <v>92.569815360000007</v>
      </c>
      <c r="F139" s="43" t="str">
        <f t="shared" si="21"/>
        <v>N/A</v>
      </c>
      <c r="G139" s="46">
        <v>110.03121111999999</v>
      </c>
      <c r="H139" s="43" t="str">
        <f t="shared" si="22"/>
        <v>N/A</v>
      </c>
      <c r="I139" s="12">
        <v>22.46</v>
      </c>
      <c r="J139" s="12">
        <v>18.86</v>
      </c>
      <c r="K139" s="44" t="s">
        <v>732</v>
      </c>
      <c r="L139" s="9" t="str">
        <f t="shared" si="23"/>
        <v>Yes</v>
      </c>
    </row>
    <row r="140" spans="1:12" x14ac:dyDescent="0.2">
      <c r="A140" s="45" t="s">
        <v>1475</v>
      </c>
      <c r="B140" s="34" t="s">
        <v>217</v>
      </c>
      <c r="C140" s="46">
        <v>278.21048250000001</v>
      </c>
      <c r="D140" s="43" t="str">
        <f t="shared" si="20"/>
        <v>N/A</v>
      </c>
      <c r="E140" s="46">
        <v>243.01190273</v>
      </c>
      <c r="F140" s="43" t="str">
        <f t="shared" si="21"/>
        <v>N/A</v>
      </c>
      <c r="G140" s="46">
        <v>248.91629445999999</v>
      </c>
      <c r="H140" s="43" t="str">
        <f t="shared" si="22"/>
        <v>N/A</v>
      </c>
      <c r="I140" s="12">
        <v>-12.7</v>
      </c>
      <c r="J140" s="12">
        <v>2.4300000000000002</v>
      </c>
      <c r="K140" s="44" t="s">
        <v>732</v>
      </c>
      <c r="L140" s="9" t="str">
        <f t="shared" si="23"/>
        <v>Yes</v>
      </c>
    </row>
    <row r="141" spans="1:12" x14ac:dyDescent="0.2">
      <c r="A141" s="45" t="s">
        <v>1476</v>
      </c>
      <c r="B141" s="34" t="s">
        <v>217</v>
      </c>
      <c r="C141" s="46">
        <v>7615.9472793000004</v>
      </c>
      <c r="D141" s="43" t="str">
        <f t="shared" si="20"/>
        <v>N/A</v>
      </c>
      <c r="E141" s="46">
        <v>8382.5384042000005</v>
      </c>
      <c r="F141" s="43" t="str">
        <f t="shared" si="21"/>
        <v>N/A</v>
      </c>
      <c r="G141" s="46">
        <v>8813.1873574000001</v>
      </c>
      <c r="H141" s="43" t="str">
        <f t="shared" si="22"/>
        <v>N/A</v>
      </c>
      <c r="I141" s="12">
        <v>10.07</v>
      </c>
      <c r="J141" s="12">
        <v>5.1369999999999996</v>
      </c>
      <c r="K141" s="44" t="s">
        <v>732</v>
      </c>
      <c r="L141" s="9" t="str">
        <f t="shared" si="23"/>
        <v>Yes</v>
      </c>
    </row>
    <row r="142" spans="1:12" x14ac:dyDescent="0.2">
      <c r="A142" s="45" t="s">
        <v>1477</v>
      </c>
      <c r="B142" s="34" t="s">
        <v>217</v>
      </c>
      <c r="C142" s="46">
        <v>5189.4935015999999</v>
      </c>
      <c r="D142" s="43" t="str">
        <f t="shared" si="20"/>
        <v>N/A</v>
      </c>
      <c r="E142" s="46">
        <v>5981.8379715999999</v>
      </c>
      <c r="F142" s="43" t="str">
        <f t="shared" si="21"/>
        <v>N/A</v>
      </c>
      <c r="G142" s="46">
        <v>5877.9741168999999</v>
      </c>
      <c r="H142" s="43" t="str">
        <f t="shared" si="22"/>
        <v>N/A</v>
      </c>
      <c r="I142" s="12">
        <v>15.27</v>
      </c>
      <c r="J142" s="12">
        <v>-1.74</v>
      </c>
      <c r="K142" s="44" t="s">
        <v>732</v>
      </c>
      <c r="L142" s="9" t="str">
        <f t="shared" si="23"/>
        <v>Yes</v>
      </c>
    </row>
    <row r="143" spans="1:12" x14ac:dyDescent="0.2">
      <c r="A143" s="45" t="s">
        <v>1478</v>
      </c>
      <c r="B143" s="34" t="s">
        <v>217</v>
      </c>
      <c r="C143" s="46">
        <v>10950.724942999999</v>
      </c>
      <c r="D143" s="43" t="str">
        <f t="shared" si="20"/>
        <v>N/A</v>
      </c>
      <c r="E143" s="46">
        <v>11533.544593000001</v>
      </c>
      <c r="F143" s="43" t="str">
        <f t="shared" si="21"/>
        <v>N/A</v>
      </c>
      <c r="G143" s="46">
        <v>13346.704379000001</v>
      </c>
      <c r="H143" s="43" t="str">
        <f t="shared" si="22"/>
        <v>N/A</v>
      </c>
      <c r="I143" s="12">
        <v>5.3220000000000001</v>
      </c>
      <c r="J143" s="12">
        <v>15.72</v>
      </c>
      <c r="K143" s="44" t="s">
        <v>732</v>
      </c>
      <c r="L143" s="9" t="str">
        <f t="shared" si="23"/>
        <v>Yes</v>
      </c>
    </row>
    <row r="144" spans="1:12" x14ac:dyDescent="0.2">
      <c r="A144" s="45" t="s">
        <v>89</v>
      </c>
      <c r="B144" s="34" t="s">
        <v>217</v>
      </c>
      <c r="C144" s="8">
        <v>8.6190446879000007</v>
      </c>
      <c r="D144" s="43" t="str">
        <f t="shared" ref="D144:D161" si="24">IF($B144="N/A","N/A",IF(C144&gt;10,"No",IF(C144&lt;-10,"No","Yes")))</f>
        <v>N/A</v>
      </c>
      <c r="E144" s="8">
        <v>8.6284735155999996</v>
      </c>
      <c r="F144" s="43" t="str">
        <f t="shared" ref="F144:F161" si="25">IF($B144="N/A","N/A",IF(E144&gt;10,"No",IF(E144&lt;-10,"No","Yes")))</f>
        <v>N/A</v>
      </c>
      <c r="G144" s="8">
        <v>7.7121847733999997</v>
      </c>
      <c r="H144" s="43" t="str">
        <f t="shared" ref="H144:H161" si="26">IF($B144="N/A","N/A",IF(G144&gt;10,"No",IF(G144&lt;-10,"No","Yes")))</f>
        <v>N/A</v>
      </c>
      <c r="I144" s="12">
        <v>0.1094</v>
      </c>
      <c r="J144" s="12">
        <v>-10.6</v>
      </c>
      <c r="K144" s="44" t="s">
        <v>732</v>
      </c>
      <c r="L144" s="9" t="str">
        <f t="shared" ref="L144:L161" si="27">IF(J144="Div by 0", "N/A", IF(K144="N/A","N/A", IF(J144&gt;VALUE(MID(K144,1,2)), "No", IF(J144&lt;-1*VALUE(MID(K144,1,2)), "No", "Yes"))))</f>
        <v>Yes</v>
      </c>
    </row>
    <row r="145" spans="1:12" x14ac:dyDescent="0.2">
      <c r="A145" s="45" t="s">
        <v>477</v>
      </c>
      <c r="B145" s="34" t="s">
        <v>217</v>
      </c>
      <c r="C145" s="8">
        <v>9.6799523448000002</v>
      </c>
      <c r="D145" s="43" t="str">
        <f t="shared" si="24"/>
        <v>N/A</v>
      </c>
      <c r="E145" s="8">
        <v>9.4808670056000004</v>
      </c>
      <c r="F145" s="43" t="str">
        <f t="shared" si="25"/>
        <v>N/A</v>
      </c>
      <c r="G145" s="8">
        <v>8.4518851085000009</v>
      </c>
      <c r="H145" s="43" t="str">
        <f t="shared" si="26"/>
        <v>N/A</v>
      </c>
      <c r="I145" s="12">
        <v>-2.06</v>
      </c>
      <c r="J145" s="12">
        <v>-10.9</v>
      </c>
      <c r="K145" s="44" t="s">
        <v>732</v>
      </c>
      <c r="L145" s="9" t="str">
        <f t="shared" si="27"/>
        <v>Yes</v>
      </c>
    </row>
    <row r="146" spans="1:12" x14ac:dyDescent="0.2">
      <c r="A146" s="45" t="s">
        <v>478</v>
      </c>
      <c r="B146" s="34" t="s">
        <v>217</v>
      </c>
      <c r="C146" s="8">
        <v>7.2284359502999997</v>
      </c>
      <c r="D146" s="43" t="str">
        <f t="shared" si="24"/>
        <v>N/A</v>
      </c>
      <c r="E146" s="8">
        <v>7.5543126087000001</v>
      </c>
      <c r="F146" s="43" t="str">
        <f t="shared" si="25"/>
        <v>N/A</v>
      </c>
      <c r="G146" s="8">
        <v>6.6796937311000004</v>
      </c>
      <c r="H146" s="43" t="str">
        <f t="shared" si="26"/>
        <v>N/A</v>
      </c>
      <c r="I146" s="12">
        <v>4.508</v>
      </c>
      <c r="J146" s="12">
        <v>-11.6</v>
      </c>
      <c r="K146" s="44" t="s">
        <v>732</v>
      </c>
      <c r="L146" s="9" t="str">
        <f t="shared" si="27"/>
        <v>Yes</v>
      </c>
    </row>
    <row r="147" spans="1:12" x14ac:dyDescent="0.2">
      <c r="A147" s="45" t="s">
        <v>1479</v>
      </c>
      <c r="B147" s="34" t="s">
        <v>217</v>
      </c>
      <c r="C147" s="8">
        <v>20.109565431</v>
      </c>
      <c r="D147" s="43" t="str">
        <f t="shared" si="24"/>
        <v>N/A</v>
      </c>
      <c r="E147" s="8">
        <v>19.289279595</v>
      </c>
      <c r="F147" s="43" t="str">
        <f t="shared" si="25"/>
        <v>N/A</v>
      </c>
      <c r="G147" s="8">
        <v>20.697685546999999</v>
      </c>
      <c r="H147" s="43" t="str">
        <f t="shared" si="26"/>
        <v>N/A</v>
      </c>
      <c r="I147" s="12">
        <v>-4.08</v>
      </c>
      <c r="J147" s="12">
        <v>7.3010000000000002</v>
      </c>
      <c r="K147" s="44" t="s">
        <v>732</v>
      </c>
      <c r="L147" s="9" t="str">
        <f t="shared" si="27"/>
        <v>Yes</v>
      </c>
    </row>
    <row r="148" spans="1:12" x14ac:dyDescent="0.2">
      <c r="A148" s="45" t="s">
        <v>1480</v>
      </c>
      <c r="B148" s="34" t="s">
        <v>217</v>
      </c>
      <c r="C148" s="8">
        <v>30.956893750999999</v>
      </c>
      <c r="D148" s="43" t="str">
        <f t="shared" si="24"/>
        <v>N/A</v>
      </c>
      <c r="E148" s="8">
        <v>30.077602355</v>
      </c>
      <c r="F148" s="43" t="str">
        <f t="shared" si="25"/>
        <v>N/A</v>
      </c>
      <c r="G148" s="8">
        <v>30.456537025999999</v>
      </c>
      <c r="H148" s="43" t="str">
        <f t="shared" si="26"/>
        <v>N/A</v>
      </c>
      <c r="I148" s="12">
        <v>-2.84</v>
      </c>
      <c r="J148" s="12">
        <v>1.26</v>
      </c>
      <c r="K148" s="44" t="s">
        <v>732</v>
      </c>
      <c r="L148" s="9" t="str">
        <f t="shared" si="27"/>
        <v>Yes</v>
      </c>
    </row>
    <row r="149" spans="1:12" x14ac:dyDescent="0.2">
      <c r="A149" s="45" t="s">
        <v>1481</v>
      </c>
      <c r="B149" s="34" t="s">
        <v>217</v>
      </c>
      <c r="C149" s="8">
        <v>5.9181235748000001</v>
      </c>
      <c r="D149" s="43" t="str">
        <f t="shared" si="24"/>
        <v>N/A</v>
      </c>
      <c r="E149" s="8">
        <v>5.8183554448999999</v>
      </c>
      <c r="F149" s="43" t="str">
        <f t="shared" si="25"/>
        <v>N/A</v>
      </c>
      <c r="G149" s="8">
        <v>6.8352209284000001</v>
      </c>
      <c r="H149" s="43" t="str">
        <f t="shared" si="26"/>
        <v>N/A</v>
      </c>
      <c r="I149" s="12">
        <v>-1.69</v>
      </c>
      <c r="J149" s="12">
        <v>17.48</v>
      </c>
      <c r="K149" s="44" t="s">
        <v>732</v>
      </c>
      <c r="L149" s="9" t="str">
        <f t="shared" si="27"/>
        <v>Yes</v>
      </c>
    </row>
    <row r="150" spans="1:12" x14ac:dyDescent="0.2">
      <c r="A150" s="45" t="s">
        <v>90</v>
      </c>
      <c r="B150" s="34" t="s">
        <v>217</v>
      </c>
      <c r="C150" s="8">
        <v>24.262895482000001</v>
      </c>
      <c r="D150" s="43" t="str">
        <f t="shared" si="24"/>
        <v>N/A</v>
      </c>
      <c r="E150" s="8">
        <v>23.932056917000001</v>
      </c>
      <c r="F150" s="43" t="str">
        <f t="shared" si="25"/>
        <v>N/A</v>
      </c>
      <c r="G150" s="8">
        <v>27.639449379999999</v>
      </c>
      <c r="H150" s="43" t="str">
        <f t="shared" si="26"/>
        <v>N/A</v>
      </c>
      <c r="I150" s="12">
        <v>-1.36</v>
      </c>
      <c r="J150" s="12">
        <v>15.49</v>
      </c>
      <c r="K150" s="44" t="s">
        <v>732</v>
      </c>
      <c r="L150" s="9" t="str">
        <f t="shared" si="27"/>
        <v>Yes</v>
      </c>
    </row>
    <row r="151" spans="1:12" x14ac:dyDescent="0.2">
      <c r="A151" s="45" t="s">
        <v>479</v>
      </c>
      <c r="B151" s="34" t="s">
        <v>217</v>
      </c>
      <c r="C151" s="8">
        <v>22.625365537</v>
      </c>
      <c r="D151" s="43" t="str">
        <f t="shared" si="24"/>
        <v>N/A</v>
      </c>
      <c r="E151" s="8">
        <v>23.425207386</v>
      </c>
      <c r="F151" s="43" t="str">
        <f t="shared" si="25"/>
        <v>N/A</v>
      </c>
      <c r="G151" s="8">
        <v>25.490885487</v>
      </c>
      <c r="H151" s="43" t="str">
        <f t="shared" si="26"/>
        <v>N/A</v>
      </c>
      <c r="I151" s="12">
        <v>3.5350000000000001</v>
      </c>
      <c r="J151" s="12">
        <v>8.8179999999999996</v>
      </c>
      <c r="K151" s="44" t="s">
        <v>732</v>
      </c>
      <c r="L151" s="9" t="str">
        <f t="shared" si="27"/>
        <v>Yes</v>
      </c>
    </row>
    <row r="152" spans="1:12" x14ac:dyDescent="0.2">
      <c r="A152" s="45" t="s">
        <v>480</v>
      </c>
      <c r="B152" s="34" t="s">
        <v>217</v>
      </c>
      <c r="C152" s="8">
        <v>26.347413761999999</v>
      </c>
      <c r="D152" s="43" t="str">
        <f t="shared" si="24"/>
        <v>N/A</v>
      </c>
      <c r="E152" s="8">
        <v>24.508031786</v>
      </c>
      <c r="F152" s="43" t="str">
        <f t="shared" si="25"/>
        <v>N/A</v>
      </c>
      <c r="G152" s="8">
        <v>30.898069868</v>
      </c>
      <c r="H152" s="43" t="str">
        <f t="shared" si="26"/>
        <v>N/A</v>
      </c>
      <c r="I152" s="12">
        <v>-6.98</v>
      </c>
      <c r="J152" s="12">
        <v>26.07</v>
      </c>
      <c r="K152" s="44" t="s">
        <v>732</v>
      </c>
      <c r="L152" s="9" t="str">
        <f t="shared" si="27"/>
        <v>Yes</v>
      </c>
    </row>
    <row r="153" spans="1:12" x14ac:dyDescent="0.2">
      <c r="A153" s="45" t="s">
        <v>117</v>
      </c>
      <c r="B153" s="34" t="s">
        <v>217</v>
      </c>
      <c r="C153" s="8">
        <v>83.243567647000006</v>
      </c>
      <c r="D153" s="43" t="str">
        <f t="shared" si="24"/>
        <v>N/A</v>
      </c>
      <c r="E153" s="8">
        <v>83.689190195999998</v>
      </c>
      <c r="F153" s="43" t="str">
        <f t="shared" si="25"/>
        <v>N/A</v>
      </c>
      <c r="G153" s="8">
        <v>87.987494616999996</v>
      </c>
      <c r="H153" s="43" t="str">
        <f t="shared" si="26"/>
        <v>N/A</v>
      </c>
      <c r="I153" s="12">
        <v>0.5353</v>
      </c>
      <c r="J153" s="12">
        <v>5.1360000000000001</v>
      </c>
      <c r="K153" s="44" t="s">
        <v>732</v>
      </c>
      <c r="L153" s="9" t="str">
        <f t="shared" si="27"/>
        <v>Yes</v>
      </c>
    </row>
    <row r="154" spans="1:12" x14ac:dyDescent="0.2">
      <c r="A154" s="45" t="s">
        <v>481</v>
      </c>
      <c r="B154" s="34" t="s">
        <v>217</v>
      </c>
      <c r="C154" s="8">
        <v>85.329795298999997</v>
      </c>
      <c r="D154" s="43" t="str">
        <f t="shared" si="24"/>
        <v>N/A</v>
      </c>
      <c r="E154" s="8">
        <v>86.127910087999993</v>
      </c>
      <c r="F154" s="43" t="str">
        <f t="shared" si="25"/>
        <v>N/A</v>
      </c>
      <c r="G154" s="8">
        <v>87.042245902999994</v>
      </c>
      <c r="H154" s="43" t="str">
        <f t="shared" si="26"/>
        <v>N/A</v>
      </c>
      <c r="I154" s="12">
        <v>0.93530000000000002</v>
      </c>
      <c r="J154" s="12">
        <v>1.0620000000000001</v>
      </c>
      <c r="K154" s="44" t="s">
        <v>732</v>
      </c>
      <c r="L154" s="9" t="str">
        <f t="shared" si="27"/>
        <v>Yes</v>
      </c>
    </row>
    <row r="155" spans="1:12" x14ac:dyDescent="0.2">
      <c r="A155" s="45" t="s">
        <v>482</v>
      </c>
      <c r="B155" s="34" t="s">
        <v>217</v>
      </c>
      <c r="C155" s="8">
        <v>80.696420169000007</v>
      </c>
      <c r="D155" s="43" t="str">
        <f t="shared" si="24"/>
        <v>N/A</v>
      </c>
      <c r="E155" s="8">
        <v>80.788513351999995</v>
      </c>
      <c r="F155" s="43" t="str">
        <f t="shared" si="25"/>
        <v>N/A</v>
      </c>
      <c r="G155" s="8">
        <v>89.910671558000004</v>
      </c>
      <c r="H155" s="43" t="str">
        <f t="shared" si="26"/>
        <v>N/A</v>
      </c>
      <c r="I155" s="12">
        <v>0.11409999999999999</v>
      </c>
      <c r="J155" s="12">
        <v>11.29</v>
      </c>
      <c r="K155" s="44" t="s">
        <v>732</v>
      </c>
      <c r="L155" s="9" t="str">
        <f t="shared" si="27"/>
        <v>Yes</v>
      </c>
    </row>
    <row r="156" spans="1:12" x14ac:dyDescent="0.2">
      <c r="A156" s="45" t="s">
        <v>1482</v>
      </c>
      <c r="B156" s="34" t="s">
        <v>217</v>
      </c>
      <c r="C156" s="35">
        <v>2.2008569898000001</v>
      </c>
      <c r="D156" s="43" t="str">
        <f t="shared" si="24"/>
        <v>N/A</v>
      </c>
      <c r="E156" s="35">
        <v>2.3500259023000001</v>
      </c>
      <c r="F156" s="43" t="str">
        <f t="shared" si="25"/>
        <v>N/A</v>
      </c>
      <c r="G156" s="35">
        <v>2.5569803516</v>
      </c>
      <c r="H156" s="43" t="str">
        <f t="shared" si="26"/>
        <v>N/A</v>
      </c>
      <c r="I156" s="12">
        <v>6.7779999999999996</v>
      </c>
      <c r="J156" s="12">
        <v>8.8059999999999992</v>
      </c>
      <c r="K156" s="44" t="s">
        <v>732</v>
      </c>
      <c r="L156" s="9" t="str">
        <f t="shared" si="27"/>
        <v>Yes</v>
      </c>
    </row>
    <row r="157" spans="1:12" x14ac:dyDescent="0.2">
      <c r="A157" s="45" t="s">
        <v>1483</v>
      </c>
      <c r="B157" s="34" t="s">
        <v>217</v>
      </c>
      <c r="C157" s="35">
        <v>2.5370629371</v>
      </c>
      <c r="D157" s="43" t="str">
        <f t="shared" si="24"/>
        <v>N/A</v>
      </c>
      <c r="E157" s="35">
        <v>2.7583968388</v>
      </c>
      <c r="F157" s="43" t="str">
        <f t="shared" si="25"/>
        <v>N/A</v>
      </c>
      <c r="G157" s="35">
        <v>2.5878399999999999</v>
      </c>
      <c r="H157" s="43" t="str">
        <f t="shared" si="26"/>
        <v>N/A</v>
      </c>
      <c r="I157" s="12">
        <v>8.7240000000000002</v>
      </c>
      <c r="J157" s="12">
        <v>-6.18</v>
      </c>
      <c r="K157" s="44" t="s">
        <v>732</v>
      </c>
      <c r="L157" s="9" t="str">
        <f t="shared" si="27"/>
        <v>Yes</v>
      </c>
    </row>
    <row r="158" spans="1:12" x14ac:dyDescent="0.2">
      <c r="A158" s="45" t="s">
        <v>1484</v>
      </c>
      <c r="B158" s="34" t="s">
        <v>217</v>
      </c>
      <c r="C158" s="35">
        <v>1.6139208813000001</v>
      </c>
      <c r="D158" s="43" t="str">
        <f t="shared" si="24"/>
        <v>N/A</v>
      </c>
      <c r="E158" s="35">
        <v>1.6609480812999999</v>
      </c>
      <c r="F158" s="43" t="str">
        <f t="shared" si="25"/>
        <v>N/A</v>
      </c>
      <c r="G158" s="35">
        <v>2.5253731343000001</v>
      </c>
      <c r="H158" s="43" t="str">
        <f t="shared" si="26"/>
        <v>N/A</v>
      </c>
      <c r="I158" s="12">
        <v>2.9140000000000001</v>
      </c>
      <c r="J158" s="12">
        <v>52.04</v>
      </c>
      <c r="K158" s="44" t="s">
        <v>732</v>
      </c>
      <c r="L158" s="9" t="str">
        <f t="shared" si="27"/>
        <v>No</v>
      </c>
    </row>
    <row r="159" spans="1:12" x14ac:dyDescent="0.2">
      <c r="A159" s="45" t="s">
        <v>1485</v>
      </c>
      <c r="B159" s="34" t="s">
        <v>217</v>
      </c>
      <c r="C159" s="35">
        <v>236.15587694999999</v>
      </c>
      <c r="D159" s="43" t="str">
        <f t="shared" si="24"/>
        <v>N/A</v>
      </c>
      <c r="E159" s="35">
        <v>237.24540399</v>
      </c>
      <c r="F159" s="43" t="str">
        <f t="shared" si="25"/>
        <v>N/A</v>
      </c>
      <c r="G159" s="35">
        <v>237.06388717999999</v>
      </c>
      <c r="H159" s="43" t="str">
        <f t="shared" si="26"/>
        <v>N/A</v>
      </c>
      <c r="I159" s="12">
        <v>0.46139999999999998</v>
      </c>
      <c r="J159" s="12">
        <v>-7.6999999999999999E-2</v>
      </c>
      <c r="K159" s="44" t="s">
        <v>732</v>
      </c>
      <c r="L159" s="9" t="str">
        <f t="shared" si="27"/>
        <v>Yes</v>
      </c>
    </row>
    <row r="160" spans="1:12" x14ac:dyDescent="0.2">
      <c r="A160" s="45" t="s">
        <v>1486</v>
      </c>
      <c r="B160" s="34" t="s">
        <v>217</v>
      </c>
      <c r="C160" s="35">
        <v>235.70856293</v>
      </c>
      <c r="D160" s="43" t="str">
        <f t="shared" si="24"/>
        <v>N/A</v>
      </c>
      <c r="E160" s="35">
        <v>237.32170819000001</v>
      </c>
      <c r="F160" s="43" t="str">
        <f t="shared" si="25"/>
        <v>N/A</v>
      </c>
      <c r="G160" s="35">
        <v>235.93952580000001</v>
      </c>
      <c r="H160" s="43" t="str">
        <f t="shared" si="26"/>
        <v>N/A</v>
      </c>
      <c r="I160" s="12">
        <v>0.68440000000000001</v>
      </c>
      <c r="J160" s="12">
        <v>-0.58199999999999996</v>
      </c>
      <c r="K160" s="44" t="s">
        <v>732</v>
      </c>
      <c r="L160" s="9" t="str">
        <f t="shared" si="27"/>
        <v>Yes</v>
      </c>
    </row>
    <row r="161" spans="1:12" x14ac:dyDescent="0.2">
      <c r="A161" s="45" t="s">
        <v>1487</v>
      </c>
      <c r="B161" s="34" t="s">
        <v>217</v>
      </c>
      <c r="C161" s="35">
        <v>239.28379204999999</v>
      </c>
      <c r="D161" s="43" t="str">
        <f t="shared" si="24"/>
        <v>N/A</v>
      </c>
      <c r="E161" s="35">
        <v>236.74267291999999</v>
      </c>
      <c r="F161" s="43" t="str">
        <f t="shared" si="25"/>
        <v>N/A</v>
      </c>
      <c r="G161" s="35">
        <v>244.58634771999999</v>
      </c>
      <c r="H161" s="43" t="str">
        <f t="shared" si="26"/>
        <v>N/A</v>
      </c>
      <c r="I161" s="12">
        <v>-1.06</v>
      </c>
      <c r="J161" s="12">
        <v>3.3130000000000002</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0</v>
      </c>
      <c r="D163" s="43" t="str">
        <f t="shared" si="28"/>
        <v>N/A</v>
      </c>
      <c r="E163" s="35">
        <v>0</v>
      </c>
      <c r="F163" s="43" t="str">
        <f t="shared" si="29"/>
        <v>N/A</v>
      </c>
      <c r="G163" s="35">
        <v>11</v>
      </c>
      <c r="H163" s="43" t="str">
        <f t="shared" si="30"/>
        <v>N/A</v>
      </c>
      <c r="I163" s="12" t="s">
        <v>1743</v>
      </c>
      <c r="J163" s="12" t="s">
        <v>1743</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11</v>
      </c>
      <c r="H164" s="43" t="str">
        <f t="shared" si="30"/>
        <v>N/A</v>
      </c>
      <c r="I164" s="12" t="s">
        <v>1743</v>
      </c>
      <c r="J164" s="12" t="s">
        <v>1743</v>
      </c>
      <c r="K164" s="14" t="s">
        <v>217</v>
      </c>
      <c r="L164" s="9" t="str">
        <f t="shared" si="31"/>
        <v>N/A</v>
      </c>
    </row>
    <row r="165" spans="1:12" ht="25.5" x14ac:dyDescent="0.2">
      <c r="A165" s="45" t="s">
        <v>1488</v>
      </c>
      <c r="B165" s="34" t="s">
        <v>217</v>
      </c>
      <c r="C165" s="35">
        <v>61</v>
      </c>
      <c r="D165" s="43" t="str">
        <f t="shared" si="28"/>
        <v>N/A</v>
      </c>
      <c r="E165" s="35">
        <v>76</v>
      </c>
      <c r="F165" s="43" t="str">
        <f t="shared" si="29"/>
        <v>N/A</v>
      </c>
      <c r="G165" s="35">
        <v>92</v>
      </c>
      <c r="H165" s="43" t="str">
        <f t="shared" si="30"/>
        <v>N/A</v>
      </c>
      <c r="I165" s="12">
        <v>24.59</v>
      </c>
      <c r="J165" s="12">
        <v>21.05</v>
      </c>
      <c r="K165" s="14" t="s">
        <v>217</v>
      </c>
      <c r="L165" s="9" t="str">
        <f t="shared" si="31"/>
        <v>N/A</v>
      </c>
    </row>
    <row r="166" spans="1:12" x14ac:dyDescent="0.2">
      <c r="A166" s="45" t="s">
        <v>1622</v>
      </c>
      <c r="B166" s="34" t="s">
        <v>217</v>
      </c>
      <c r="C166" s="35">
        <v>0</v>
      </c>
      <c r="D166" s="43" t="str">
        <f t="shared" si="28"/>
        <v>N/A</v>
      </c>
      <c r="E166" s="35">
        <v>0</v>
      </c>
      <c r="F166" s="43" t="str">
        <f t="shared" si="29"/>
        <v>N/A</v>
      </c>
      <c r="G166" s="35">
        <v>0</v>
      </c>
      <c r="H166" s="43" t="str">
        <f t="shared" si="30"/>
        <v>N/A</v>
      </c>
      <c r="I166" s="12" t="s">
        <v>1743</v>
      </c>
      <c r="J166" s="12" t="s">
        <v>1743</v>
      </c>
      <c r="K166" s="14" t="s">
        <v>217</v>
      </c>
      <c r="L166" s="9" t="str">
        <f t="shared" si="31"/>
        <v>N/A</v>
      </c>
    </row>
    <row r="167" spans="1:12" x14ac:dyDescent="0.2">
      <c r="A167" s="45" t="s">
        <v>1623</v>
      </c>
      <c r="B167" s="34" t="s">
        <v>217</v>
      </c>
      <c r="C167" s="35">
        <v>11</v>
      </c>
      <c r="D167" s="43" t="str">
        <f t="shared" si="28"/>
        <v>N/A</v>
      </c>
      <c r="E167" s="35">
        <v>11</v>
      </c>
      <c r="F167" s="43" t="str">
        <f t="shared" si="29"/>
        <v>N/A</v>
      </c>
      <c r="G167" s="35">
        <v>12</v>
      </c>
      <c r="H167" s="43" t="str">
        <f t="shared" si="30"/>
        <v>N/A</v>
      </c>
      <c r="I167" s="12">
        <v>0</v>
      </c>
      <c r="J167" s="12">
        <v>50</v>
      </c>
      <c r="K167" s="14" t="s">
        <v>217</v>
      </c>
      <c r="L167" s="9" t="str">
        <f t="shared" si="31"/>
        <v>N/A</v>
      </c>
    </row>
    <row r="168" spans="1:12" x14ac:dyDescent="0.2">
      <c r="A168" s="45" t="s">
        <v>125</v>
      </c>
      <c r="B168" s="34" t="s">
        <v>217</v>
      </c>
      <c r="C168" s="46">
        <v>312582</v>
      </c>
      <c r="D168" s="43" t="str">
        <f t="shared" si="28"/>
        <v>N/A</v>
      </c>
      <c r="E168" s="46">
        <v>334061</v>
      </c>
      <c r="F168" s="43" t="str">
        <f t="shared" si="29"/>
        <v>N/A</v>
      </c>
      <c r="G168" s="46">
        <v>669567</v>
      </c>
      <c r="H168" s="43" t="str">
        <f t="shared" si="30"/>
        <v>N/A</v>
      </c>
      <c r="I168" s="12">
        <v>6.8710000000000004</v>
      </c>
      <c r="J168" s="12">
        <v>100.4</v>
      </c>
      <c r="K168" s="14" t="s">
        <v>217</v>
      </c>
      <c r="L168" s="9" t="str">
        <f t="shared" si="31"/>
        <v>N/A</v>
      </c>
    </row>
    <row r="169" spans="1:12" x14ac:dyDescent="0.2">
      <c r="A169" s="45" t="s">
        <v>1624</v>
      </c>
      <c r="B169" s="34" t="s">
        <v>217</v>
      </c>
      <c r="C169" s="46">
        <v>181020</v>
      </c>
      <c r="D169" s="43" t="str">
        <f t="shared" si="28"/>
        <v>N/A</v>
      </c>
      <c r="E169" s="46">
        <v>309283</v>
      </c>
      <c r="F169" s="43" t="str">
        <f t="shared" si="29"/>
        <v>N/A</v>
      </c>
      <c r="G169" s="46">
        <v>667996</v>
      </c>
      <c r="H169" s="43" t="str">
        <f t="shared" si="30"/>
        <v>N/A</v>
      </c>
      <c r="I169" s="12">
        <v>70.86</v>
      </c>
      <c r="J169" s="12">
        <v>116</v>
      </c>
      <c r="K169" s="14" t="s">
        <v>217</v>
      </c>
      <c r="L169" s="9" t="str">
        <f t="shared" si="31"/>
        <v>N/A</v>
      </c>
    </row>
    <row r="170" spans="1:12" x14ac:dyDescent="0.2">
      <c r="A170" s="45" t="s">
        <v>1381</v>
      </c>
      <c r="B170" s="34" t="s">
        <v>217</v>
      </c>
      <c r="C170" s="46">
        <v>270912</v>
      </c>
      <c r="D170" s="43" t="str">
        <f t="shared" si="28"/>
        <v>N/A</v>
      </c>
      <c r="E170" s="46">
        <v>265630</v>
      </c>
      <c r="F170" s="43" t="str">
        <f t="shared" si="29"/>
        <v>N/A</v>
      </c>
      <c r="G170" s="46">
        <v>264835</v>
      </c>
      <c r="H170" s="43" t="str">
        <f t="shared" si="30"/>
        <v>N/A</v>
      </c>
      <c r="I170" s="12">
        <v>-1.95</v>
      </c>
      <c r="J170" s="12">
        <v>-0.29899999999999999</v>
      </c>
      <c r="K170" s="14" t="s">
        <v>217</v>
      </c>
      <c r="L170" s="9" t="str">
        <f t="shared" si="31"/>
        <v>N/A</v>
      </c>
    </row>
    <row r="171" spans="1:12" x14ac:dyDescent="0.2">
      <c r="A171" s="45" t="s">
        <v>1618</v>
      </c>
      <c r="B171" s="34" t="s">
        <v>217</v>
      </c>
      <c r="C171" s="46">
        <v>127081</v>
      </c>
      <c r="D171" s="43" t="str">
        <f t="shared" si="28"/>
        <v>N/A</v>
      </c>
      <c r="E171" s="46">
        <v>135851</v>
      </c>
      <c r="F171" s="43" t="str">
        <f t="shared" si="29"/>
        <v>N/A</v>
      </c>
      <c r="G171" s="46">
        <v>144245</v>
      </c>
      <c r="H171" s="43" t="str">
        <f t="shared" si="30"/>
        <v>N/A</v>
      </c>
      <c r="I171" s="12">
        <v>6.9009999999999998</v>
      </c>
      <c r="J171" s="12">
        <v>6.1790000000000003</v>
      </c>
      <c r="K171" s="14" t="s">
        <v>217</v>
      </c>
      <c r="L171" s="9" t="str">
        <f t="shared" si="31"/>
        <v>N/A</v>
      </c>
    </row>
    <row r="172" spans="1:12" x14ac:dyDescent="0.2">
      <c r="A172" s="45" t="s">
        <v>1619</v>
      </c>
      <c r="B172" s="34" t="s">
        <v>217</v>
      </c>
      <c r="C172" s="46">
        <v>311604</v>
      </c>
      <c r="D172" s="43" t="str">
        <f t="shared" si="28"/>
        <v>N/A</v>
      </c>
      <c r="E172" s="46">
        <v>309275</v>
      </c>
      <c r="F172" s="43" t="str">
        <f t="shared" si="29"/>
        <v>N/A</v>
      </c>
      <c r="G172" s="46">
        <v>315116</v>
      </c>
      <c r="H172" s="43" t="str">
        <f t="shared" si="30"/>
        <v>N/A</v>
      </c>
      <c r="I172" s="12">
        <v>-0.747</v>
      </c>
      <c r="J172" s="12">
        <v>1.889</v>
      </c>
      <c r="K172" s="14" t="s">
        <v>217</v>
      </c>
      <c r="L172" s="9" t="str">
        <f t="shared" si="31"/>
        <v>N/A</v>
      </c>
    </row>
    <row r="173" spans="1:12" ht="25.5" x14ac:dyDescent="0.2">
      <c r="A173" s="45" t="s">
        <v>1382</v>
      </c>
      <c r="B173" s="34" t="s">
        <v>217</v>
      </c>
      <c r="C173" s="46">
        <v>82575</v>
      </c>
      <c r="D173" s="43" t="str">
        <f t="shared" ref="D173:D187" si="32">IF($B173="N/A","N/A",IF(C173&gt;10,"No",IF(C173&lt;-10,"No","Yes")))</f>
        <v>N/A</v>
      </c>
      <c r="E173" s="46">
        <v>132374</v>
      </c>
      <c r="F173" s="43" t="str">
        <f t="shared" ref="F173:F187" si="33">IF($B173="N/A","N/A",IF(E173&gt;10,"No",IF(E173&lt;-10,"No","Yes")))</f>
        <v>N/A</v>
      </c>
      <c r="G173" s="46">
        <v>88019</v>
      </c>
      <c r="H173" s="43" t="str">
        <f t="shared" ref="H173:H187" si="34">IF($B173="N/A","N/A",IF(G173&gt;10,"No",IF(G173&lt;-10,"No","Yes")))</f>
        <v>N/A</v>
      </c>
      <c r="I173" s="12">
        <v>60.31</v>
      </c>
      <c r="J173" s="12">
        <v>-33.5</v>
      </c>
      <c r="K173" s="44" t="s">
        <v>732</v>
      </c>
      <c r="L173" s="9" t="str">
        <f t="shared" ref="L173:L187" si="35">IF(J173="Div by 0", "N/A", IF(K173="N/A","N/A", IF(J173&gt;VALUE(MID(K173,1,2)), "No", IF(J173&lt;-1*VALUE(MID(K173,1,2)), "No", "Yes"))))</f>
        <v>No</v>
      </c>
    </row>
    <row r="174" spans="1:12" x14ac:dyDescent="0.2">
      <c r="A174" s="45" t="s">
        <v>649</v>
      </c>
      <c r="B174" s="34" t="s">
        <v>217</v>
      </c>
      <c r="C174" s="35">
        <v>437</v>
      </c>
      <c r="D174" s="43" t="str">
        <f t="shared" si="32"/>
        <v>N/A</v>
      </c>
      <c r="E174" s="35">
        <v>515</v>
      </c>
      <c r="F174" s="43" t="str">
        <f t="shared" si="33"/>
        <v>N/A</v>
      </c>
      <c r="G174" s="35">
        <v>511</v>
      </c>
      <c r="H174" s="43" t="str">
        <f t="shared" si="34"/>
        <v>N/A</v>
      </c>
      <c r="I174" s="12">
        <v>17.850000000000001</v>
      </c>
      <c r="J174" s="12">
        <v>-0.77700000000000002</v>
      </c>
      <c r="K174" s="44" t="s">
        <v>732</v>
      </c>
      <c r="L174" s="9" t="str">
        <f t="shared" si="35"/>
        <v>Yes</v>
      </c>
    </row>
    <row r="175" spans="1:12" ht="25.5" x14ac:dyDescent="0.2">
      <c r="A175" s="45" t="s">
        <v>1383</v>
      </c>
      <c r="B175" s="34" t="s">
        <v>217</v>
      </c>
      <c r="C175" s="46">
        <v>188.95881007</v>
      </c>
      <c r="D175" s="43" t="str">
        <f t="shared" si="32"/>
        <v>N/A</v>
      </c>
      <c r="E175" s="46">
        <v>257.03689320000001</v>
      </c>
      <c r="F175" s="43" t="str">
        <f t="shared" si="33"/>
        <v>N/A</v>
      </c>
      <c r="G175" s="46">
        <v>172.24853229000001</v>
      </c>
      <c r="H175" s="43" t="str">
        <f t="shared" si="34"/>
        <v>N/A</v>
      </c>
      <c r="I175" s="12">
        <v>36.03</v>
      </c>
      <c r="J175" s="12">
        <v>-33</v>
      </c>
      <c r="K175" s="44" t="s">
        <v>732</v>
      </c>
      <c r="L175" s="9" t="str">
        <f t="shared" si="35"/>
        <v>No</v>
      </c>
    </row>
    <row r="176" spans="1:12" ht="25.5" x14ac:dyDescent="0.2">
      <c r="A176" s="45" t="s">
        <v>1384</v>
      </c>
      <c r="B176" s="34" t="s">
        <v>217</v>
      </c>
      <c r="C176" s="46">
        <v>431701</v>
      </c>
      <c r="D176" s="43" t="str">
        <f t="shared" si="32"/>
        <v>N/A</v>
      </c>
      <c r="E176" s="46">
        <v>512462</v>
      </c>
      <c r="F176" s="43" t="str">
        <f t="shared" si="33"/>
        <v>N/A</v>
      </c>
      <c r="G176" s="46">
        <v>622954</v>
      </c>
      <c r="H176" s="43" t="str">
        <f t="shared" si="34"/>
        <v>N/A</v>
      </c>
      <c r="I176" s="12">
        <v>18.71</v>
      </c>
      <c r="J176" s="12">
        <v>21.56</v>
      </c>
      <c r="K176" s="44" t="s">
        <v>732</v>
      </c>
      <c r="L176" s="9" t="str">
        <f t="shared" si="35"/>
        <v>Yes</v>
      </c>
    </row>
    <row r="177" spans="1:12" x14ac:dyDescent="0.2">
      <c r="A177" s="45" t="s">
        <v>516</v>
      </c>
      <c r="B177" s="34" t="s">
        <v>217</v>
      </c>
      <c r="C177" s="35">
        <v>2897</v>
      </c>
      <c r="D177" s="43" t="str">
        <f t="shared" si="32"/>
        <v>N/A</v>
      </c>
      <c r="E177" s="35">
        <v>3060</v>
      </c>
      <c r="F177" s="43" t="str">
        <f t="shared" si="33"/>
        <v>N/A</v>
      </c>
      <c r="G177" s="35">
        <v>3395</v>
      </c>
      <c r="H177" s="43" t="str">
        <f t="shared" si="34"/>
        <v>N/A</v>
      </c>
      <c r="I177" s="12">
        <v>5.6269999999999998</v>
      </c>
      <c r="J177" s="12">
        <v>10.95</v>
      </c>
      <c r="K177" s="44" t="s">
        <v>732</v>
      </c>
      <c r="L177" s="9" t="str">
        <f t="shared" si="35"/>
        <v>Yes</v>
      </c>
    </row>
    <row r="178" spans="1:12" ht="25.5" x14ac:dyDescent="0.2">
      <c r="A178" s="45" t="s">
        <v>1385</v>
      </c>
      <c r="B178" s="34" t="s">
        <v>217</v>
      </c>
      <c r="C178" s="46">
        <v>149.01656886000001</v>
      </c>
      <c r="D178" s="43" t="str">
        <f t="shared" si="32"/>
        <v>N/A</v>
      </c>
      <c r="E178" s="46">
        <v>167.47124183</v>
      </c>
      <c r="F178" s="43" t="str">
        <f t="shared" si="33"/>
        <v>N/A</v>
      </c>
      <c r="G178" s="46">
        <v>183.4916053</v>
      </c>
      <c r="H178" s="43" t="str">
        <f t="shared" si="34"/>
        <v>N/A</v>
      </c>
      <c r="I178" s="12">
        <v>12.38</v>
      </c>
      <c r="J178" s="12">
        <v>9.5660000000000007</v>
      </c>
      <c r="K178" s="44" t="s">
        <v>732</v>
      </c>
      <c r="L178" s="9" t="str">
        <f t="shared" si="35"/>
        <v>Yes</v>
      </c>
    </row>
    <row r="179" spans="1:12" ht="25.5" x14ac:dyDescent="0.2">
      <c r="A179" s="45" t="s">
        <v>1386</v>
      </c>
      <c r="B179" s="34" t="s">
        <v>217</v>
      </c>
      <c r="C179" s="46">
        <v>286590</v>
      </c>
      <c r="D179" s="43" t="str">
        <f t="shared" si="32"/>
        <v>N/A</v>
      </c>
      <c r="E179" s="46">
        <v>303256</v>
      </c>
      <c r="F179" s="43" t="str">
        <f t="shared" si="33"/>
        <v>N/A</v>
      </c>
      <c r="G179" s="46">
        <v>267375</v>
      </c>
      <c r="H179" s="43" t="str">
        <f t="shared" si="34"/>
        <v>N/A</v>
      </c>
      <c r="I179" s="12">
        <v>5.8150000000000004</v>
      </c>
      <c r="J179" s="12">
        <v>-11.8</v>
      </c>
      <c r="K179" s="44" t="s">
        <v>732</v>
      </c>
      <c r="L179" s="9" t="str">
        <f t="shared" si="35"/>
        <v>Yes</v>
      </c>
    </row>
    <row r="180" spans="1:12" x14ac:dyDescent="0.2">
      <c r="A180" s="45" t="s">
        <v>517</v>
      </c>
      <c r="B180" s="34" t="s">
        <v>217</v>
      </c>
      <c r="C180" s="35">
        <v>1480</v>
      </c>
      <c r="D180" s="43" t="str">
        <f t="shared" si="32"/>
        <v>N/A</v>
      </c>
      <c r="E180" s="35">
        <v>1557</v>
      </c>
      <c r="F180" s="43" t="str">
        <f t="shared" si="33"/>
        <v>N/A</v>
      </c>
      <c r="G180" s="35">
        <v>1379</v>
      </c>
      <c r="H180" s="43" t="str">
        <f t="shared" si="34"/>
        <v>N/A</v>
      </c>
      <c r="I180" s="12">
        <v>5.2030000000000003</v>
      </c>
      <c r="J180" s="12">
        <v>-11.4</v>
      </c>
      <c r="K180" s="44" t="s">
        <v>732</v>
      </c>
      <c r="L180" s="9" t="str">
        <f t="shared" si="35"/>
        <v>Yes</v>
      </c>
    </row>
    <row r="181" spans="1:12" ht="25.5" x14ac:dyDescent="0.2">
      <c r="A181" s="45" t="s">
        <v>1387</v>
      </c>
      <c r="B181" s="34" t="s">
        <v>217</v>
      </c>
      <c r="C181" s="46">
        <v>193.64189189000001</v>
      </c>
      <c r="D181" s="43" t="str">
        <f t="shared" si="32"/>
        <v>N/A</v>
      </c>
      <c r="E181" s="46">
        <v>194.76942839</v>
      </c>
      <c r="F181" s="43" t="str">
        <f t="shared" si="33"/>
        <v>N/A</v>
      </c>
      <c r="G181" s="46">
        <v>193.89050036</v>
      </c>
      <c r="H181" s="43" t="str">
        <f t="shared" si="34"/>
        <v>N/A</v>
      </c>
      <c r="I181" s="12">
        <v>0.58230000000000004</v>
      </c>
      <c r="J181" s="12">
        <v>-0.45100000000000001</v>
      </c>
      <c r="K181" s="44" t="s">
        <v>732</v>
      </c>
      <c r="L181" s="9" t="str">
        <f t="shared" si="35"/>
        <v>Yes</v>
      </c>
    </row>
    <row r="182" spans="1:12" ht="25.5" x14ac:dyDescent="0.2">
      <c r="A182" s="45" t="s">
        <v>1388</v>
      </c>
      <c r="B182" s="34" t="s">
        <v>217</v>
      </c>
      <c r="C182" s="46">
        <v>25893</v>
      </c>
      <c r="D182" s="43" t="str">
        <f t="shared" si="32"/>
        <v>N/A</v>
      </c>
      <c r="E182" s="46">
        <v>26444</v>
      </c>
      <c r="F182" s="43" t="str">
        <f t="shared" si="33"/>
        <v>N/A</v>
      </c>
      <c r="G182" s="46">
        <v>51774</v>
      </c>
      <c r="H182" s="43" t="str">
        <f t="shared" si="34"/>
        <v>N/A</v>
      </c>
      <c r="I182" s="12">
        <v>2.1280000000000001</v>
      </c>
      <c r="J182" s="12">
        <v>95.79</v>
      </c>
      <c r="K182" s="44" t="s">
        <v>732</v>
      </c>
      <c r="L182" s="9" t="str">
        <f t="shared" si="35"/>
        <v>No</v>
      </c>
    </row>
    <row r="183" spans="1:12" x14ac:dyDescent="0.2">
      <c r="A183" s="45" t="s">
        <v>518</v>
      </c>
      <c r="B183" s="34" t="s">
        <v>217</v>
      </c>
      <c r="C183" s="35">
        <v>54</v>
      </c>
      <c r="D183" s="43" t="str">
        <f t="shared" si="32"/>
        <v>N/A</v>
      </c>
      <c r="E183" s="35">
        <v>69</v>
      </c>
      <c r="F183" s="43" t="str">
        <f t="shared" si="33"/>
        <v>N/A</v>
      </c>
      <c r="G183" s="35">
        <v>70</v>
      </c>
      <c r="H183" s="43" t="str">
        <f t="shared" si="34"/>
        <v>N/A</v>
      </c>
      <c r="I183" s="12">
        <v>27.78</v>
      </c>
      <c r="J183" s="12">
        <v>1.4490000000000001</v>
      </c>
      <c r="K183" s="44" t="s">
        <v>732</v>
      </c>
      <c r="L183" s="9" t="str">
        <f t="shared" si="35"/>
        <v>Yes</v>
      </c>
    </row>
    <row r="184" spans="1:12" ht="25.5" x14ac:dyDescent="0.2">
      <c r="A184" s="45" t="s">
        <v>1389</v>
      </c>
      <c r="B184" s="34" t="s">
        <v>217</v>
      </c>
      <c r="C184" s="46">
        <v>479.5</v>
      </c>
      <c r="D184" s="43" t="str">
        <f t="shared" si="32"/>
        <v>N/A</v>
      </c>
      <c r="E184" s="46">
        <v>383.24637681000002</v>
      </c>
      <c r="F184" s="43" t="str">
        <f t="shared" si="33"/>
        <v>N/A</v>
      </c>
      <c r="G184" s="46">
        <v>739.62857142999997</v>
      </c>
      <c r="H184" s="43" t="str">
        <f t="shared" si="34"/>
        <v>N/A</v>
      </c>
      <c r="I184" s="12">
        <v>-20.100000000000001</v>
      </c>
      <c r="J184" s="12">
        <v>92.99</v>
      </c>
      <c r="K184" s="44" t="s">
        <v>732</v>
      </c>
      <c r="L184" s="9" t="str">
        <f t="shared" si="35"/>
        <v>No</v>
      </c>
    </row>
    <row r="185" spans="1:12" ht="25.5" x14ac:dyDescent="0.2">
      <c r="A185" s="45" t="s">
        <v>1390</v>
      </c>
      <c r="B185" s="34" t="s">
        <v>217</v>
      </c>
      <c r="C185" s="46">
        <v>352374966</v>
      </c>
      <c r="D185" s="43" t="str">
        <f t="shared" si="32"/>
        <v>N/A</v>
      </c>
      <c r="E185" s="46">
        <v>399901031</v>
      </c>
      <c r="F185" s="43" t="str">
        <f t="shared" si="33"/>
        <v>N/A</v>
      </c>
      <c r="G185" s="46">
        <v>401797065</v>
      </c>
      <c r="H185" s="43" t="str">
        <f t="shared" si="34"/>
        <v>N/A</v>
      </c>
      <c r="I185" s="12">
        <v>13.49</v>
      </c>
      <c r="J185" s="12">
        <v>0.47410000000000002</v>
      </c>
      <c r="K185" s="44" t="s">
        <v>732</v>
      </c>
      <c r="L185" s="9" t="str">
        <f t="shared" si="35"/>
        <v>Yes</v>
      </c>
    </row>
    <row r="186" spans="1:12" ht="25.5" x14ac:dyDescent="0.2">
      <c r="A186" s="45" t="s">
        <v>519</v>
      </c>
      <c r="B186" s="34" t="s">
        <v>217</v>
      </c>
      <c r="C186" s="35">
        <v>21153</v>
      </c>
      <c r="D186" s="43" t="str">
        <f t="shared" si="32"/>
        <v>N/A</v>
      </c>
      <c r="E186" s="35">
        <v>22101</v>
      </c>
      <c r="F186" s="43" t="str">
        <f t="shared" si="33"/>
        <v>N/A</v>
      </c>
      <c r="G186" s="35">
        <v>22891</v>
      </c>
      <c r="H186" s="43" t="str">
        <f t="shared" si="34"/>
        <v>N/A</v>
      </c>
      <c r="I186" s="12">
        <v>4.4820000000000002</v>
      </c>
      <c r="J186" s="12">
        <v>3.5739999999999998</v>
      </c>
      <c r="K186" s="44" t="s">
        <v>732</v>
      </c>
      <c r="L186" s="9" t="str">
        <f t="shared" si="35"/>
        <v>Yes</v>
      </c>
    </row>
    <row r="187" spans="1:12" ht="25.5" x14ac:dyDescent="0.2">
      <c r="A187" s="45" t="s">
        <v>1391</v>
      </c>
      <c r="B187" s="34" t="s">
        <v>217</v>
      </c>
      <c r="C187" s="46">
        <v>16658.392001</v>
      </c>
      <c r="D187" s="43" t="str">
        <f t="shared" si="32"/>
        <v>N/A</v>
      </c>
      <c r="E187" s="46">
        <v>18094.250531999998</v>
      </c>
      <c r="F187" s="43" t="str">
        <f t="shared" si="33"/>
        <v>N/A</v>
      </c>
      <c r="G187" s="46">
        <v>17552.621772999999</v>
      </c>
      <c r="H187" s="43" t="str">
        <f t="shared" si="34"/>
        <v>N/A</v>
      </c>
      <c r="I187" s="12">
        <v>8.6189999999999998</v>
      </c>
      <c r="J187" s="12">
        <v>-2.99</v>
      </c>
      <c r="K187" s="44" t="s">
        <v>732</v>
      </c>
      <c r="L187" s="9" t="str">
        <f t="shared" si="35"/>
        <v>Yes</v>
      </c>
    </row>
    <row r="188" spans="1:12" x14ac:dyDescent="0.2">
      <c r="A188" s="4" t="s">
        <v>1392</v>
      </c>
      <c r="B188" s="34" t="s">
        <v>217</v>
      </c>
      <c r="C188" s="46">
        <v>404903638</v>
      </c>
      <c r="D188" s="43" t="str">
        <f t="shared" ref="D188:D203" si="36">IF($B188="N/A","N/A",IF(C188&gt;10,"No",IF(C188&lt;-10,"No","Yes")))</f>
        <v>N/A</v>
      </c>
      <c r="E188" s="46">
        <v>454655083</v>
      </c>
      <c r="F188" s="43" t="str">
        <f t="shared" ref="F188:F203" si="37">IF($B188="N/A","N/A",IF(E188&gt;10,"No",IF(E188&lt;-10,"No","Yes")))</f>
        <v>N/A</v>
      </c>
      <c r="G188" s="46">
        <v>456680170</v>
      </c>
      <c r="H188" s="43" t="str">
        <f t="shared" ref="H188:H203" si="38">IF($B188="N/A","N/A",IF(G188&gt;10,"No",IF(G188&lt;-10,"No","Yes")))</f>
        <v>N/A</v>
      </c>
      <c r="I188" s="12">
        <v>12.29</v>
      </c>
      <c r="J188" s="12">
        <v>0.44540000000000002</v>
      </c>
      <c r="K188" s="44" t="s">
        <v>732</v>
      </c>
      <c r="L188" s="9" t="str">
        <f t="shared" ref="L188:L203" si="39">IF(J188="Div by 0", "N/A", IF(K188="N/A","N/A", IF(J188&gt;VALUE(MID(K188,1,2)), "No", IF(J188&lt;-1*VALUE(MID(K188,1,2)), "No", "Yes"))))</f>
        <v>Yes</v>
      </c>
    </row>
    <row r="189" spans="1:12" x14ac:dyDescent="0.2">
      <c r="A189" s="4" t="s">
        <v>1489</v>
      </c>
      <c r="B189" s="34" t="s">
        <v>217</v>
      </c>
      <c r="C189" s="35">
        <v>21473</v>
      </c>
      <c r="D189" s="43" t="str">
        <f t="shared" si="36"/>
        <v>N/A</v>
      </c>
      <c r="E189" s="35">
        <v>22443</v>
      </c>
      <c r="F189" s="43" t="str">
        <f t="shared" si="37"/>
        <v>N/A</v>
      </c>
      <c r="G189" s="35">
        <v>23201</v>
      </c>
      <c r="H189" s="43" t="str">
        <f t="shared" si="38"/>
        <v>N/A</v>
      </c>
      <c r="I189" s="12">
        <v>4.5170000000000003</v>
      </c>
      <c r="J189" s="12">
        <v>3.3769999999999998</v>
      </c>
      <c r="K189" s="44" t="s">
        <v>732</v>
      </c>
      <c r="L189" s="9" t="str">
        <f t="shared" si="39"/>
        <v>Yes</v>
      </c>
    </row>
    <row r="190" spans="1:12" x14ac:dyDescent="0.2">
      <c r="A190" s="4" t="s">
        <v>1490</v>
      </c>
      <c r="B190" s="34" t="s">
        <v>217</v>
      </c>
      <c r="C190" s="46">
        <v>18856.407488000001</v>
      </c>
      <c r="D190" s="43" t="str">
        <f t="shared" si="36"/>
        <v>N/A</v>
      </c>
      <c r="E190" s="46">
        <v>20258.213384999999</v>
      </c>
      <c r="F190" s="43" t="str">
        <f t="shared" si="37"/>
        <v>N/A</v>
      </c>
      <c r="G190" s="46">
        <v>19683.641652999999</v>
      </c>
      <c r="H190" s="43" t="str">
        <f t="shared" si="38"/>
        <v>N/A</v>
      </c>
      <c r="I190" s="12">
        <v>7.4340000000000002</v>
      </c>
      <c r="J190" s="12">
        <v>-2.84</v>
      </c>
      <c r="K190" s="44" t="s">
        <v>732</v>
      </c>
      <c r="L190" s="9" t="str">
        <f t="shared" si="39"/>
        <v>Yes</v>
      </c>
    </row>
    <row r="191" spans="1:12" x14ac:dyDescent="0.2">
      <c r="A191" s="4" t="s">
        <v>1491</v>
      </c>
      <c r="B191" s="34" t="s">
        <v>217</v>
      </c>
      <c r="C191" s="46">
        <v>11593.445804000001</v>
      </c>
      <c r="D191" s="43" t="str">
        <f t="shared" si="36"/>
        <v>N/A</v>
      </c>
      <c r="E191" s="46">
        <v>12508.073043</v>
      </c>
      <c r="F191" s="43" t="str">
        <f t="shared" si="37"/>
        <v>N/A</v>
      </c>
      <c r="G191" s="46">
        <v>12496.022509</v>
      </c>
      <c r="H191" s="43" t="str">
        <f t="shared" si="38"/>
        <v>N/A</v>
      </c>
      <c r="I191" s="12">
        <v>7.8890000000000002</v>
      </c>
      <c r="J191" s="12">
        <v>-9.6000000000000002E-2</v>
      </c>
      <c r="K191" s="44" t="s">
        <v>732</v>
      </c>
      <c r="L191" s="9" t="str">
        <f t="shared" si="39"/>
        <v>Yes</v>
      </c>
    </row>
    <row r="192" spans="1:12" x14ac:dyDescent="0.2">
      <c r="A192" s="4" t="s">
        <v>1492</v>
      </c>
      <c r="B192" s="34" t="s">
        <v>217</v>
      </c>
      <c r="C192" s="46">
        <v>27002.509643000001</v>
      </c>
      <c r="D192" s="43" t="str">
        <f t="shared" si="36"/>
        <v>N/A</v>
      </c>
      <c r="E192" s="46">
        <v>28945.798014</v>
      </c>
      <c r="F192" s="43" t="str">
        <f t="shared" si="37"/>
        <v>N/A</v>
      </c>
      <c r="G192" s="46">
        <v>27621.509024999999</v>
      </c>
      <c r="H192" s="43" t="str">
        <f t="shared" si="38"/>
        <v>N/A</v>
      </c>
      <c r="I192" s="12">
        <v>7.1970000000000001</v>
      </c>
      <c r="J192" s="12">
        <v>-4.58</v>
      </c>
      <c r="K192" s="44" t="s">
        <v>732</v>
      </c>
      <c r="L192" s="9" t="str">
        <f t="shared" si="39"/>
        <v>Yes</v>
      </c>
    </row>
    <row r="193" spans="1:12" x14ac:dyDescent="0.2">
      <c r="A193" s="45" t="s">
        <v>1493</v>
      </c>
      <c r="B193" s="34" t="s">
        <v>217</v>
      </c>
      <c r="C193" s="9">
        <v>33.043518405</v>
      </c>
      <c r="D193" s="43" t="str">
        <f t="shared" si="36"/>
        <v>N/A</v>
      </c>
      <c r="E193" s="9">
        <v>33.439618565000004</v>
      </c>
      <c r="F193" s="43" t="str">
        <f t="shared" si="37"/>
        <v>N/A</v>
      </c>
      <c r="G193" s="9">
        <v>37.007321392000001</v>
      </c>
      <c r="H193" s="43" t="str">
        <f t="shared" si="38"/>
        <v>N/A</v>
      </c>
      <c r="I193" s="12">
        <v>1.1990000000000001</v>
      </c>
      <c r="J193" s="12">
        <v>10.67</v>
      </c>
      <c r="K193" s="44" t="s">
        <v>732</v>
      </c>
      <c r="L193" s="9" t="str">
        <f t="shared" si="39"/>
        <v>Yes</v>
      </c>
    </row>
    <row r="194" spans="1:12" x14ac:dyDescent="0.2">
      <c r="A194" s="45" t="s">
        <v>1494</v>
      </c>
      <c r="B194" s="34" t="s">
        <v>217</v>
      </c>
      <c r="C194" s="9">
        <v>30.751110147999999</v>
      </c>
      <c r="D194" s="43" t="str">
        <f t="shared" si="36"/>
        <v>N/A</v>
      </c>
      <c r="E194" s="9">
        <v>31.725983409000001</v>
      </c>
      <c r="F194" s="43" t="str">
        <f t="shared" si="37"/>
        <v>N/A</v>
      </c>
      <c r="G194" s="9">
        <v>32.923135176000002</v>
      </c>
      <c r="H194" s="43" t="str">
        <f t="shared" si="38"/>
        <v>N/A</v>
      </c>
      <c r="I194" s="12">
        <v>3.17</v>
      </c>
      <c r="J194" s="12">
        <v>3.7730000000000001</v>
      </c>
      <c r="K194" s="44" t="s">
        <v>732</v>
      </c>
      <c r="L194" s="9" t="str">
        <f t="shared" si="39"/>
        <v>Yes</v>
      </c>
    </row>
    <row r="195" spans="1:12" x14ac:dyDescent="0.2">
      <c r="A195" s="45" t="s">
        <v>1495</v>
      </c>
      <c r="B195" s="34" t="s">
        <v>217</v>
      </c>
      <c r="C195" s="9">
        <v>36.598255330000001</v>
      </c>
      <c r="D195" s="43" t="str">
        <f t="shared" si="36"/>
        <v>N/A</v>
      </c>
      <c r="E195" s="9">
        <v>36.066300603999998</v>
      </c>
      <c r="F195" s="43" t="str">
        <f t="shared" si="37"/>
        <v>N/A</v>
      </c>
      <c r="G195" s="9">
        <v>43.966342318999999</v>
      </c>
      <c r="H195" s="43" t="str">
        <f t="shared" si="38"/>
        <v>N/A</v>
      </c>
      <c r="I195" s="12">
        <v>-1.45</v>
      </c>
      <c r="J195" s="12">
        <v>21.9</v>
      </c>
      <c r="K195" s="44" t="s">
        <v>732</v>
      </c>
      <c r="L195" s="9" t="str">
        <f t="shared" si="39"/>
        <v>Yes</v>
      </c>
    </row>
    <row r="196" spans="1:12" ht="25.5" x14ac:dyDescent="0.2">
      <c r="A196" s="4" t="s">
        <v>1404</v>
      </c>
      <c r="B196" s="34" t="s">
        <v>217</v>
      </c>
      <c r="C196" s="46">
        <v>352374966</v>
      </c>
      <c r="D196" s="43" t="str">
        <f t="shared" si="36"/>
        <v>N/A</v>
      </c>
      <c r="E196" s="46">
        <v>399901031</v>
      </c>
      <c r="F196" s="43" t="str">
        <f t="shared" si="37"/>
        <v>N/A</v>
      </c>
      <c r="G196" s="46">
        <v>401797065</v>
      </c>
      <c r="H196" s="43" t="str">
        <f t="shared" si="38"/>
        <v>N/A</v>
      </c>
      <c r="I196" s="12">
        <v>13.49</v>
      </c>
      <c r="J196" s="12">
        <v>0.47410000000000002</v>
      </c>
      <c r="K196" s="44" t="s">
        <v>732</v>
      </c>
      <c r="L196" s="9" t="str">
        <f t="shared" si="39"/>
        <v>Yes</v>
      </c>
    </row>
    <row r="197" spans="1:12" x14ac:dyDescent="0.2">
      <c r="A197" s="4" t="s">
        <v>1496</v>
      </c>
      <c r="B197" s="34" t="s">
        <v>217</v>
      </c>
      <c r="C197" s="35">
        <v>21153</v>
      </c>
      <c r="D197" s="43" t="str">
        <f t="shared" si="36"/>
        <v>N/A</v>
      </c>
      <c r="E197" s="35">
        <v>22101</v>
      </c>
      <c r="F197" s="43" t="str">
        <f t="shared" si="37"/>
        <v>N/A</v>
      </c>
      <c r="G197" s="35">
        <v>22891</v>
      </c>
      <c r="H197" s="43" t="str">
        <f t="shared" si="38"/>
        <v>N/A</v>
      </c>
      <c r="I197" s="12">
        <v>4.4820000000000002</v>
      </c>
      <c r="J197" s="12">
        <v>3.5739999999999998</v>
      </c>
      <c r="K197" s="44" t="s">
        <v>732</v>
      </c>
      <c r="L197" s="9" t="str">
        <f t="shared" si="39"/>
        <v>Yes</v>
      </c>
    </row>
    <row r="198" spans="1:12" ht="25.5" x14ac:dyDescent="0.2">
      <c r="A198" s="4" t="s">
        <v>1497</v>
      </c>
      <c r="B198" s="34" t="s">
        <v>217</v>
      </c>
      <c r="C198" s="46">
        <v>16658.392001</v>
      </c>
      <c r="D198" s="43" t="str">
        <f t="shared" si="36"/>
        <v>N/A</v>
      </c>
      <c r="E198" s="46">
        <v>18094.250531999998</v>
      </c>
      <c r="F198" s="43" t="str">
        <f t="shared" si="37"/>
        <v>N/A</v>
      </c>
      <c r="G198" s="46">
        <v>17552.621772999999</v>
      </c>
      <c r="H198" s="43" t="str">
        <f t="shared" si="38"/>
        <v>N/A</v>
      </c>
      <c r="I198" s="12">
        <v>8.6189999999999998</v>
      </c>
      <c r="J198" s="12">
        <v>-2.99</v>
      </c>
      <c r="K198" s="44" t="s">
        <v>732</v>
      </c>
      <c r="L198" s="9" t="str">
        <f t="shared" si="39"/>
        <v>Yes</v>
      </c>
    </row>
    <row r="199" spans="1:12" ht="25.5" x14ac:dyDescent="0.2">
      <c r="A199" s="4" t="s">
        <v>1498</v>
      </c>
      <c r="B199" s="34" t="s">
        <v>217</v>
      </c>
      <c r="C199" s="46">
        <v>9700.6698907000009</v>
      </c>
      <c r="D199" s="43" t="str">
        <f t="shared" si="36"/>
        <v>N/A</v>
      </c>
      <c r="E199" s="46">
        <v>10539.321336999999</v>
      </c>
      <c r="F199" s="43" t="str">
        <f t="shared" si="37"/>
        <v>N/A</v>
      </c>
      <c r="G199" s="46">
        <v>10626.237857</v>
      </c>
      <c r="H199" s="43" t="str">
        <f t="shared" si="38"/>
        <v>N/A</v>
      </c>
      <c r="I199" s="12">
        <v>8.6449999999999996</v>
      </c>
      <c r="J199" s="12">
        <v>0.82469999999999999</v>
      </c>
      <c r="K199" s="44" t="s">
        <v>732</v>
      </c>
      <c r="L199" s="9" t="str">
        <f t="shared" si="39"/>
        <v>Yes</v>
      </c>
    </row>
    <row r="200" spans="1:12" ht="25.5" x14ac:dyDescent="0.2">
      <c r="A200" s="4" t="s">
        <v>1499</v>
      </c>
      <c r="B200" s="34" t="s">
        <v>217</v>
      </c>
      <c r="C200" s="46">
        <v>24436.230514999999</v>
      </c>
      <c r="D200" s="43" t="str">
        <f t="shared" si="36"/>
        <v>N/A</v>
      </c>
      <c r="E200" s="46">
        <v>26553.252278</v>
      </c>
      <c r="F200" s="43" t="str">
        <f t="shared" si="37"/>
        <v>N/A</v>
      </c>
      <c r="G200" s="46">
        <v>25189.369374000002</v>
      </c>
      <c r="H200" s="43" t="str">
        <f t="shared" si="38"/>
        <v>N/A</v>
      </c>
      <c r="I200" s="12">
        <v>8.6630000000000003</v>
      </c>
      <c r="J200" s="12">
        <v>-5.14</v>
      </c>
      <c r="K200" s="44" t="s">
        <v>732</v>
      </c>
      <c r="L200" s="9" t="str">
        <f t="shared" si="39"/>
        <v>Yes</v>
      </c>
    </row>
    <row r="201" spans="1:12" ht="25.5" x14ac:dyDescent="0.2">
      <c r="A201" s="4" t="s">
        <v>1500</v>
      </c>
      <c r="B201" s="34" t="s">
        <v>217</v>
      </c>
      <c r="C201" s="9">
        <v>32.551089499</v>
      </c>
      <c r="D201" s="43" t="str">
        <f t="shared" si="36"/>
        <v>N/A</v>
      </c>
      <c r="E201" s="9">
        <v>32.930045444000001</v>
      </c>
      <c r="F201" s="43" t="str">
        <f t="shared" si="37"/>
        <v>N/A</v>
      </c>
      <c r="G201" s="9">
        <v>36.512848323999997</v>
      </c>
      <c r="H201" s="43" t="str">
        <f t="shared" si="38"/>
        <v>N/A</v>
      </c>
      <c r="I201" s="12">
        <v>1.1639999999999999</v>
      </c>
      <c r="J201" s="12">
        <v>10.88</v>
      </c>
      <c r="K201" s="44" t="s">
        <v>732</v>
      </c>
      <c r="L201" s="9" t="str">
        <f t="shared" si="39"/>
        <v>Yes</v>
      </c>
    </row>
    <row r="202" spans="1:12" ht="25.5" x14ac:dyDescent="0.2">
      <c r="A202" s="4" t="s">
        <v>1501</v>
      </c>
      <c r="B202" s="34" t="s">
        <v>217</v>
      </c>
      <c r="C202" s="9">
        <v>30.233943463999999</v>
      </c>
      <c r="D202" s="43" t="str">
        <f t="shared" si="36"/>
        <v>N/A</v>
      </c>
      <c r="E202" s="9">
        <v>31.228257961000001</v>
      </c>
      <c r="F202" s="43" t="str">
        <f t="shared" si="37"/>
        <v>N/A</v>
      </c>
      <c r="G202" s="9">
        <v>32.463352626000002</v>
      </c>
      <c r="H202" s="43" t="str">
        <f t="shared" si="38"/>
        <v>N/A</v>
      </c>
      <c r="I202" s="12">
        <v>3.2890000000000001</v>
      </c>
      <c r="J202" s="12">
        <v>3.9550000000000001</v>
      </c>
      <c r="K202" s="44" t="s">
        <v>732</v>
      </c>
      <c r="L202" s="9" t="str">
        <f t="shared" si="39"/>
        <v>Yes</v>
      </c>
    </row>
    <row r="203" spans="1:12" ht="25.5" x14ac:dyDescent="0.2">
      <c r="A203" s="4" t="s">
        <v>1502</v>
      </c>
      <c r="B203" s="34" t="s">
        <v>217</v>
      </c>
      <c r="C203" s="9">
        <v>36.131320809000002</v>
      </c>
      <c r="D203" s="43" t="str">
        <f t="shared" si="36"/>
        <v>N/A</v>
      </c>
      <c r="E203" s="9">
        <v>35.554721872000002</v>
      </c>
      <c r="F203" s="43" t="str">
        <f t="shared" si="37"/>
        <v>N/A</v>
      </c>
      <c r="G203" s="9">
        <v>43.412027436999999</v>
      </c>
      <c r="H203" s="43" t="str">
        <f t="shared" si="38"/>
        <v>N/A</v>
      </c>
      <c r="I203" s="12">
        <v>-1.6</v>
      </c>
      <c r="J203" s="12">
        <v>22.1</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492210</v>
      </c>
      <c r="D6" s="43" t="str">
        <f>IF($B6="N/A","N/A",IF(C6&gt;10,"No",IF(C6&lt;-10,"No","Yes")))</f>
        <v>N/A</v>
      </c>
      <c r="E6" s="35">
        <v>554646</v>
      </c>
      <c r="F6" s="43" t="str">
        <f>IF($B6="N/A","N/A",IF(E6&gt;10,"No",IF(E6&lt;-10,"No","Yes")))</f>
        <v>N/A</v>
      </c>
      <c r="G6" s="35">
        <v>615644</v>
      </c>
      <c r="H6" s="43" t="str">
        <f>IF($B6="N/A","N/A",IF(G6&gt;10,"No",IF(G6&lt;-10,"No","Yes")))</f>
        <v>N/A</v>
      </c>
      <c r="I6" s="12">
        <v>12.68</v>
      </c>
      <c r="J6" s="12">
        <v>11</v>
      </c>
      <c r="K6" s="44" t="s">
        <v>732</v>
      </c>
      <c r="L6" s="9" t="str">
        <f t="shared" ref="L6:L46" si="0">IF(J6="Div by 0", "N/A", IF(K6="N/A","N/A", IF(J6&gt;VALUE(MID(K6,1,2)), "No", IF(J6&lt;-1*VALUE(MID(K6,1,2)), "No", "Yes"))))</f>
        <v>Yes</v>
      </c>
    </row>
    <row r="7" spans="1:12" x14ac:dyDescent="0.2">
      <c r="A7" s="45" t="s">
        <v>10</v>
      </c>
      <c r="B7" s="34" t="s">
        <v>217</v>
      </c>
      <c r="C7" s="35">
        <v>397007</v>
      </c>
      <c r="D7" s="43" t="str">
        <f>IF($B7="N/A","N/A",IF(C7&gt;10,"No",IF(C7&lt;-10,"No","Yes")))</f>
        <v>N/A</v>
      </c>
      <c r="E7" s="35">
        <v>451236</v>
      </c>
      <c r="F7" s="43" t="str">
        <f>IF($B7="N/A","N/A",IF(E7&gt;10,"No",IF(E7&lt;-10,"No","Yes")))</f>
        <v>N/A</v>
      </c>
      <c r="G7" s="35">
        <v>500661</v>
      </c>
      <c r="H7" s="43" t="str">
        <f>IF($B7="N/A","N/A",IF(G7&gt;10,"No",IF(G7&lt;-10,"No","Yes")))</f>
        <v>N/A</v>
      </c>
      <c r="I7" s="12">
        <v>13.66</v>
      </c>
      <c r="J7" s="12">
        <v>10.95</v>
      </c>
      <c r="K7" s="44" t="s">
        <v>732</v>
      </c>
      <c r="L7" s="9" t="str">
        <f t="shared" si="0"/>
        <v>Yes</v>
      </c>
    </row>
    <row r="8" spans="1:12" x14ac:dyDescent="0.2">
      <c r="A8" s="45" t="s">
        <v>91</v>
      </c>
      <c r="B8" s="9" t="s">
        <v>301</v>
      </c>
      <c r="C8" s="8">
        <v>80.658052456999997</v>
      </c>
      <c r="D8" s="43" t="str">
        <f>IF($B8="N/A","N/A",IF(C8&gt;90,"No",IF(C8&lt;65,"No","Yes")))</f>
        <v>Yes</v>
      </c>
      <c r="E8" s="8">
        <v>81.355675512000005</v>
      </c>
      <c r="F8" s="43" t="str">
        <f>IF($B8="N/A","N/A",IF(E8&gt;90,"No",IF(E8&lt;65,"No","Yes")))</f>
        <v>Yes</v>
      </c>
      <c r="G8" s="8">
        <v>81.323134799000002</v>
      </c>
      <c r="H8" s="43" t="str">
        <f>IF($B8="N/A","N/A",IF(G8&gt;90,"No",IF(G8&lt;65,"No","Yes")))</f>
        <v>Yes</v>
      </c>
      <c r="I8" s="12">
        <v>0.8649</v>
      </c>
      <c r="J8" s="12">
        <v>-0.04</v>
      </c>
      <c r="K8" s="44" t="s">
        <v>732</v>
      </c>
      <c r="L8" s="9" t="str">
        <f t="shared" si="0"/>
        <v>Yes</v>
      </c>
    </row>
    <row r="9" spans="1:12" x14ac:dyDescent="0.2">
      <c r="A9" s="45" t="s">
        <v>92</v>
      </c>
      <c r="B9" s="9" t="s">
        <v>302</v>
      </c>
      <c r="C9" s="8">
        <v>88.139998057</v>
      </c>
      <c r="D9" s="43" t="str">
        <f>IF($B9="N/A","N/A",IF(C9&gt;100,"No",IF(C9&lt;90,"No","Yes")))</f>
        <v>No</v>
      </c>
      <c r="E9" s="8">
        <v>88.807651739999997</v>
      </c>
      <c r="F9" s="43" t="str">
        <f>IF($B9="N/A","N/A",IF(E9&gt;100,"No",IF(E9&lt;90,"No","Yes")))</f>
        <v>No</v>
      </c>
      <c r="G9" s="8">
        <v>89.148701204999995</v>
      </c>
      <c r="H9" s="43" t="str">
        <f>IF($B9="N/A","N/A",IF(G9&gt;100,"No",IF(G9&lt;90,"No","Yes")))</f>
        <v>No</v>
      </c>
      <c r="I9" s="12">
        <v>0.75749999999999995</v>
      </c>
      <c r="J9" s="12">
        <v>0.38400000000000001</v>
      </c>
      <c r="K9" s="44" t="s">
        <v>732</v>
      </c>
      <c r="L9" s="9" t="str">
        <f t="shared" si="0"/>
        <v>Yes</v>
      </c>
    </row>
    <row r="10" spans="1:12" x14ac:dyDescent="0.2">
      <c r="A10" s="45" t="s">
        <v>93</v>
      </c>
      <c r="B10" s="9" t="s">
        <v>303</v>
      </c>
      <c r="C10" s="8">
        <v>84.622918706999997</v>
      </c>
      <c r="D10" s="43" t="str">
        <f>IF($B10="N/A","N/A",IF(C10&gt;100,"No",IF(C10&lt;85,"No","Yes")))</f>
        <v>No</v>
      </c>
      <c r="E10" s="8">
        <v>85.147163844000005</v>
      </c>
      <c r="F10" s="43" t="str">
        <f>IF($B10="N/A","N/A",IF(E10&gt;100,"No",IF(E10&lt;85,"No","Yes")))</f>
        <v>Yes</v>
      </c>
      <c r="G10" s="8">
        <v>88.053909551000004</v>
      </c>
      <c r="H10" s="43" t="str">
        <f>IF($B10="N/A","N/A",IF(G10&gt;100,"No",IF(G10&lt;85,"No","Yes")))</f>
        <v>Yes</v>
      </c>
      <c r="I10" s="12">
        <v>0.61950000000000005</v>
      </c>
      <c r="J10" s="12">
        <v>3.4140000000000001</v>
      </c>
      <c r="K10" s="44" t="s">
        <v>732</v>
      </c>
      <c r="L10" s="9" t="str">
        <f t="shared" si="0"/>
        <v>Yes</v>
      </c>
    </row>
    <row r="11" spans="1:12" x14ac:dyDescent="0.2">
      <c r="A11" s="45" t="s">
        <v>94</v>
      </c>
      <c r="B11" s="9" t="s">
        <v>304</v>
      </c>
      <c r="C11" s="8">
        <v>81.042340906999996</v>
      </c>
      <c r="D11" s="43" t="str">
        <f>IF($B11="N/A","N/A",IF(C11&gt;100,"No",IF(C11&lt;80,"No","Yes")))</f>
        <v>Yes</v>
      </c>
      <c r="E11" s="8">
        <v>82.176952302000004</v>
      </c>
      <c r="F11" s="43" t="str">
        <f>IF($B11="N/A","N/A",IF(E11&gt;100,"No",IF(E11&lt;80,"No","Yes")))</f>
        <v>Yes</v>
      </c>
      <c r="G11" s="8">
        <v>82.429414707999996</v>
      </c>
      <c r="H11" s="43" t="str">
        <f>IF($B11="N/A","N/A",IF(G11&gt;100,"No",IF(G11&lt;80,"No","Yes")))</f>
        <v>Yes</v>
      </c>
      <c r="I11" s="12">
        <v>1.4</v>
      </c>
      <c r="J11" s="12">
        <v>0.30719999999999997</v>
      </c>
      <c r="K11" s="44" t="s">
        <v>732</v>
      </c>
      <c r="L11" s="9" t="str">
        <f t="shared" si="0"/>
        <v>Yes</v>
      </c>
    </row>
    <row r="12" spans="1:12" x14ac:dyDescent="0.2">
      <c r="A12" s="45" t="s">
        <v>95</v>
      </c>
      <c r="B12" s="9" t="s">
        <v>304</v>
      </c>
      <c r="C12" s="8">
        <v>71.658832277000002</v>
      </c>
      <c r="D12" s="43" t="str">
        <f>IF($B12="N/A","N/A",IF(C12&gt;100,"No",IF(C12&lt;80,"No","Yes")))</f>
        <v>No</v>
      </c>
      <c r="E12" s="8">
        <v>71.930774538999998</v>
      </c>
      <c r="F12" s="43" t="str">
        <f>IF($B12="N/A","N/A",IF(E12&gt;100,"No",IF(E12&lt;80,"No","Yes")))</f>
        <v>No</v>
      </c>
      <c r="G12" s="8">
        <v>70.727841569999995</v>
      </c>
      <c r="H12" s="43" t="str">
        <f>IF($B12="N/A","N/A",IF(G12&gt;100,"No",IF(G12&lt;80,"No","Yes")))</f>
        <v>No</v>
      </c>
      <c r="I12" s="12">
        <v>0.3795</v>
      </c>
      <c r="J12" s="12">
        <v>-1.67</v>
      </c>
      <c r="K12" s="44" t="s">
        <v>732</v>
      </c>
      <c r="L12" s="9" t="str">
        <f t="shared" si="0"/>
        <v>Yes</v>
      </c>
    </row>
    <row r="13" spans="1:12" x14ac:dyDescent="0.2">
      <c r="A13" s="3" t="s">
        <v>96</v>
      </c>
      <c r="B13" s="34" t="s">
        <v>217</v>
      </c>
      <c r="C13" s="35">
        <v>360697.79</v>
      </c>
      <c r="D13" s="43" t="str">
        <f t="shared" ref="D13:D44" si="1">IF($B13="N/A","N/A",IF(C13&gt;10,"No",IF(C13&lt;-10,"No","Yes")))</f>
        <v>N/A</v>
      </c>
      <c r="E13" s="35">
        <v>414290.87</v>
      </c>
      <c r="F13" s="43" t="str">
        <f t="shared" ref="F13:F44" si="2">IF($B13="N/A","N/A",IF(E13&gt;10,"No",IF(E13&lt;-10,"No","Yes")))</f>
        <v>N/A</v>
      </c>
      <c r="G13" s="35">
        <v>468558.03</v>
      </c>
      <c r="H13" s="43" t="str">
        <f t="shared" ref="H13:H44" si="3">IF($B13="N/A","N/A",IF(G13&gt;10,"No",IF(G13&lt;-10,"No","Yes")))</f>
        <v>N/A</v>
      </c>
      <c r="I13" s="12">
        <v>14.86</v>
      </c>
      <c r="J13" s="12">
        <v>13.1</v>
      </c>
      <c r="K13" s="44" t="s">
        <v>732</v>
      </c>
      <c r="L13" s="9" t="str">
        <f t="shared" si="0"/>
        <v>Yes</v>
      </c>
    </row>
    <row r="14" spans="1:12" x14ac:dyDescent="0.2">
      <c r="A14" s="3" t="s">
        <v>100</v>
      </c>
      <c r="B14" s="34" t="s">
        <v>217</v>
      </c>
      <c r="C14" s="35">
        <v>41172</v>
      </c>
      <c r="D14" s="43" t="str">
        <f t="shared" si="1"/>
        <v>N/A</v>
      </c>
      <c r="E14" s="35">
        <v>41716</v>
      </c>
      <c r="F14" s="43" t="str">
        <f t="shared" si="2"/>
        <v>N/A</v>
      </c>
      <c r="G14" s="35">
        <v>41654</v>
      </c>
      <c r="H14" s="43" t="str">
        <f t="shared" si="3"/>
        <v>N/A</v>
      </c>
      <c r="I14" s="12">
        <v>1.321</v>
      </c>
      <c r="J14" s="12">
        <v>-0.14899999999999999</v>
      </c>
      <c r="K14" s="44" t="s">
        <v>732</v>
      </c>
      <c r="L14" s="9" t="str">
        <f t="shared" si="0"/>
        <v>Yes</v>
      </c>
    </row>
    <row r="15" spans="1:12" x14ac:dyDescent="0.2">
      <c r="A15" s="3" t="s">
        <v>984</v>
      </c>
      <c r="B15" s="34" t="s">
        <v>217</v>
      </c>
      <c r="C15" s="35">
        <v>29535</v>
      </c>
      <c r="D15" s="43" t="str">
        <f t="shared" si="1"/>
        <v>N/A</v>
      </c>
      <c r="E15" s="35">
        <v>29842</v>
      </c>
      <c r="F15" s="43" t="str">
        <f t="shared" si="2"/>
        <v>N/A</v>
      </c>
      <c r="G15" s="35">
        <v>29601</v>
      </c>
      <c r="H15" s="43" t="str">
        <f t="shared" si="3"/>
        <v>N/A</v>
      </c>
      <c r="I15" s="12">
        <v>1.0389999999999999</v>
      </c>
      <c r="J15" s="12">
        <v>-0.80800000000000005</v>
      </c>
      <c r="K15" s="44" t="s">
        <v>732</v>
      </c>
      <c r="L15" s="9" t="str">
        <f t="shared" si="0"/>
        <v>Yes</v>
      </c>
    </row>
    <row r="16" spans="1:12" x14ac:dyDescent="0.2">
      <c r="A16" s="3" t="s">
        <v>985</v>
      </c>
      <c r="B16" s="34" t="s">
        <v>217</v>
      </c>
      <c r="C16" s="35">
        <v>0</v>
      </c>
      <c r="D16" s="43" t="str">
        <f t="shared" si="1"/>
        <v>N/A</v>
      </c>
      <c r="E16" s="35">
        <v>0</v>
      </c>
      <c r="F16" s="43" t="str">
        <f t="shared" si="2"/>
        <v>N/A</v>
      </c>
      <c r="G16" s="35">
        <v>0</v>
      </c>
      <c r="H16" s="43" t="str">
        <f t="shared" si="3"/>
        <v>N/A</v>
      </c>
      <c r="I16" s="12" t="s">
        <v>1743</v>
      </c>
      <c r="J16" s="12" t="s">
        <v>1743</v>
      </c>
      <c r="K16" s="44" t="s">
        <v>732</v>
      </c>
      <c r="L16" s="9" t="str">
        <f t="shared" si="0"/>
        <v>N/A</v>
      </c>
    </row>
    <row r="17" spans="1:12" x14ac:dyDescent="0.2">
      <c r="A17" s="3" t="s">
        <v>986</v>
      </c>
      <c r="B17" s="34" t="s">
        <v>217</v>
      </c>
      <c r="C17" s="35">
        <v>286</v>
      </c>
      <c r="D17" s="43" t="str">
        <f t="shared" si="1"/>
        <v>N/A</v>
      </c>
      <c r="E17" s="35">
        <v>190</v>
      </c>
      <c r="F17" s="43" t="str">
        <f t="shared" si="2"/>
        <v>N/A</v>
      </c>
      <c r="G17" s="35">
        <v>134</v>
      </c>
      <c r="H17" s="43" t="str">
        <f t="shared" si="3"/>
        <v>N/A</v>
      </c>
      <c r="I17" s="12">
        <v>-33.6</v>
      </c>
      <c r="J17" s="12">
        <v>-29.5</v>
      </c>
      <c r="K17" s="44" t="s">
        <v>732</v>
      </c>
      <c r="L17" s="9" t="str">
        <f t="shared" si="0"/>
        <v>Yes</v>
      </c>
    </row>
    <row r="18" spans="1:12" x14ac:dyDescent="0.2">
      <c r="A18" s="3" t="s">
        <v>987</v>
      </c>
      <c r="B18" s="34" t="s">
        <v>217</v>
      </c>
      <c r="C18" s="35">
        <v>11351</v>
      </c>
      <c r="D18" s="43" t="str">
        <f t="shared" si="1"/>
        <v>N/A</v>
      </c>
      <c r="E18" s="35">
        <v>11684</v>
      </c>
      <c r="F18" s="43" t="str">
        <f t="shared" si="2"/>
        <v>N/A</v>
      </c>
      <c r="G18" s="35">
        <v>11919</v>
      </c>
      <c r="H18" s="43" t="str">
        <f t="shared" si="3"/>
        <v>N/A</v>
      </c>
      <c r="I18" s="12">
        <v>2.9340000000000002</v>
      </c>
      <c r="J18" s="12">
        <v>2.0110000000000001</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73512</v>
      </c>
      <c r="D20" s="43" t="str">
        <f t="shared" si="1"/>
        <v>N/A</v>
      </c>
      <c r="E20" s="35">
        <v>78416</v>
      </c>
      <c r="F20" s="43" t="str">
        <f t="shared" si="2"/>
        <v>N/A</v>
      </c>
      <c r="G20" s="35">
        <v>81173</v>
      </c>
      <c r="H20" s="43" t="str">
        <f t="shared" si="3"/>
        <v>N/A</v>
      </c>
      <c r="I20" s="12">
        <v>6.6710000000000003</v>
      </c>
      <c r="J20" s="12">
        <v>3.516</v>
      </c>
      <c r="K20" s="44" t="s">
        <v>732</v>
      </c>
      <c r="L20" s="9" t="str">
        <f t="shared" si="0"/>
        <v>Yes</v>
      </c>
    </row>
    <row r="21" spans="1:12" x14ac:dyDescent="0.2">
      <c r="A21" s="3" t="s">
        <v>989</v>
      </c>
      <c r="B21" s="34" t="s">
        <v>217</v>
      </c>
      <c r="C21" s="35">
        <v>64132</v>
      </c>
      <c r="D21" s="43" t="str">
        <f t="shared" si="1"/>
        <v>N/A</v>
      </c>
      <c r="E21" s="35">
        <v>69269</v>
      </c>
      <c r="F21" s="43" t="str">
        <f t="shared" si="2"/>
        <v>N/A</v>
      </c>
      <c r="G21" s="35">
        <v>72198</v>
      </c>
      <c r="H21" s="43" t="str">
        <f t="shared" si="3"/>
        <v>N/A</v>
      </c>
      <c r="I21" s="12">
        <v>8.01</v>
      </c>
      <c r="J21" s="12">
        <v>4.2279999999999998</v>
      </c>
      <c r="K21" s="44" t="s">
        <v>732</v>
      </c>
      <c r="L21" s="9" t="str">
        <f t="shared" si="0"/>
        <v>Yes</v>
      </c>
    </row>
    <row r="22" spans="1:12" x14ac:dyDescent="0.2">
      <c r="A22" s="3" t="s">
        <v>990</v>
      </c>
      <c r="B22" s="34" t="s">
        <v>217</v>
      </c>
      <c r="C22" s="35">
        <v>0</v>
      </c>
      <c r="D22" s="43" t="str">
        <f t="shared" si="1"/>
        <v>N/A</v>
      </c>
      <c r="E22" s="35">
        <v>0</v>
      </c>
      <c r="F22" s="43" t="str">
        <f t="shared" si="2"/>
        <v>N/A</v>
      </c>
      <c r="G22" s="35">
        <v>0</v>
      </c>
      <c r="H22" s="43" t="str">
        <f t="shared" si="3"/>
        <v>N/A</v>
      </c>
      <c r="I22" s="12" t="s">
        <v>1743</v>
      </c>
      <c r="J22" s="12" t="s">
        <v>1743</v>
      </c>
      <c r="K22" s="44" t="s">
        <v>732</v>
      </c>
      <c r="L22" s="9" t="str">
        <f t="shared" si="0"/>
        <v>N/A</v>
      </c>
    </row>
    <row r="23" spans="1:12" x14ac:dyDescent="0.2">
      <c r="A23" s="3" t="s">
        <v>991</v>
      </c>
      <c r="B23" s="34" t="s">
        <v>217</v>
      </c>
      <c r="C23" s="35">
        <v>524</v>
      </c>
      <c r="D23" s="43" t="str">
        <f t="shared" si="1"/>
        <v>N/A</v>
      </c>
      <c r="E23" s="35">
        <v>548</v>
      </c>
      <c r="F23" s="43" t="str">
        <f t="shared" si="2"/>
        <v>N/A</v>
      </c>
      <c r="G23" s="35">
        <v>570</v>
      </c>
      <c r="H23" s="43" t="str">
        <f t="shared" si="3"/>
        <v>N/A</v>
      </c>
      <c r="I23" s="12">
        <v>4.58</v>
      </c>
      <c r="J23" s="12">
        <v>4.0149999999999997</v>
      </c>
      <c r="K23" s="44" t="s">
        <v>732</v>
      </c>
      <c r="L23" s="9" t="str">
        <f t="shared" si="0"/>
        <v>Yes</v>
      </c>
    </row>
    <row r="24" spans="1:12" x14ac:dyDescent="0.2">
      <c r="A24" s="3" t="s">
        <v>992</v>
      </c>
      <c r="B24" s="34" t="s">
        <v>217</v>
      </c>
      <c r="C24" s="35">
        <v>8856</v>
      </c>
      <c r="D24" s="43" t="str">
        <f t="shared" si="1"/>
        <v>N/A</v>
      </c>
      <c r="E24" s="35">
        <v>8599</v>
      </c>
      <c r="F24" s="43" t="str">
        <f t="shared" si="2"/>
        <v>N/A</v>
      </c>
      <c r="G24" s="35">
        <v>8405</v>
      </c>
      <c r="H24" s="43" t="str">
        <f t="shared" si="3"/>
        <v>N/A</v>
      </c>
      <c r="I24" s="12">
        <v>-2.9</v>
      </c>
      <c r="J24" s="12">
        <v>-2.2599999999999998</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298175</v>
      </c>
      <c r="D26" s="43" t="str">
        <f t="shared" si="1"/>
        <v>N/A</v>
      </c>
      <c r="E26" s="35">
        <v>340329</v>
      </c>
      <c r="F26" s="43" t="str">
        <f t="shared" si="2"/>
        <v>N/A</v>
      </c>
      <c r="G26" s="35">
        <v>371678</v>
      </c>
      <c r="H26" s="43" t="str">
        <f t="shared" si="3"/>
        <v>N/A</v>
      </c>
      <c r="I26" s="12">
        <v>14.14</v>
      </c>
      <c r="J26" s="12">
        <v>9.2110000000000003</v>
      </c>
      <c r="K26" s="44" t="s">
        <v>732</v>
      </c>
      <c r="L26" s="9" t="str">
        <f t="shared" si="0"/>
        <v>Yes</v>
      </c>
    </row>
    <row r="27" spans="1:12" x14ac:dyDescent="0.2">
      <c r="A27" s="3" t="s">
        <v>994</v>
      </c>
      <c r="B27" s="34" t="s">
        <v>217</v>
      </c>
      <c r="C27" s="35">
        <v>88529</v>
      </c>
      <c r="D27" s="43" t="str">
        <f t="shared" si="1"/>
        <v>N/A</v>
      </c>
      <c r="E27" s="35">
        <v>105359</v>
      </c>
      <c r="F27" s="43" t="str">
        <f t="shared" si="2"/>
        <v>N/A</v>
      </c>
      <c r="G27" s="35">
        <v>253445</v>
      </c>
      <c r="H27" s="43" t="str">
        <f t="shared" si="3"/>
        <v>N/A</v>
      </c>
      <c r="I27" s="12">
        <v>19.010000000000002</v>
      </c>
      <c r="J27" s="12">
        <v>140.6</v>
      </c>
      <c r="K27" s="44" t="s">
        <v>732</v>
      </c>
      <c r="L27" s="9" t="str">
        <f t="shared" si="0"/>
        <v>No</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0</v>
      </c>
      <c r="D29" s="43" t="str">
        <f t="shared" si="1"/>
        <v>N/A</v>
      </c>
      <c r="E29" s="35">
        <v>0</v>
      </c>
      <c r="F29" s="43" t="str">
        <f t="shared" si="2"/>
        <v>N/A</v>
      </c>
      <c r="G29" s="116">
        <v>0</v>
      </c>
      <c r="H29" s="43" t="str">
        <f t="shared" si="3"/>
        <v>N/A</v>
      </c>
      <c r="I29" s="12" t="s">
        <v>1743</v>
      </c>
      <c r="J29" s="12" t="s">
        <v>1743</v>
      </c>
      <c r="K29" s="44" t="s">
        <v>732</v>
      </c>
      <c r="L29" s="9" t="str">
        <f t="shared" si="0"/>
        <v>N/A</v>
      </c>
    </row>
    <row r="30" spans="1:12" x14ac:dyDescent="0.2">
      <c r="A30" s="3" t="s">
        <v>997</v>
      </c>
      <c r="B30" s="34" t="s">
        <v>217</v>
      </c>
      <c r="C30" s="35">
        <v>174496</v>
      </c>
      <c r="D30" s="43" t="str">
        <f t="shared" si="1"/>
        <v>N/A</v>
      </c>
      <c r="E30" s="35">
        <v>197882</v>
      </c>
      <c r="F30" s="43" t="str">
        <f t="shared" si="2"/>
        <v>N/A</v>
      </c>
      <c r="G30" s="35">
        <v>84798</v>
      </c>
      <c r="H30" s="43" t="str">
        <f t="shared" si="3"/>
        <v>N/A</v>
      </c>
      <c r="I30" s="12">
        <v>13.4</v>
      </c>
      <c r="J30" s="12">
        <v>-57.1</v>
      </c>
      <c r="K30" s="44" t="s">
        <v>732</v>
      </c>
      <c r="L30" s="9" t="str">
        <f t="shared" si="0"/>
        <v>No</v>
      </c>
    </row>
    <row r="31" spans="1:12" x14ac:dyDescent="0.2">
      <c r="A31" s="3" t="s">
        <v>998</v>
      </c>
      <c r="B31" s="34" t="s">
        <v>217</v>
      </c>
      <c r="C31" s="35">
        <v>14934</v>
      </c>
      <c r="D31" s="43" t="str">
        <f t="shared" si="1"/>
        <v>N/A</v>
      </c>
      <c r="E31" s="35">
        <v>16044</v>
      </c>
      <c r="F31" s="43" t="str">
        <f t="shared" si="2"/>
        <v>N/A</v>
      </c>
      <c r="G31" s="35">
        <v>14678</v>
      </c>
      <c r="H31" s="43" t="str">
        <f t="shared" si="3"/>
        <v>N/A</v>
      </c>
      <c r="I31" s="12">
        <v>7.4329999999999998</v>
      </c>
      <c r="J31" s="12">
        <v>-8.51</v>
      </c>
      <c r="K31" s="44" t="s">
        <v>732</v>
      </c>
      <c r="L31" s="9" t="str">
        <f t="shared" si="0"/>
        <v>Yes</v>
      </c>
    </row>
    <row r="32" spans="1:12" x14ac:dyDescent="0.2">
      <c r="A32" s="3" t="s">
        <v>999</v>
      </c>
      <c r="B32" s="34" t="s">
        <v>217</v>
      </c>
      <c r="C32" s="35">
        <v>20216</v>
      </c>
      <c r="D32" s="43" t="str">
        <f t="shared" si="1"/>
        <v>N/A</v>
      </c>
      <c r="E32" s="35">
        <v>21044</v>
      </c>
      <c r="F32" s="43" t="str">
        <f t="shared" si="2"/>
        <v>N/A</v>
      </c>
      <c r="G32" s="35">
        <v>18757</v>
      </c>
      <c r="H32" s="43" t="str">
        <f t="shared" si="3"/>
        <v>N/A</v>
      </c>
      <c r="I32" s="12">
        <v>4.0960000000000001</v>
      </c>
      <c r="J32" s="12">
        <v>-10.9</v>
      </c>
      <c r="K32" s="44" t="s">
        <v>732</v>
      </c>
      <c r="L32" s="9" t="str">
        <f t="shared" si="0"/>
        <v>Yes</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79351</v>
      </c>
      <c r="D34" s="43" t="str">
        <f t="shared" si="1"/>
        <v>N/A</v>
      </c>
      <c r="E34" s="35">
        <v>94185</v>
      </c>
      <c r="F34" s="43" t="str">
        <f t="shared" si="2"/>
        <v>N/A</v>
      </c>
      <c r="G34" s="35">
        <v>121139</v>
      </c>
      <c r="H34" s="43" t="str">
        <f t="shared" si="3"/>
        <v>N/A</v>
      </c>
      <c r="I34" s="12">
        <v>18.690000000000001</v>
      </c>
      <c r="J34" s="12">
        <v>28.62</v>
      </c>
      <c r="K34" s="44" t="s">
        <v>732</v>
      </c>
      <c r="L34" s="9" t="str">
        <f t="shared" si="0"/>
        <v>Yes</v>
      </c>
    </row>
    <row r="35" spans="1:12" x14ac:dyDescent="0.2">
      <c r="A35" s="3" t="s">
        <v>1001</v>
      </c>
      <c r="B35" s="34" t="s">
        <v>217</v>
      </c>
      <c r="C35" s="35">
        <v>60435</v>
      </c>
      <c r="D35" s="43" t="str">
        <f t="shared" si="1"/>
        <v>N/A</v>
      </c>
      <c r="E35" s="35">
        <v>74396</v>
      </c>
      <c r="F35" s="43" t="str">
        <f t="shared" si="2"/>
        <v>N/A</v>
      </c>
      <c r="G35" s="35">
        <v>104511</v>
      </c>
      <c r="H35" s="43" t="str">
        <f t="shared" si="3"/>
        <v>N/A</v>
      </c>
      <c r="I35" s="12">
        <v>23.1</v>
      </c>
      <c r="J35" s="12">
        <v>40.479999999999997</v>
      </c>
      <c r="K35" s="44" t="s">
        <v>732</v>
      </c>
      <c r="L35" s="9" t="str">
        <f t="shared" si="0"/>
        <v>No</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0</v>
      </c>
      <c r="D37" s="43" t="str">
        <f t="shared" si="1"/>
        <v>N/A</v>
      </c>
      <c r="E37" s="35">
        <v>0</v>
      </c>
      <c r="F37" s="43" t="str">
        <f t="shared" si="2"/>
        <v>N/A</v>
      </c>
      <c r="G37" s="35">
        <v>0</v>
      </c>
      <c r="H37" s="43" t="str">
        <f t="shared" si="3"/>
        <v>N/A</v>
      </c>
      <c r="I37" s="12" t="s">
        <v>1743</v>
      </c>
      <c r="J37" s="12" t="s">
        <v>1743</v>
      </c>
      <c r="K37" s="44" t="s">
        <v>732</v>
      </c>
      <c r="L37" s="9" t="str">
        <f t="shared" si="0"/>
        <v>N/A</v>
      </c>
    </row>
    <row r="38" spans="1:12" x14ac:dyDescent="0.2">
      <c r="A38" s="3" t="s">
        <v>1004</v>
      </c>
      <c r="B38" s="34" t="s">
        <v>217</v>
      </c>
      <c r="C38" s="35">
        <v>8465</v>
      </c>
      <c r="D38" s="43" t="str">
        <f t="shared" si="1"/>
        <v>N/A</v>
      </c>
      <c r="E38" s="35">
        <v>8889</v>
      </c>
      <c r="F38" s="43" t="str">
        <f t="shared" si="2"/>
        <v>N/A</v>
      </c>
      <c r="G38" s="35">
        <v>8111</v>
      </c>
      <c r="H38" s="43" t="str">
        <f t="shared" si="3"/>
        <v>N/A</v>
      </c>
      <c r="I38" s="12">
        <v>5.0090000000000003</v>
      </c>
      <c r="J38" s="12">
        <v>-8.75</v>
      </c>
      <c r="K38" s="44" t="s">
        <v>732</v>
      </c>
      <c r="L38" s="9" t="str">
        <f t="shared" si="0"/>
        <v>Yes</v>
      </c>
    </row>
    <row r="39" spans="1:12" x14ac:dyDescent="0.2">
      <c r="A39" s="3" t="s">
        <v>1005</v>
      </c>
      <c r="B39" s="34" t="s">
        <v>217</v>
      </c>
      <c r="C39" s="35">
        <v>10451</v>
      </c>
      <c r="D39" s="43" t="str">
        <f t="shared" si="1"/>
        <v>N/A</v>
      </c>
      <c r="E39" s="35">
        <v>10900</v>
      </c>
      <c r="F39" s="43" t="str">
        <f t="shared" si="2"/>
        <v>N/A</v>
      </c>
      <c r="G39" s="35">
        <v>8517</v>
      </c>
      <c r="H39" s="43" t="str">
        <f t="shared" si="3"/>
        <v>N/A</v>
      </c>
      <c r="I39" s="12">
        <v>4.2960000000000003</v>
      </c>
      <c r="J39" s="12">
        <v>-21.9</v>
      </c>
      <c r="K39" s="44" t="s">
        <v>732</v>
      </c>
      <c r="L39" s="9" t="str">
        <f t="shared" si="0"/>
        <v>Yes</v>
      </c>
    </row>
    <row r="40" spans="1:12" x14ac:dyDescent="0.2">
      <c r="A40" s="3" t="s">
        <v>1006</v>
      </c>
      <c r="B40" s="34" t="s">
        <v>217</v>
      </c>
      <c r="C40" s="35">
        <v>0</v>
      </c>
      <c r="D40" s="43" t="str">
        <f t="shared" si="1"/>
        <v>N/A</v>
      </c>
      <c r="E40" s="35">
        <v>0</v>
      </c>
      <c r="F40" s="43" t="str">
        <f t="shared" si="2"/>
        <v>N/A</v>
      </c>
      <c r="G40" s="35">
        <v>0</v>
      </c>
      <c r="H40" s="43" t="str">
        <f t="shared" si="3"/>
        <v>N/A</v>
      </c>
      <c r="I40" s="12" t="s">
        <v>1743</v>
      </c>
      <c r="J40" s="12" t="s">
        <v>1743</v>
      </c>
      <c r="K40" s="44" t="s">
        <v>732</v>
      </c>
      <c r="L40" s="9" t="str">
        <f t="shared" si="0"/>
        <v>N/A</v>
      </c>
    </row>
    <row r="41" spans="1:12" x14ac:dyDescent="0.2">
      <c r="A41" s="45" t="s">
        <v>84</v>
      </c>
      <c r="B41" s="34" t="s">
        <v>217</v>
      </c>
      <c r="C41" s="46">
        <v>2364805811</v>
      </c>
      <c r="D41" s="43" t="str">
        <f t="shared" si="1"/>
        <v>N/A</v>
      </c>
      <c r="E41" s="46">
        <v>2639117991</v>
      </c>
      <c r="F41" s="43" t="str">
        <f t="shared" si="2"/>
        <v>N/A</v>
      </c>
      <c r="G41" s="46">
        <v>2699985480</v>
      </c>
      <c r="H41" s="43" t="str">
        <f t="shared" si="3"/>
        <v>N/A</v>
      </c>
      <c r="I41" s="12">
        <v>11.6</v>
      </c>
      <c r="J41" s="12">
        <v>2.306</v>
      </c>
      <c r="K41" s="44" t="s">
        <v>732</v>
      </c>
      <c r="L41" s="9" t="str">
        <f t="shared" si="0"/>
        <v>Yes</v>
      </c>
    </row>
    <row r="42" spans="1:12" x14ac:dyDescent="0.2">
      <c r="A42" s="45" t="s">
        <v>1503</v>
      </c>
      <c r="B42" s="34" t="s">
        <v>217</v>
      </c>
      <c r="C42" s="46">
        <v>4804.4651897000003</v>
      </c>
      <c r="D42" s="43" t="str">
        <f t="shared" si="1"/>
        <v>N/A</v>
      </c>
      <c r="E42" s="46">
        <v>4758.2025130000002</v>
      </c>
      <c r="F42" s="43" t="str">
        <f t="shared" si="2"/>
        <v>N/A</v>
      </c>
      <c r="G42" s="46">
        <v>4385.6278628999999</v>
      </c>
      <c r="H42" s="43" t="str">
        <f t="shared" si="3"/>
        <v>N/A</v>
      </c>
      <c r="I42" s="12">
        <v>-0.96299999999999997</v>
      </c>
      <c r="J42" s="12">
        <v>-7.83</v>
      </c>
      <c r="K42" s="44" t="s">
        <v>732</v>
      </c>
      <c r="L42" s="9" t="str">
        <f t="shared" si="0"/>
        <v>Yes</v>
      </c>
    </row>
    <row r="43" spans="1:12" x14ac:dyDescent="0.2">
      <c r="A43" s="45" t="s">
        <v>1504</v>
      </c>
      <c r="B43" s="34" t="s">
        <v>217</v>
      </c>
      <c r="C43" s="46">
        <v>5956.5846723000004</v>
      </c>
      <c r="D43" s="43" t="str">
        <f t="shared" si="1"/>
        <v>N/A</v>
      </c>
      <c r="E43" s="46">
        <v>5848.6423756000004</v>
      </c>
      <c r="F43" s="43" t="str">
        <f t="shared" si="2"/>
        <v>N/A</v>
      </c>
      <c r="G43" s="46">
        <v>5392.8416233999997</v>
      </c>
      <c r="H43" s="43" t="str">
        <f t="shared" si="3"/>
        <v>N/A</v>
      </c>
      <c r="I43" s="12">
        <v>-1.81</v>
      </c>
      <c r="J43" s="12">
        <v>-7.79</v>
      </c>
      <c r="K43" s="44" t="s">
        <v>732</v>
      </c>
      <c r="L43" s="9" t="str">
        <f t="shared" si="0"/>
        <v>Yes</v>
      </c>
    </row>
    <row r="44" spans="1:12" x14ac:dyDescent="0.2">
      <c r="A44" s="4" t="s">
        <v>107</v>
      </c>
      <c r="B44" s="34" t="s">
        <v>217</v>
      </c>
      <c r="C44" s="46">
        <v>207328191</v>
      </c>
      <c r="D44" s="43" t="str">
        <f t="shared" si="1"/>
        <v>N/A</v>
      </c>
      <c r="E44" s="46">
        <v>194992331</v>
      </c>
      <c r="F44" s="43" t="str">
        <f t="shared" si="2"/>
        <v>N/A</v>
      </c>
      <c r="G44" s="46">
        <v>213036514</v>
      </c>
      <c r="H44" s="43" t="str">
        <f t="shared" si="3"/>
        <v>N/A</v>
      </c>
      <c r="I44" s="12">
        <v>-5.95</v>
      </c>
      <c r="J44" s="12">
        <v>9.2539999999999996</v>
      </c>
      <c r="K44" s="44" t="s">
        <v>732</v>
      </c>
      <c r="L44" s="9" t="str">
        <f t="shared" si="0"/>
        <v>Yes</v>
      </c>
    </row>
    <row r="45" spans="1:12" x14ac:dyDescent="0.2">
      <c r="A45" s="45" t="s">
        <v>162</v>
      </c>
      <c r="B45" s="47" t="s">
        <v>221</v>
      </c>
      <c r="C45" s="1">
        <v>38207</v>
      </c>
      <c r="D45" s="43" t="str">
        <f>IF($B45="N/A","N/A",IF(C45&gt;0,"No",IF(C45&lt;0,"No","Yes")))</f>
        <v>No</v>
      </c>
      <c r="E45" s="1">
        <v>593</v>
      </c>
      <c r="F45" s="43" t="str">
        <f>IF($B45="N/A","N/A",IF(E45&gt;0,"No",IF(E45&lt;0,"No","Yes")))</f>
        <v>No</v>
      </c>
      <c r="G45" s="1">
        <v>832</v>
      </c>
      <c r="H45" s="43" t="str">
        <f>IF($B45="N/A","N/A",IF(G45&gt;0,"No",IF(G45&lt;0,"No","Yes")))</f>
        <v>No</v>
      </c>
      <c r="I45" s="12">
        <v>-98.4</v>
      </c>
      <c r="J45" s="12">
        <v>40.299999999999997</v>
      </c>
      <c r="K45" s="44" t="s">
        <v>732</v>
      </c>
      <c r="L45" s="9" t="str">
        <f t="shared" si="0"/>
        <v>No</v>
      </c>
    </row>
    <row r="46" spans="1:12" x14ac:dyDescent="0.2">
      <c r="A46" s="45" t="s">
        <v>160</v>
      </c>
      <c r="B46" s="34" t="s">
        <v>217</v>
      </c>
      <c r="C46" s="46">
        <v>29119908</v>
      </c>
      <c r="D46" s="43" t="str">
        <f t="shared" ref="D46:D47" si="4">IF($B46="N/A","N/A",IF(C46&gt;10,"No",IF(C46&lt;-10,"No","Yes")))</f>
        <v>N/A</v>
      </c>
      <c r="E46" s="46">
        <v>262044</v>
      </c>
      <c r="F46" s="43" t="str">
        <f t="shared" ref="F46:F47" si="5">IF($B46="N/A","N/A",IF(E46&gt;10,"No",IF(E46&lt;-10,"No","Yes")))</f>
        <v>N/A</v>
      </c>
      <c r="G46" s="46">
        <v>389537</v>
      </c>
      <c r="H46" s="43" t="str">
        <f t="shared" ref="H46:H47" si="6">IF($B46="N/A","N/A",IF(G46&gt;10,"No",IF(G46&lt;-10,"No","Yes")))</f>
        <v>N/A</v>
      </c>
      <c r="I46" s="12">
        <v>-99.1</v>
      </c>
      <c r="J46" s="12">
        <v>48.65</v>
      </c>
      <c r="K46" s="44" t="s">
        <v>732</v>
      </c>
      <c r="L46" s="9" t="str">
        <f t="shared" si="0"/>
        <v>No</v>
      </c>
    </row>
    <row r="47" spans="1:12" x14ac:dyDescent="0.2">
      <c r="A47" s="45" t="s">
        <v>1290</v>
      </c>
      <c r="B47" s="34" t="s">
        <v>217</v>
      </c>
      <c r="C47" s="46">
        <v>762.16159343000004</v>
      </c>
      <c r="D47" s="43" t="str">
        <f t="shared" si="4"/>
        <v>N/A</v>
      </c>
      <c r="E47" s="46">
        <v>441.89544688000001</v>
      </c>
      <c r="F47" s="43" t="str">
        <f t="shared" si="5"/>
        <v>N/A</v>
      </c>
      <c r="G47" s="46">
        <v>468.19350961999999</v>
      </c>
      <c r="H47" s="43" t="str">
        <f t="shared" si="6"/>
        <v>N/A</v>
      </c>
      <c r="I47" s="12">
        <v>-42</v>
      </c>
      <c r="J47" s="12">
        <v>5.9509999999999996</v>
      </c>
      <c r="K47" s="44" t="s">
        <v>732</v>
      </c>
      <c r="L47" s="9" t="str">
        <f>IF(J47="Div by 0", "N/A", IF(OR(J47="N/A",K47="N/A"),"N/A", IF(J47&gt;VALUE(MID(K47,1,2)), "No", IF(J47&lt;-1*VALUE(MID(K47,1,2)), "No", "Yes"))))</f>
        <v>Yes</v>
      </c>
    </row>
    <row r="48" spans="1:12" x14ac:dyDescent="0.2">
      <c r="A48" s="45" t="s">
        <v>1505</v>
      </c>
      <c r="B48" s="34" t="s">
        <v>217</v>
      </c>
      <c r="C48" s="46">
        <v>15711.19404</v>
      </c>
      <c r="D48" s="43" t="str">
        <f t="shared" ref="D48:D74" si="7">IF($B48="N/A","N/A",IF(C48&gt;10,"No",IF(C48&lt;-10,"No","Yes")))</f>
        <v>N/A</v>
      </c>
      <c r="E48" s="46">
        <v>16396.087975999999</v>
      </c>
      <c r="F48" s="43" t="str">
        <f t="shared" ref="F48:F74" si="8">IF($B48="N/A","N/A",IF(E48&gt;10,"No",IF(E48&lt;-10,"No","Yes")))</f>
        <v>N/A</v>
      </c>
      <c r="G48" s="46">
        <v>15714.431146999999</v>
      </c>
      <c r="H48" s="43" t="str">
        <f t="shared" ref="H48:H74" si="9">IF($B48="N/A","N/A",IF(G48&gt;10,"No",IF(G48&lt;-10,"No","Yes")))</f>
        <v>N/A</v>
      </c>
      <c r="I48" s="12">
        <v>4.359</v>
      </c>
      <c r="J48" s="12">
        <v>-4.16</v>
      </c>
      <c r="K48" s="44" t="s">
        <v>732</v>
      </c>
      <c r="L48" s="9" t="str">
        <f t="shared" ref="L48:L74" si="10">IF(J48="Div by 0", "N/A", IF(K48="N/A","N/A", IF(J48&gt;VALUE(MID(K48,1,2)), "No", IF(J48&lt;-1*VALUE(MID(K48,1,2)), "No", "Yes"))))</f>
        <v>Yes</v>
      </c>
    </row>
    <row r="49" spans="1:12" x14ac:dyDescent="0.2">
      <c r="A49" s="45" t="s">
        <v>1506</v>
      </c>
      <c r="B49" s="34" t="s">
        <v>217</v>
      </c>
      <c r="C49" s="46">
        <v>12189.349247</v>
      </c>
      <c r="D49" s="43" t="str">
        <f t="shared" si="7"/>
        <v>N/A</v>
      </c>
      <c r="E49" s="46">
        <v>12510.060619</v>
      </c>
      <c r="F49" s="43" t="str">
        <f t="shared" si="8"/>
        <v>N/A</v>
      </c>
      <c r="G49" s="46">
        <v>12067.45968</v>
      </c>
      <c r="H49" s="43" t="str">
        <f t="shared" si="9"/>
        <v>N/A</v>
      </c>
      <c r="I49" s="12">
        <v>2.6309999999999998</v>
      </c>
      <c r="J49" s="12">
        <v>-3.54</v>
      </c>
      <c r="K49" s="44" t="s">
        <v>732</v>
      </c>
      <c r="L49" s="9" t="str">
        <f t="shared" si="10"/>
        <v>Yes</v>
      </c>
    </row>
    <row r="50" spans="1:12" x14ac:dyDescent="0.2">
      <c r="A50" s="45" t="s">
        <v>1507</v>
      </c>
      <c r="B50" s="34" t="s">
        <v>217</v>
      </c>
      <c r="C50" s="46" t="s">
        <v>1743</v>
      </c>
      <c r="D50" s="43" t="str">
        <f t="shared" si="7"/>
        <v>N/A</v>
      </c>
      <c r="E50" s="46" t="s">
        <v>1743</v>
      </c>
      <c r="F50" s="43" t="str">
        <f t="shared" si="8"/>
        <v>N/A</v>
      </c>
      <c r="G50" s="46" t="s">
        <v>1743</v>
      </c>
      <c r="H50" s="43" t="str">
        <f t="shared" si="9"/>
        <v>N/A</v>
      </c>
      <c r="I50" s="12" t="s">
        <v>1743</v>
      </c>
      <c r="J50" s="12" t="s">
        <v>1743</v>
      </c>
      <c r="K50" s="44" t="s">
        <v>732</v>
      </c>
      <c r="L50" s="9" t="str">
        <f t="shared" si="10"/>
        <v>N/A</v>
      </c>
    </row>
    <row r="51" spans="1:12" x14ac:dyDescent="0.2">
      <c r="A51" s="45" t="s">
        <v>1508</v>
      </c>
      <c r="B51" s="34" t="s">
        <v>217</v>
      </c>
      <c r="C51" s="46">
        <v>1920.2727273</v>
      </c>
      <c r="D51" s="43" t="str">
        <f t="shared" si="7"/>
        <v>N/A</v>
      </c>
      <c r="E51" s="46">
        <v>3569.6526315999999</v>
      </c>
      <c r="F51" s="43" t="str">
        <f t="shared" si="8"/>
        <v>N/A</v>
      </c>
      <c r="G51" s="46">
        <v>4043.8805969999999</v>
      </c>
      <c r="H51" s="43" t="str">
        <f t="shared" si="9"/>
        <v>N/A</v>
      </c>
      <c r="I51" s="12">
        <v>85.89</v>
      </c>
      <c r="J51" s="12">
        <v>13.28</v>
      </c>
      <c r="K51" s="44" t="s">
        <v>732</v>
      </c>
      <c r="L51" s="9" t="str">
        <f t="shared" si="10"/>
        <v>Yes</v>
      </c>
    </row>
    <row r="52" spans="1:12" x14ac:dyDescent="0.2">
      <c r="A52" s="45" t="s">
        <v>1509</v>
      </c>
      <c r="B52" s="34" t="s">
        <v>217</v>
      </c>
      <c r="C52" s="46">
        <v>25222.416791</v>
      </c>
      <c r="D52" s="43" t="str">
        <f t="shared" si="7"/>
        <v>N/A</v>
      </c>
      <c r="E52" s="46">
        <v>26529.933498999999</v>
      </c>
      <c r="F52" s="43" t="str">
        <f t="shared" si="8"/>
        <v>N/A</v>
      </c>
      <c r="G52" s="46">
        <v>24902.941606</v>
      </c>
      <c r="H52" s="43" t="str">
        <f t="shared" si="9"/>
        <v>N/A</v>
      </c>
      <c r="I52" s="12">
        <v>5.1840000000000002</v>
      </c>
      <c r="J52" s="12">
        <v>-6.13</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14913.681753000001</v>
      </c>
      <c r="D54" s="43" t="str">
        <f t="shared" si="7"/>
        <v>N/A</v>
      </c>
      <c r="E54" s="46">
        <v>15413.450392999999</v>
      </c>
      <c r="F54" s="43" t="str">
        <f t="shared" si="8"/>
        <v>N/A</v>
      </c>
      <c r="G54" s="46">
        <v>15517.905780999999</v>
      </c>
      <c r="H54" s="43" t="str">
        <f t="shared" si="9"/>
        <v>N/A</v>
      </c>
      <c r="I54" s="12">
        <v>3.351</v>
      </c>
      <c r="J54" s="12">
        <v>0.67769999999999997</v>
      </c>
      <c r="K54" s="44" t="s">
        <v>732</v>
      </c>
      <c r="L54" s="9" t="str">
        <f t="shared" si="10"/>
        <v>Yes</v>
      </c>
    </row>
    <row r="55" spans="1:12" x14ac:dyDescent="0.2">
      <c r="A55" s="45" t="s">
        <v>1512</v>
      </c>
      <c r="B55" s="34" t="s">
        <v>217</v>
      </c>
      <c r="C55" s="46">
        <v>12144.724646000001</v>
      </c>
      <c r="D55" s="43" t="str">
        <f t="shared" si="7"/>
        <v>N/A</v>
      </c>
      <c r="E55" s="46">
        <v>12621.484315</v>
      </c>
      <c r="F55" s="43" t="str">
        <f t="shared" si="8"/>
        <v>N/A</v>
      </c>
      <c r="G55" s="46">
        <v>12949.96457</v>
      </c>
      <c r="H55" s="43" t="str">
        <f t="shared" si="9"/>
        <v>N/A</v>
      </c>
      <c r="I55" s="12">
        <v>3.9260000000000002</v>
      </c>
      <c r="J55" s="12">
        <v>2.6030000000000002</v>
      </c>
      <c r="K55" s="44" t="s">
        <v>732</v>
      </c>
      <c r="L55" s="9" t="str">
        <f t="shared" si="10"/>
        <v>Yes</v>
      </c>
    </row>
    <row r="56" spans="1:12" ht="25.5" x14ac:dyDescent="0.2">
      <c r="A56" s="45" t="s">
        <v>1513</v>
      </c>
      <c r="B56" s="34" t="s">
        <v>217</v>
      </c>
      <c r="C56" s="46" t="s">
        <v>1743</v>
      </c>
      <c r="D56" s="43" t="str">
        <f t="shared" si="7"/>
        <v>N/A</v>
      </c>
      <c r="E56" s="46" t="s">
        <v>1743</v>
      </c>
      <c r="F56" s="43" t="str">
        <f t="shared" si="8"/>
        <v>N/A</v>
      </c>
      <c r="G56" s="46" t="s">
        <v>1743</v>
      </c>
      <c r="H56" s="43" t="str">
        <f t="shared" si="9"/>
        <v>N/A</v>
      </c>
      <c r="I56" s="12" t="s">
        <v>1743</v>
      </c>
      <c r="J56" s="12" t="s">
        <v>1743</v>
      </c>
      <c r="K56" s="44" t="s">
        <v>732</v>
      </c>
      <c r="L56" s="9" t="str">
        <f t="shared" si="10"/>
        <v>N/A</v>
      </c>
    </row>
    <row r="57" spans="1:12" x14ac:dyDescent="0.2">
      <c r="A57" s="45" t="s">
        <v>1514</v>
      </c>
      <c r="B57" s="34" t="s">
        <v>217</v>
      </c>
      <c r="C57" s="46">
        <v>9324.5515266999992</v>
      </c>
      <c r="D57" s="43" t="str">
        <f t="shared" si="7"/>
        <v>N/A</v>
      </c>
      <c r="E57" s="46">
        <v>11171.660583999999</v>
      </c>
      <c r="F57" s="43" t="str">
        <f t="shared" si="8"/>
        <v>N/A</v>
      </c>
      <c r="G57" s="46">
        <v>11709.868420999999</v>
      </c>
      <c r="H57" s="43" t="str">
        <f t="shared" si="9"/>
        <v>N/A</v>
      </c>
      <c r="I57" s="12">
        <v>19.809999999999999</v>
      </c>
      <c r="J57" s="12">
        <v>4.8179999999999996</v>
      </c>
      <c r="K57" s="44" t="s">
        <v>732</v>
      </c>
      <c r="L57" s="9" t="str">
        <f t="shared" si="10"/>
        <v>Yes</v>
      </c>
    </row>
    <row r="58" spans="1:12" x14ac:dyDescent="0.2">
      <c r="A58" s="45" t="s">
        <v>1515</v>
      </c>
      <c r="B58" s="34" t="s">
        <v>217</v>
      </c>
      <c r="C58" s="46">
        <v>35296.186427000001</v>
      </c>
      <c r="D58" s="43" t="str">
        <f t="shared" si="7"/>
        <v>N/A</v>
      </c>
      <c r="E58" s="46">
        <v>38174.375974000002</v>
      </c>
      <c r="F58" s="43" t="str">
        <f t="shared" si="8"/>
        <v>N/A</v>
      </c>
      <c r="G58" s="46">
        <v>37834.479357999997</v>
      </c>
      <c r="H58" s="43" t="str">
        <f t="shared" si="9"/>
        <v>N/A</v>
      </c>
      <c r="I58" s="12">
        <v>8.1539999999999999</v>
      </c>
      <c r="J58" s="12">
        <v>-0.89</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1439.5139566</v>
      </c>
      <c r="D60" s="43" t="str">
        <f t="shared" si="7"/>
        <v>N/A</v>
      </c>
      <c r="E60" s="46">
        <v>1526.8677221</v>
      </c>
      <c r="F60" s="43" t="str">
        <f t="shared" si="8"/>
        <v>N/A</v>
      </c>
      <c r="G60" s="46">
        <v>1417.6098774</v>
      </c>
      <c r="H60" s="43" t="str">
        <f t="shared" si="9"/>
        <v>N/A</v>
      </c>
      <c r="I60" s="12">
        <v>6.0679999999999996</v>
      </c>
      <c r="J60" s="12">
        <v>-7.16</v>
      </c>
      <c r="K60" s="44" t="s">
        <v>732</v>
      </c>
      <c r="L60" s="9" t="str">
        <f t="shared" si="10"/>
        <v>Yes</v>
      </c>
    </row>
    <row r="61" spans="1:12" x14ac:dyDescent="0.2">
      <c r="A61" s="45" t="s">
        <v>1518</v>
      </c>
      <c r="B61" s="34" t="s">
        <v>217</v>
      </c>
      <c r="C61" s="46">
        <v>1305.8979429999999</v>
      </c>
      <c r="D61" s="43" t="str">
        <f t="shared" si="7"/>
        <v>N/A</v>
      </c>
      <c r="E61" s="46">
        <v>1420.8524568</v>
      </c>
      <c r="F61" s="43" t="str">
        <f t="shared" si="8"/>
        <v>N/A</v>
      </c>
      <c r="G61" s="46">
        <v>1261.0935824000001</v>
      </c>
      <c r="H61" s="43" t="str">
        <f t="shared" si="9"/>
        <v>N/A</v>
      </c>
      <c r="I61" s="12">
        <v>8.8030000000000008</v>
      </c>
      <c r="J61" s="12">
        <v>-11.2</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t="s">
        <v>1743</v>
      </c>
      <c r="D63" s="43" t="str">
        <f t="shared" si="7"/>
        <v>N/A</v>
      </c>
      <c r="E63" s="46" t="s">
        <v>1743</v>
      </c>
      <c r="F63" s="43" t="str">
        <f t="shared" si="8"/>
        <v>N/A</v>
      </c>
      <c r="G63" s="46" t="s">
        <v>1743</v>
      </c>
      <c r="H63" s="43" t="str">
        <f t="shared" si="9"/>
        <v>N/A</v>
      </c>
      <c r="I63" s="12" t="s">
        <v>1743</v>
      </c>
      <c r="J63" s="12" t="s">
        <v>1743</v>
      </c>
      <c r="K63" s="44" t="s">
        <v>732</v>
      </c>
      <c r="L63" s="9" t="str">
        <f t="shared" si="10"/>
        <v>N/A</v>
      </c>
    </row>
    <row r="64" spans="1:12" x14ac:dyDescent="0.2">
      <c r="A64" s="45" t="s">
        <v>1521</v>
      </c>
      <c r="B64" s="34" t="s">
        <v>217</v>
      </c>
      <c r="C64" s="46">
        <v>1261.4072013</v>
      </c>
      <c r="D64" s="43" t="str">
        <f t="shared" si="7"/>
        <v>N/A</v>
      </c>
      <c r="E64" s="46">
        <v>1288.8479852</v>
      </c>
      <c r="F64" s="43" t="str">
        <f t="shared" si="8"/>
        <v>N/A</v>
      </c>
      <c r="G64" s="46">
        <v>1382.0007075999999</v>
      </c>
      <c r="H64" s="43" t="str">
        <f t="shared" si="9"/>
        <v>N/A</v>
      </c>
      <c r="I64" s="12">
        <v>2.1749999999999998</v>
      </c>
      <c r="J64" s="12">
        <v>7.2279999999999998</v>
      </c>
      <c r="K64" s="44" t="s">
        <v>732</v>
      </c>
      <c r="L64" s="9" t="str">
        <f t="shared" si="10"/>
        <v>Yes</v>
      </c>
    </row>
    <row r="65" spans="1:12" x14ac:dyDescent="0.2">
      <c r="A65" s="45" t="s">
        <v>1522</v>
      </c>
      <c r="B65" s="34" t="s">
        <v>217</v>
      </c>
      <c r="C65" s="46">
        <v>1152.1907057999999</v>
      </c>
      <c r="D65" s="43" t="str">
        <f t="shared" si="7"/>
        <v>N/A</v>
      </c>
      <c r="E65" s="46">
        <v>1249.0856395000001</v>
      </c>
      <c r="F65" s="43" t="str">
        <f t="shared" si="8"/>
        <v>N/A</v>
      </c>
      <c r="G65" s="46">
        <v>1146.7060907</v>
      </c>
      <c r="H65" s="43" t="str">
        <f t="shared" si="9"/>
        <v>N/A</v>
      </c>
      <c r="I65" s="12">
        <v>8.41</v>
      </c>
      <c r="J65" s="12">
        <v>-8.1999999999999993</v>
      </c>
      <c r="K65" s="44" t="s">
        <v>732</v>
      </c>
      <c r="L65" s="9" t="str">
        <f t="shared" si="10"/>
        <v>Yes</v>
      </c>
    </row>
    <row r="66" spans="1:12" x14ac:dyDescent="0.2">
      <c r="A66" s="45" t="s">
        <v>1523</v>
      </c>
      <c r="B66" s="34" t="s">
        <v>217</v>
      </c>
      <c r="C66" s="46">
        <v>3774.2336762999998</v>
      </c>
      <c r="D66" s="43" t="str">
        <f t="shared" si="7"/>
        <v>N/A</v>
      </c>
      <c r="E66" s="46">
        <v>4507.5852500000001</v>
      </c>
      <c r="F66" s="43" t="str">
        <f t="shared" si="8"/>
        <v>N/A</v>
      </c>
      <c r="G66" s="46">
        <v>3905.4375965999998</v>
      </c>
      <c r="H66" s="43" t="str">
        <f t="shared" si="9"/>
        <v>N/A</v>
      </c>
      <c r="I66" s="12">
        <v>19.43</v>
      </c>
      <c r="J66" s="12">
        <v>-13.4</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2424.454424</v>
      </c>
      <c r="D68" s="43" t="str">
        <f t="shared" si="7"/>
        <v>N/A</v>
      </c>
      <c r="E68" s="46">
        <v>2408.4545733999998</v>
      </c>
      <c r="F68" s="43" t="str">
        <f t="shared" si="8"/>
        <v>N/A</v>
      </c>
      <c r="G68" s="46">
        <v>2137.1085695000002</v>
      </c>
      <c r="H68" s="43" t="str">
        <f t="shared" si="9"/>
        <v>N/A</v>
      </c>
      <c r="I68" s="12">
        <v>-0.66</v>
      </c>
      <c r="J68" s="12">
        <v>-11.3</v>
      </c>
      <c r="K68" s="44" t="s">
        <v>732</v>
      </c>
      <c r="L68" s="9" t="str">
        <f t="shared" si="10"/>
        <v>Yes</v>
      </c>
    </row>
    <row r="69" spans="1:12" x14ac:dyDescent="0.2">
      <c r="A69" s="45" t="s">
        <v>1526</v>
      </c>
      <c r="B69" s="34" t="s">
        <v>217</v>
      </c>
      <c r="C69" s="46">
        <v>2404.1140564000002</v>
      </c>
      <c r="D69" s="43" t="str">
        <f t="shared" si="7"/>
        <v>N/A</v>
      </c>
      <c r="E69" s="46">
        <v>2395.8284182000002</v>
      </c>
      <c r="F69" s="43" t="str">
        <f t="shared" si="8"/>
        <v>N/A</v>
      </c>
      <c r="G69" s="46">
        <v>2124.9476801000001</v>
      </c>
      <c r="H69" s="43" t="str">
        <f t="shared" si="9"/>
        <v>N/A</v>
      </c>
      <c r="I69" s="12">
        <v>-0.34499999999999997</v>
      </c>
      <c r="J69" s="12">
        <v>-11.3</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t="s">
        <v>1743</v>
      </c>
      <c r="D71" s="43" t="str">
        <f t="shared" si="7"/>
        <v>N/A</v>
      </c>
      <c r="E71" s="46" t="s">
        <v>1743</v>
      </c>
      <c r="F71" s="43" t="str">
        <f t="shared" si="8"/>
        <v>N/A</v>
      </c>
      <c r="G71" s="46" t="s">
        <v>1743</v>
      </c>
      <c r="H71" s="43" t="str">
        <f t="shared" si="9"/>
        <v>N/A</v>
      </c>
      <c r="I71" s="12" t="s">
        <v>1743</v>
      </c>
      <c r="J71" s="12" t="s">
        <v>1743</v>
      </c>
      <c r="K71" s="44" t="s">
        <v>732</v>
      </c>
      <c r="L71" s="9" t="str">
        <f t="shared" si="10"/>
        <v>N/A</v>
      </c>
    </row>
    <row r="72" spans="1:12" x14ac:dyDescent="0.2">
      <c r="A72" s="45" t="s">
        <v>1529</v>
      </c>
      <c r="B72" s="34" t="s">
        <v>217</v>
      </c>
      <c r="C72" s="46">
        <v>3381.6541050999999</v>
      </c>
      <c r="D72" s="43" t="str">
        <f t="shared" si="7"/>
        <v>N/A</v>
      </c>
      <c r="E72" s="46">
        <v>3341.7186409999999</v>
      </c>
      <c r="F72" s="43" t="str">
        <f t="shared" si="8"/>
        <v>N/A</v>
      </c>
      <c r="G72" s="46">
        <v>3137.5855012000002</v>
      </c>
      <c r="H72" s="43" t="str">
        <f t="shared" si="9"/>
        <v>N/A</v>
      </c>
      <c r="I72" s="12">
        <v>-1.18</v>
      </c>
      <c r="J72" s="12">
        <v>-6.11</v>
      </c>
      <c r="K72" s="44" t="s">
        <v>732</v>
      </c>
      <c r="L72" s="9" t="str">
        <f t="shared" si="10"/>
        <v>Yes</v>
      </c>
    </row>
    <row r="73" spans="1:12" x14ac:dyDescent="0.2">
      <c r="A73" s="45" t="s">
        <v>1530</v>
      </c>
      <c r="B73" s="34" t="s">
        <v>217</v>
      </c>
      <c r="C73" s="46">
        <v>1766.7733231</v>
      </c>
      <c r="D73" s="43" t="str">
        <f t="shared" si="7"/>
        <v>N/A</v>
      </c>
      <c r="E73" s="46">
        <v>1733.5510092</v>
      </c>
      <c r="F73" s="43" t="str">
        <f t="shared" si="8"/>
        <v>N/A</v>
      </c>
      <c r="G73" s="46">
        <v>1333.5484325</v>
      </c>
      <c r="H73" s="43" t="str">
        <f t="shared" si="9"/>
        <v>N/A</v>
      </c>
      <c r="I73" s="12">
        <v>-1.88</v>
      </c>
      <c r="J73" s="12">
        <v>-23.1</v>
      </c>
      <c r="K73" s="44" t="s">
        <v>732</v>
      </c>
      <c r="L73" s="9" t="str">
        <f t="shared" si="10"/>
        <v>Yes</v>
      </c>
    </row>
    <row r="74" spans="1:12" x14ac:dyDescent="0.2">
      <c r="A74" s="45" t="s">
        <v>1531</v>
      </c>
      <c r="B74" s="34" t="s">
        <v>217</v>
      </c>
      <c r="C74" s="46" t="s">
        <v>1743</v>
      </c>
      <c r="D74" s="43" t="str">
        <f t="shared" si="7"/>
        <v>N/A</v>
      </c>
      <c r="E74" s="46" t="s">
        <v>1743</v>
      </c>
      <c r="F74" s="43" t="str">
        <f t="shared" si="8"/>
        <v>N/A</v>
      </c>
      <c r="G74" s="46" t="s">
        <v>1743</v>
      </c>
      <c r="H74" s="43" t="str">
        <f t="shared" si="9"/>
        <v>N/A</v>
      </c>
      <c r="I74" s="12" t="s">
        <v>1743</v>
      </c>
      <c r="J74" s="12" t="s">
        <v>1743</v>
      </c>
      <c r="K74" s="44" t="s">
        <v>732</v>
      </c>
      <c r="L74" s="9" t="str">
        <f t="shared" si="10"/>
        <v>N/A</v>
      </c>
    </row>
    <row r="75" spans="1:12" x14ac:dyDescent="0.2">
      <c r="A75" s="45" t="s">
        <v>1613</v>
      </c>
      <c r="B75" s="34" t="s">
        <v>217</v>
      </c>
      <c r="C75" s="46">
        <v>265947101</v>
      </c>
      <c r="D75" s="43" t="str">
        <f t="shared" ref="D75:D144" si="11">IF($B75="N/A","N/A",IF(C75&gt;10,"No",IF(C75&lt;-10,"No","Yes")))</f>
        <v>N/A</v>
      </c>
      <c r="E75" s="46">
        <v>281750279</v>
      </c>
      <c r="F75" s="43" t="str">
        <f t="shared" ref="F75:F144" si="12">IF($B75="N/A","N/A",IF(E75&gt;10,"No",IF(E75&lt;-10,"No","Yes")))</f>
        <v>N/A</v>
      </c>
      <c r="G75" s="46">
        <v>291537857</v>
      </c>
      <c r="H75" s="43" t="str">
        <f t="shared" ref="H75:H144" si="13">IF($B75="N/A","N/A",IF(G75&gt;10,"No",IF(G75&lt;-10,"No","Yes")))</f>
        <v>N/A</v>
      </c>
      <c r="I75" s="12">
        <v>5.9420000000000002</v>
      </c>
      <c r="J75" s="12">
        <v>3.4740000000000002</v>
      </c>
      <c r="K75" s="44" t="s">
        <v>732</v>
      </c>
      <c r="L75" s="9" t="str">
        <f t="shared" ref="L75:L135" si="14">IF(J75="Div by 0", "N/A", IF(K75="N/A","N/A", IF(J75&gt;VALUE(MID(K75,1,2)), "No", IF(J75&lt;-1*VALUE(MID(K75,1,2)), "No", "Yes"))))</f>
        <v>Yes</v>
      </c>
    </row>
    <row r="76" spans="1:12" x14ac:dyDescent="0.2">
      <c r="A76" s="45" t="s">
        <v>598</v>
      </c>
      <c r="B76" s="34" t="s">
        <v>217</v>
      </c>
      <c r="C76" s="35">
        <v>36634</v>
      </c>
      <c r="D76" s="43" t="str">
        <f t="shared" si="11"/>
        <v>N/A</v>
      </c>
      <c r="E76" s="35">
        <v>38964</v>
      </c>
      <c r="F76" s="43" t="str">
        <f t="shared" si="12"/>
        <v>N/A</v>
      </c>
      <c r="G76" s="35">
        <v>40342</v>
      </c>
      <c r="H76" s="43" t="str">
        <f t="shared" si="13"/>
        <v>N/A</v>
      </c>
      <c r="I76" s="12">
        <v>6.36</v>
      </c>
      <c r="J76" s="12">
        <v>3.5369999999999999</v>
      </c>
      <c r="K76" s="44" t="s">
        <v>732</v>
      </c>
      <c r="L76" s="9" t="str">
        <f t="shared" si="14"/>
        <v>Yes</v>
      </c>
    </row>
    <row r="77" spans="1:12" x14ac:dyDescent="0.2">
      <c r="A77" s="45" t="s">
        <v>1440</v>
      </c>
      <c r="B77" s="34" t="s">
        <v>217</v>
      </c>
      <c r="C77" s="46">
        <v>7259.5703718000004</v>
      </c>
      <c r="D77" s="43" t="str">
        <f t="shared" si="11"/>
        <v>N/A</v>
      </c>
      <c r="E77" s="46">
        <v>7231.0409351999997</v>
      </c>
      <c r="F77" s="43" t="str">
        <f t="shared" si="12"/>
        <v>N/A</v>
      </c>
      <c r="G77" s="46">
        <v>7226.6584948999998</v>
      </c>
      <c r="H77" s="43" t="str">
        <f t="shared" si="13"/>
        <v>N/A</v>
      </c>
      <c r="I77" s="12">
        <v>-0.39300000000000002</v>
      </c>
      <c r="J77" s="12">
        <v>-6.0999999999999999E-2</v>
      </c>
      <c r="K77" s="44" t="s">
        <v>732</v>
      </c>
      <c r="L77" s="9" t="str">
        <f t="shared" si="14"/>
        <v>Yes</v>
      </c>
    </row>
    <row r="78" spans="1:12" x14ac:dyDescent="0.2">
      <c r="A78" s="45" t="s">
        <v>1441</v>
      </c>
      <c r="B78" s="34" t="s">
        <v>217</v>
      </c>
      <c r="C78" s="35">
        <v>5.6192062019</v>
      </c>
      <c r="D78" s="43" t="str">
        <f t="shared" si="11"/>
        <v>N/A</v>
      </c>
      <c r="E78" s="35">
        <v>5.5497125552000002</v>
      </c>
      <c r="F78" s="43" t="str">
        <f t="shared" si="12"/>
        <v>N/A</v>
      </c>
      <c r="G78" s="35">
        <v>5.5775370581999999</v>
      </c>
      <c r="H78" s="43" t="str">
        <f t="shared" si="13"/>
        <v>N/A</v>
      </c>
      <c r="I78" s="12">
        <v>-1.24</v>
      </c>
      <c r="J78" s="12">
        <v>0.50139999999999996</v>
      </c>
      <c r="K78" s="44" t="s">
        <v>732</v>
      </c>
      <c r="L78" s="9" t="str">
        <f t="shared" si="14"/>
        <v>Yes</v>
      </c>
    </row>
    <row r="79" spans="1:12" ht="25.5" x14ac:dyDescent="0.2">
      <c r="A79" s="45" t="s">
        <v>599</v>
      </c>
      <c r="B79" s="34" t="s">
        <v>217</v>
      </c>
      <c r="C79" s="46">
        <v>1835207</v>
      </c>
      <c r="D79" s="43" t="str">
        <f t="shared" si="11"/>
        <v>N/A</v>
      </c>
      <c r="E79" s="46">
        <v>1717174</v>
      </c>
      <c r="F79" s="43" t="str">
        <f t="shared" si="12"/>
        <v>N/A</v>
      </c>
      <c r="G79" s="46">
        <v>2560729</v>
      </c>
      <c r="H79" s="43" t="str">
        <f t="shared" si="13"/>
        <v>N/A</v>
      </c>
      <c r="I79" s="12">
        <v>-6.43</v>
      </c>
      <c r="J79" s="12">
        <v>49.12</v>
      </c>
      <c r="K79" s="44" t="s">
        <v>732</v>
      </c>
      <c r="L79" s="9" t="str">
        <f t="shared" si="14"/>
        <v>No</v>
      </c>
    </row>
    <row r="80" spans="1:12" x14ac:dyDescent="0.2">
      <c r="A80" s="45" t="s">
        <v>600</v>
      </c>
      <c r="B80" s="34" t="s">
        <v>217</v>
      </c>
      <c r="C80" s="35">
        <v>14</v>
      </c>
      <c r="D80" s="43" t="str">
        <f t="shared" si="11"/>
        <v>N/A</v>
      </c>
      <c r="E80" s="35">
        <v>14</v>
      </c>
      <c r="F80" s="43" t="str">
        <f t="shared" si="12"/>
        <v>N/A</v>
      </c>
      <c r="G80" s="35">
        <v>23</v>
      </c>
      <c r="H80" s="43" t="str">
        <f t="shared" si="13"/>
        <v>N/A</v>
      </c>
      <c r="I80" s="12">
        <v>0</v>
      </c>
      <c r="J80" s="12">
        <v>64.290000000000006</v>
      </c>
      <c r="K80" s="44" t="s">
        <v>732</v>
      </c>
      <c r="L80" s="9" t="str">
        <f t="shared" si="14"/>
        <v>No</v>
      </c>
    </row>
    <row r="81" spans="1:12" x14ac:dyDescent="0.2">
      <c r="A81" s="45" t="s">
        <v>1442</v>
      </c>
      <c r="B81" s="34" t="s">
        <v>217</v>
      </c>
      <c r="C81" s="46">
        <v>131086.21429</v>
      </c>
      <c r="D81" s="43" t="str">
        <f t="shared" si="11"/>
        <v>N/A</v>
      </c>
      <c r="E81" s="46">
        <v>122655.28571</v>
      </c>
      <c r="F81" s="43" t="str">
        <f t="shared" si="12"/>
        <v>N/A</v>
      </c>
      <c r="G81" s="46">
        <v>111336.04347999999</v>
      </c>
      <c r="H81" s="43" t="str">
        <f t="shared" si="13"/>
        <v>N/A</v>
      </c>
      <c r="I81" s="12">
        <v>-6.43</v>
      </c>
      <c r="J81" s="12">
        <v>-9.23</v>
      </c>
      <c r="K81" s="44" t="s">
        <v>732</v>
      </c>
      <c r="L81" s="9" t="str">
        <f t="shared" si="14"/>
        <v>Yes</v>
      </c>
    </row>
    <row r="82" spans="1:12" ht="25.5" x14ac:dyDescent="0.2">
      <c r="A82" s="45" t="s">
        <v>601</v>
      </c>
      <c r="B82" s="34" t="s">
        <v>217</v>
      </c>
      <c r="C82" s="46">
        <v>1545376</v>
      </c>
      <c r="D82" s="43" t="str">
        <f t="shared" si="11"/>
        <v>N/A</v>
      </c>
      <c r="E82" s="46">
        <v>2172176</v>
      </c>
      <c r="F82" s="43" t="str">
        <f t="shared" si="12"/>
        <v>N/A</v>
      </c>
      <c r="G82" s="46">
        <v>2089710</v>
      </c>
      <c r="H82" s="43" t="str">
        <f t="shared" si="13"/>
        <v>N/A</v>
      </c>
      <c r="I82" s="12">
        <v>40.56</v>
      </c>
      <c r="J82" s="12">
        <v>-3.8</v>
      </c>
      <c r="K82" s="44" t="s">
        <v>732</v>
      </c>
      <c r="L82" s="9" t="str">
        <f t="shared" si="14"/>
        <v>Yes</v>
      </c>
    </row>
    <row r="83" spans="1:12" x14ac:dyDescent="0.2">
      <c r="A83" s="45" t="s">
        <v>602</v>
      </c>
      <c r="B83" s="34" t="s">
        <v>217</v>
      </c>
      <c r="C83" s="35">
        <v>64</v>
      </c>
      <c r="D83" s="43" t="str">
        <f t="shared" si="11"/>
        <v>N/A</v>
      </c>
      <c r="E83" s="35">
        <v>66</v>
      </c>
      <c r="F83" s="43" t="str">
        <f t="shared" si="12"/>
        <v>N/A</v>
      </c>
      <c r="G83" s="35">
        <v>41</v>
      </c>
      <c r="H83" s="43" t="str">
        <f t="shared" si="13"/>
        <v>N/A</v>
      </c>
      <c r="I83" s="12">
        <v>3.125</v>
      </c>
      <c r="J83" s="12">
        <v>-37.9</v>
      </c>
      <c r="K83" s="44" t="s">
        <v>732</v>
      </c>
      <c r="L83" s="9" t="str">
        <f t="shared" si="14"/>
        <v>No</v>
      </c>
    </row>
    <row r="84" spans="1:12" ht="25.5" x14ac:dyDescent="0.2">
      <c r="A84" s="4" t="s">
        <v>1443</v>
      </c>
      <c r="B84" s="34" t="s">
        <v>217</v>
      </c>
      <c r="C84" s="46">
        <v>24146.5</v>
      </c>
      <c r="D84" s="43" t="str">
        <f t="shared" si="11"/>
        <v>N/A</v>
      </c>
      <c r="E84" s="46">
        <v>32911.757576000004</v>
      </c>
      <c r="F84" s="43" t="str">
        <f t="shared" si="12"/>
        <v>N/A</v>
      </c>
      <c r="G84" s="46">
        <v>50968.536585000002</v>
      </c>
      <c r="H84" s="43" t="str">
        <f t="shared" si="13"/>
        <v>N/A</v>
      </c>
      <c r="I84" s="12">
        <v>36.299999999999997</v>
      </c>
      <c r="J84" s="12">
        <v>54.86</v>
      </c>
      <c r="K84" s="44" t="s">
        <v>732</v>
      </c>
      <c r="L84" s="9" t="str">
        <f t="shared" si="14"/>
        <v>No</v>
      </c>
    </row>
    <row r="85" spans="1:12" x14ac:dyDescent="0.2">
      <c r="A85" s="4" t="s">
        <v>603</v>
      </c>
      <c r="B85" s="34" t="s">
        <v>217</v>
      </c>
      <c r="C85" s="46">
        <v>22936926</v>
      </c>
      <c r="D85" s="43" t="str">
        <f t="shared" si="11"/>
        <v>N/A</v>
      </c>
      <c r="E85" s="46">
        <v>24268745</v>
      </c>
      <c r="F85" s="43" t="str">
        <f t="shared" si="12"/>
        <v>N/A</v>
      </c>
      <c r="G85" s="46">
        <v>35148243</v>
      </c>
      <c r="H85" s="43" t="str">
        <f t="shared" si="13"/>
        <v>N/A</v>
      </c>
      <c r="I85" s="12">
        <v>5.806</v>
      </c>
      <c r="J85" s="12">
        <v>44.83</v>
      </c>
      <c r="K85" s="44" t="s">
        <v>732</v>
      </c>
      <c r="L85" s="9" t="str">
        <f t="shared" si="14"/>
        <v>No</v>
      </c>
    </row>
    <row r="86" spans="1:12" x14ac:dyDescent="0.2">
      <c r="A86" s="4" t="s">
        <v>604</v>
      </c>
      <c r="B86" s="34" t="s">
        <v>217</v>
      </c>
      <c r="C86" s="35">
        <v>139</v>
      </c>
      <c r="D86" s="43" t="str">
        <f t="shared" si="11"/>
        <v>N/A</v>
      </c>
      <c r="E86" s="35">
        <v>160</v>
      </c>
      <c r="F86" s="43" t="str">
        <f t="shared" si="12"/>
        <v>N/A</v>
      </c>
      <c r="G86" s="35">
        <v>219</v>
      </c>
      <c r="H86" s="43" t="str">
        <f t="shared" si="13"/>
        <v>N/A</v>
      </c>
      <c r="I86" s="12">
        <v>15.11</v>
      </c>
      <c r="J86" s="12">
        <v>36.880000000000003</v>
      </c>
      <c r="K86" s="44" t="s">
        <v>732</v>
      </c>
      <c r="L86" s="9" t="str">
        <f t="shared" si="14"/>
        <v>No</v>
      </c>
    </row>
    <row r="87" spans="1:12" x14ac:dyDescent="0.2">
      <c r="A87" s="4" t="s">
        <v>1444</v>
      </c>
      <c r="B87" s="34" t="s">
        <v>217</v>
      </c>
      <c r="C87" s="46">
        <v>165013.85612000001</v>
      </c>
      <c r="D87" s="43" t="str">
        <f t="shared" si="11"/>
        <v>N/A</v>
      </c>
      <c r="E87" s="46">
        <v>151679.65625</v>
      </c>
      <c r="F87" s="43" t="str">
        <f t="shared" si="12"/>
        <v>N/A</v>
      </c>
      <c r="G87" s="46">
        <v>160494.26027</v>
      </c>
      <c r="H87" s="43" t="str">
        <f t="shared" si="13"/>
        <v>N/A</v>
      </c>
      <c r="I87" s="12">
        <v>-8.08</v>
      </c>
      <c r="J87" s="12">
        <v>5.8109999999999999</v>
      </c>
      <c r="K87" s="44" t="s">
        <v>732</v>
      </c>
      <c r="L87" s="9" t="str">
        <f t="shared" si="14"/>
        <v>Yes</v>
      </c>
    </row>
    <row r="88" spans="1:12" x14ac:dyDescent="0.2">
      <c r="A88" s="45" t="s">
        <v>605</v>
      </c>
      <c r="B88" s="34" t="s">
        <v>217</v>
      </c>
      <c r="C88" s="46">
        <v>501716027</v>
      </c>
      <c r="D88" s="43" t="str">
        <f t="shared" si="11"/>
        <v>N/A</v>
      </c>
      <c r="E88" s="46">
        <v>507268485</v>
      </c>
      <c r="F88" s="43" t="str">
        <f t="shared" si="12"/>
        <v>N/A</v>
      </c>
      <c r="G88" s="46">
        <v>484559319</v>
      </c>
      <c r="H88" s="43" t="str">
        <f t="shared" si="13"/>
        <v>N/A</v>
      </c>
      <c r="I88" s="12">
        <v>1.107</v>
      </c>
      <c r="J88" s="12">
        <v>-4.4800000000000004</v>
      </c>
      <c r="K88" s="44" t="s">
        <v>732</v>
      </c>
      <c r="L88" s="9" t="str">
        <f t="shared" si="14"/>
        <v>Yes</v>
      </c>
    </row>
    <row r="89" spans="1:12" x14ac:dyDescent="0.2">
      <c r="A89" s="48" t="s">
        <v>606</v>
      </c>
      <c r="B89" s="35" t="s">
        <v>217</v>
      </c>
      <c r="C89" s="35">
        <v>14175</v>
      </c>
      <c r="D89" s="43" t="str">
        <f t="shared" si="11"/>
        <v>N/A</v>
      </c>
      <c r="E89" s="35">
        <v>13978</v>
      </c>
      <c r="F89" s="43" t="str">
        <f t="shared" si="12"/>
        <v>N/A</v>
      </c>
      <c r="G89" s="35">
        <v>13956</v>
      </c>
      <c r="H89" s="43" t="str">
        <f t="shared" si="13"/>
        <v>N/A</v>
      </c>
      <c r="I89" s="12">
        <v>-1.39</v>
      </c>
      <c r="J89" s="12">
        <v>-0.157</v>
      </c>
      <c r="K89" s="49" t="s">
        <v>732</v>
      </c>
      <c r="L89" s="9" t="str">
        <f t="shared" si="14"/>
        <v>Yes</v>
      </c>
    </row>
    <row r="90" spans="1:12" x14ac:dyDescent="0.2">
      <c r="A90" s="45" t="s">
        <v>1445</v>
      </c>
      <c r="B90" s="34" t="s">
        <v>217</v>
      </c>
      <c r="C90" s="46">
        <v>35394.428713000001</v>
      </c>
      <c r="D90" s="43" t="str">
        <f t="shared" si="11"/>
        <v>N/A</v>
      </c>
      <c r="E90" s="46">
        <v>36290.491129000002</v>
      </c>
      <c r="F90" s="43" t="str">
        <f t="shared" si="12"/>
        <v>N/A</v>
      </c>
      <c r="G90" s="46">
        <v>34720.501505</v>
      </c>
      <c r="H90" s="43" t="str">
        <f t="shared" si="13"/>
        <v>N/A</v>
      </c>
      <c r="I90" s="12">
        <v>2.532</v>
      </c>
      <c r="J90" s="12">
        <v>-4.33</v>
      </c>
      <c r="K90" s="44" t="s">
        <v>732</v>
      </c>
      <c r="L90" s="9" t="str">
        <f t="shared" si="14"/>
        <v>Yes</v>
      </c>
    </row>
    <row r="91" spans="1:12" ht="25.5" x14ac:dyDescent="0.2">
      <c r="A91" s="45" t="s">
        <v>607</v>
      </c>
      <c r="B91" s="34" t="s">
        <v>217</v>
      </c>
      <c r="C91" s="46">
        <v>14446386</v>
      </c>
      <c r="D91" s="43" t="str">
        <f t="shared" si="11"/>
        <v>N/A</v>
      </c>
      <c r="E91" s="46">
        <v>14670208</v>
      </c>
      <c r="F91" s="43" t="str">
        <f t="shared" si="12"/>
        <v>N/A</v>
      </c>
      <c r="G91" s="46">
        <v>152214586</v>
      </c>
      <c r="H91" s="43" t="str">
        <f t="shared" si="13"/>
        <v>N/A</v>
      </c>
      <c r="I91" s="12">
        <v>1.5489999999999999</v>
      </c>
      <c r="J91" s="12">
        <v>937.6</v>
      </c>
      <c r="K91" s="44" t="s">
        <v>732</v>
      </c>
      <c r="L91" s="9" t="str">
        <f t="shared" si="14"/>
        <v>No</v>
      </c>
    </row>
    <row r="92" spans="1:12" x14ac:dyDescent="0.2">
      <c r="A92" s="45" t="s">
        <v>608</v>
      </c>
      <c r="B92" s="34" t="s">
        <v>217</v>
      </c>
      <c r="C92" s="35">
        <v>47408</v>
      </c>
      <c r="D92" s="43" t="str">
        <f t="shared" si="11"/>
        <v>N/A</v>
      </c>
      <c r="E92" s="35">
        <v>52958</v>
      </c>
      <c r="F92" s="43" t="str">
        <f t="shared" si="12"/>
        <v>N/A</v>
      </c>
      <c r="G92" s="35">
        <v>317387</v>
      </c>
      <c r="H92" s="43" t="str">
        <f t="shared" si="13"/>
        <v>N/A</v>
      </c>
      <c r="I92" s="12">
        <v>11.71</v>
      </c>
      <c r="J92" s="12">
        <v>499.3</v>
      </c>
      <c r="K92" s="44" t="s">
        <v>732</v>
      </c>
      <c r="L92" s="9" t="str">
        <f t="shared" si="14"/>
        <v>No</v>
      </c>
    </row>
    <row r="93" spans="1:12" x14ac:dyDescent="0.2">
      <c r="A93" s="45" t="s">
        <v>1446</v>
      </c>
      <c r="B93" s="34" t="s">
        <v>217</v>
      </c>
      <c r="C93" s="46">
        <v>304.72464563</v>
      </c>
      <c r="D93" s="43" t="str">
        <f t="shared" si="11"/>
        <v>N/A</v>
      </c>
      <c r="E93" s="46">
        <v>277.01589939000002</v>
      </c>
      <c r="F93" s="43" t="str">
        <f t="shared" si="12"/>
        <v>N/A</v>
      </c>
      <c r="G93" s="46">
        <v>479.58670645000001</v>
      </c>
      <c r="H93" s="43" t="str">
        <f t="shared" si="13"/>
        <v>N/A</v>
      </c>
      <c r="I93" s="12">
        <v>-9.09</v>
      </c>
      <c r="J93" s="12">
        <v>73.13</v>
      </c>
      <c r="K93" s="44" t="s">
        <v>732</v>
      </c>
      <c r="L93" s="9" t="str">
        <f t="shared" si="14"/>
        <v>No</v>
      </c>
    </row>
    <row r="94" spans="1:12" x14ac:dyDescent="0.2">
      <c r="A94" s="45" t="s">
        <v>609</v>
      </c>
      <c r="B94" s="34" t="s">
        <v>217</v>
      </c>
      <c r="C94" s="46">
        <v>54679842</v>
      </c>
      <c r="D94" s="43" t="str">
        <f t="shared" si="11"/>
        <v>N/A</v>
      </c>
      <c r="E94" s="46">
        <v>73702249</v>
      </c>
      <c r="F94" s="43" t="str">
        <f t="shared" si="12"/>
        <v>N/A</v>
      </c>
      <c r="G94" s="46">
        <v>88324387</v>
      </c>
      <c r="H94" s="43" t="str">
        <f t="shared" si="13"/>
        <v>N/A</v>
      </c>
      <c r="I94" s="12">
        <v>34.79</v>
      </c>
      <c r="J94" s="12">
        <v>19.84</v>
      </c>
      <c r="K94" s="44" t="s">
        <v>732</v>
      </c>
      <c r="L94" s="9" t="str">
        <f t="shared" si="14"/>
        <v>Yes</v>
      </c>
    </row>
    <row r="95" spans="1:12" x14ac:dyDescent="0.2">
      <c r="A95" s="45" t="s">
        <v>610</v>
      </c>
      <c r="B95" s="34" t="s">
        <v>217</v>
      </c>
      <c r="C95" s="35">
        <v>123046</v>
      </c>
      <c r="D95" s="43" t="str">
        <f t="shared" si="11"/>
        <v>N/A</v>
      </c>
      <c r="E95" s="35">
        <v>152177</v>
      </c>
      <c r="F95" s="43" t="str">
        <f t="shared" si="12"/>
        <v>N/A</v>
      </c>
      <c r="G95" s="35">
        <v>183028</v>
      </c>
      <c r="H95" s="43" t="str">
        <f t="shared" si="13"/>
        <v>N/A</v>
      </c>
      <c r="I95" s="12">
        <v>23.67</v>
      </c>
      <c r="J95" s="12">
        <v>20.27</v>
      </c>
      <c r="K95" s="44" t="s">
        <v>732</v>
      </c>
      <c r="L95" s="9" t="str">
        <f t="shared" si="14"/>
        <v>Yes</v>
      </c>
    </row>
    <row r="96" spans="1:12" x14ac:dyDescent="0.2">
      <c r="A96" s="45" t="s">
        <v>1447</v>
      </c>
      <c r="B96" s="34" t="s">
        <v>217</v>
      </c>
      <c r="C96" s="46">
        <v>444.38536807000003</v>
      </c>
      <c r="D96" s="43" t="str">
        <f t="shared" si="11"/>
        <v>N/A</v>
      </c>
      <c r="E96" s="46">
        <v>484.3192401</v>
      </c>
      <c r="F96" s="43" t="str">
        <f t="shared" si="12"/>
        <v>N/A</v>
      </c>
      <c r="G96" s="46">
        <v>482.57308718000002</v>
      </c>
      <c r="H96" s="43" t="str">
        <f t="shared" si="13"/>
        <v>N/A</v>
      </c>
      <c r="I96" s="12">
        <v>8.9860000000000007</v>
      </c>
      <c r="J96" s="12">
        <v>-0.36099999999999999</v>
      </c>
      <c r="K96" s="44" t="s">
        <v>732</v>
      </c>
      <c r="L96" s="9" t="str">
        <f t="shared" si="14"/>
        <v>Yes</v>
      </c>
    </row>
    <row r="97" spans="1:12" ht="25.5" x14ac:dyDescent="0.2">
      <c r="A97" s="45" t="s">
        <v>611</v>
      </c>
      <c r="B97" s="34" t="s">
        <v>217</v>
      </c>
      <c r="C97" s="46">
        <v>1397348</v>
      </c>
      <c r="D97" s="43" t="str">
        <f t="shared" si="11"/>
        <v>N/A</v>
      </c>
      <c r="E97" s="46">
        <v>1517270</v>
      </c>
      <c r="F97" s="43" t="str">
        <f t="shared" si="12"/>
        <v>N/A</v>
      </c>
      <c r="G97" s="46">
        <v>6007371</v>
      </c>
      <c r="H97" s="43" t="str">
        <f t="shared" si="13"/>
        <v>N/A</v>
      </c>
      <c r="I97" s="12">
        <v>8.5820000000000007</v>
      </c>
      <c r="J97" s="12">
        <v>295.89999999999998</v>
      </c>
      <c r="K97" s="44" t="s">
        <v>732</v>
      </c>
      <c r="L97" s="9" t="str">
        <f t="shared" si="14"/>
        <v>No</v>
      </c>
    </row>
    <row r="98" spans="1:12" x14ac:dyDescent="0.2">
      <c r="A98" s="45" t="s">
        <v>612</v>
      </c>
      <c r="B98" s="34" t="s">
        <v>217</v>
      </c>
      <c r="C98" s="35">
        <v>16089</v>
      </c>
      <c r="D98" s="43" t="str">
        <f t="shared" si="11"/>
        <v>N/A</v>
      </c>
      <c r="E98" s="35">
        <v>17649</v>
      </c>
      <c r="F98" s="43" t="str">
        <f t="shared" si="12"/>
        <v>N/A</v>
      </c>
      <c r="G98" s="35">
        <v>28195</v>
      </c>
      <c r="H98" s="43" t="str">
        <f t="shared" si="13"/>
        <v>N/A</v>
      </c>
      <c r="I98" s="12">
        <v>9.6959999999999997</v>
      </c>
      <c r="J98" s="12">
        <v>59.75</v>
      </c>
      <c r="K98" s="44" t="s">
        <v>732</v>
      </c>
      <c r="L98" s="9" t="str">
        <f t="shared" si="14"/>
        <v>No</v>
      </c>
    </row>
    <row r="99" spans="1:12" ht="25.5" x14ac:dyDescent="0.2">
      <c r="A99" s="45" t="s">
        <v>1448</v>
      </c>
      <c r="B99" s="34" t="s">
        <v>217</v>
      </c>
      <c r="C99" s="46">
        <v>86.851140530999999</v>
      </c>
      <c r="D99" s="43" t="str">
        <f t="shared" si="11"/>
        <v>N/A</v>
      </c>
      <c r="E99" s="46">
        <v>85.969176723999993</v>
      </c>
      <c r="F99" s="43" t="str">
        <f t="shared" si="12"/>
        <v>N/A</v>
      </c>
      <c r="G99" s="46">
        <v>213.06511793000001</v>
      </c>
      <c r="H99" s="43" t="str">
        <f t="shared" si="13"/>
        <v>N/A</v>
      </c>
      <c r="I99" s="12">
        <v>-1.02</v>
      </c>
      <c r="J99" s="12">
        <v>147.80000000000001</v>
      </c>
      <c r="K99" s="44" t="s">
        <v>732</v>
      </c>
      <c r="L99" s="9" t="str">
        <f t="shared" si="14"/>
        <v>No</v>
      </c>
    </row>
    <row r="100" spans="1:12" ht="25.5" x14ac:dyDescent="0.2">
      <c r="A100" s="45" t="s">
        <v>613</v>
      </c>
      <c r="B100" s="34" t="s">
        <v>217</v>
      </c>
      <c r="C100" s="46">
        <v>92437928</v>
      </c>
      <c r="D100" s="43" t="str">
        <f t="shared" si="11"/>
        <v>N/A</v>
      </c>
      <c r="E100" s="46">
        <v>110345159</v>
      </c>
      <c r="F100" s="43" t="str">
        <f t="shared" si="12"/>
        <v>N/A</v>
      </c>
      <c r="G100" s="46">
        <v>130266616</v>
      </c>
      <c r="H100" s="43" t="str">
        <f t="shared" si="13"/>
        <v>N/A</v>
      </c>
      <c r="I100" s="12">
        <v>19.37</v>
      </c>
      <c r="J100" s="12">
        <v>18.05</v>
      </c>
      <c r="K100" s="44" t="s">
        <v>732</v>
      </c>
      <c r="L100" s="9" t="str">
        <f t="shared" si="14"/>
        <v>Yes</v>
      </c>
    </row>
    <row r="101" spans="1:12" x14ac:dyDescent="0.2">
      <c r="A101" s="45" t="s">
        <v>614</v>
      </c>
      <c r="B101" s="34" t="s">
        <v>217</v>
      </c>
      <c r="C101" s="35">
        <v>160032</v>
      </c>
      <c r="D101" s="43" t="str">
        <f t="shared" si="11"/>
        <v>N/A</v>
      </c>
      <c r="E101" s="35">
        <v>192339</v>
      </c>
      <c r="F101" s="43" t="str">
        <f t="shared" si="12"/>
        <v>N/A</v>
      </c>
      <c r="G101" s="35">
        <v>206266</v>
      </c>
      <c r="H101" s="43" t="str">
        <f t="shared" si="13"/>
        <v>N/A</v>
      </c>
      <c r="I101" s="12">
        <v>20.190000000000001</v>
      </c>
      <c r="J101" s="12">
        <v>7.2409999999999997</v>
      </c>
      <c r="K101" s="44" t="s">
        <v>732</v>
      </c>
      <c r="L101" s="9" t="str">
        <f t="shared" si="14"/>
        <v>Yes</v>
      </c>
    </row>
    <row r="102" spans="1:12" x14ac:dyDescent="0.2">
      <c r="A102" s="45" t="s">
        <v>1449</v>
      </c>
      <c r="B102" s="34" t="s">
        <v>217</v>
      </c>
      <c r="C102" s="46">
        <v>577.62152569</v>
      </c>
      <c r="D102" s="43" t="str">
        <f t="shared" si="11"/>
        <v>N/A</v>
      </c>
      <c r="E102" s="46">
        <v>573.70142821000002</v>
      </c>
      <c r="F102" s="43" t="str">
        <f t="shared" si="12"/>
        <v>N/A</v>
      </c>
      <c r="G102" s="46">
        <v>631.54672121999999</v>
      </c>
      <c r="H102" s="43" t="str">
        <f t="shared" si="13"/>
        <v>N/A</v>
      </c>
      <c r="I102" s="12">
        <v>-0.67900000000000005</v>
      </c>
      <c r="J102" s="12">
        <v>10.08</v>
      </c>
      <c r="K102" s="44" t="s">
        <v>732</v>
      </c>
      <c r="L102" s="9" t="str">
        <f t="shared" si="14"/>
        <v>Yes</v>
      </c>
    </row>
    <row r="103" spans="1:12" x14ac:dyDescent="0.2">
      <c r="A103" s="45" t="s">
        <v>615</v>
      </c>
      <c r="B103" s="34" t="s">
        <v>217</v>
      </c>
      <c r="C103" s="46">
        <v>234336851</v>
      </c>
      <c r="D103" s="43" t="str">
        <f t="shared" si="11"/>
        <v>N/A</v>
      </c>
      <c r="E103" s="46">
        <v>282757538</v>
      </c>
      <c r="F103" s="43" t="str">
        <f t="shared" si="12"/>
        <v>N/A</v>
      </c>
      <c r="G103" s="46">
        <v>157439784</v>
      </c>
      <c r="H103" s="43" t="str">
        <f t="shared" si="13"/>
        <v>N/A</v>
      </c>
      <c r="I103" s="12">
        <v>20.66</v>
      </c>
      <c r="J103" s="12">
        <v>-44.3</v>
      </c>
      <c r="K103" s="44" t="s">
        <v>732</v>
      </c>
      <c r="L103" s="9" t="str">
        <f t="shared" si="14"/>
        <v>No</v>
      </c>
    </row>
    <row r="104" spans="1:12" x14ac:dyDescent="0.2">
      <c r="A104" s="45" t="s">
        <v>616</v>
      </c>
      <c r="B104" s="34" t="s">
        <v>217</v>
      </c>
      <c r="C104" s="35">
        <v>343592</v>
      </c>
      <c r="D104" s="43" t="str">
        <f t="shared" si="11"/>
        <v>N/A</v>
      </c>
      <c r="E104" s="35">
        <v>393689</v>
      </c>
      <c r="F104" s="43" t="str">
        <f t="shared" si="12"/>
        <v>N/A</v>
      </c>
      <c r="G104" s="35">
        <v>344623</v>
      </c>
      <c r="H104" s="43" t="str">
        <f t="shared" si="13"/>
        <v>N/A</v>
      </c>
      <c r="I104" s="12">
        <v>14.58</v>
      </c>
      <c r="J104" s="12">
        <v>-12.5</v>
      </c>
      <c r="K104" s="44" t="s">
        <v>732</v>
      </c>
      <c r="L104" s="9" t="str">
        <f t="shared" si="14"/>
        <v>Yes</v>
      </c>
    </row>
    <row r="105" spans="1:12" x14ac:dyDescent="0.2">
      <c r="A105" s="45" t="s">
        <v>1450</v>
      </c>
      <c r="B105" s="34" t="s">
        <v>217</v>
      </c>
      <c r="C105" s="46">
        <v>682.02068441999995</v>
      </c>
      <c r="D105" s="43" t="str">
        <f t="shared" si="11"/>
        <v>N/A</v>
      </c>
      <c r="E105" s="46">
        <v>718.22565020000002</v>
      </c>
      <c r="F105" s="43" t="str">
        <f t="shared" si="12"/>
        <v>N/A</v>
      </c>
      <c r="G105" s="46">
        <v>456.84642057999997</v>
      </c>
      <c r="H105" s="43" t="str">
        <f t="shared" si="13"/>
        <v>N/A</v>
      </c>
      <c r="I105" s="12">
        <v>5.3079999999999998</v>
      </c>
      <c r="J105" s="12">
        <v>-36.4</v>
      </c>
      <c r="K105" s="44" t="s">
        <v>732</v>
      </c>
      <c r="L105" s="9" t="str">
        <f t="shared" si="14"/>
        <v>No</v>
      </c>
    </row>
    <row r="106" spans="1:12" ht="25.5" x14ac:dyDescent="0.2">
      <c r="A106" s="45" t="s">
        <v>617</v>
      </c>
      <c r="B106" s="34" t="s">
        <v>217</v>
      </c>
      <c r="C106" s="46">
        <v>146580925</v>
      </c>
      <c r="D106" s="43" t="str">
        <f t="shared" si="11"/>
        <v>N/A</v>
      </c>
      <c r="E106" s="46">
        <v>156280303</v>
      </c>
      <c r="F106" s="43" t="str">
        <f t="shared" si="12"/>
        <v>N/A</v>
      </c>
      <c r="G106" s="46">
        <v>165681763</v>
      </c>
      <c r="H106" s="43" t="str">
        <f t="shared" si="13"/>
        <v>N/A</v>
      </c>
      <c r="I106" s="12">
        <v>6.617</v>
      </c>
      <c r="J106" s="12">
        <v>6.016</v>
      </c>
      <c r="K106" s="44" t="s">
        <v>732</v>
      </c>
      <c r="L106" s="9" t="str">
        <f t="shared" si="14"/>
        <v>Yes</v>
      </c>
    </row>
    <row r="107" spans="1:12" x14ac:dyDescent="0.2">
      <c r="A107" s="45" t="s">
        <v>618</v>
      </c>
      <c r="B107" s="34" t="s">
        <v>217</v>
      </c>
      <c r="C107" s="35">
        <v>10707</v>
      </c>
      <c r="D107" s="43" t="str">
        <f t="shared" si="11"/>
        <v>N/A</v>
      </c>
      <c r="E107" s="35">
        <v>11051</v>
      </c>
      <c r="F107" s="43" t="str">
        <f t="shared" si="12"/>
        <v>N/A</v>
      </c>
      <c r="G107" s="35">
        <v>11299</v>
      </c>
      <c r="H107" s="43" t="str">
        <f t="shared" si="13"/>
        <v>N/A</v>
      </c>
      <c r="I107" s="12">
        <v>3.2130000000000001</v>
      </c>
      <c r="J107" s="12">
        <v>2.2440000000000002</v>
      </c>
      <c r="K107" s="44" t="s">
        <v>732</v>
      </c>
      <c r="L107" s="9" t="str">
        <f t="shared" si="14"/>
        <v>Yes</v>
      </c>
    </row>
    <row r="108" spans="1:12" ht="25.5" x14ac:dyDescent="0.2">
      <c r="A108" s="45" t="s">
        <v>1451</v>
      </c>
      <c r="B108" s="34" t="s">
        <v>217</v>
      </c>
      <c r="C108" s="46">
        <v>13690.195666</v>
      </c>
      <c r="D108" s="43" t="str">
        <f t="shared" si="11"/>
        <v>N/A</v>
      </c>
      <c r="E108" s="46">
        <v>14141.734050999999</v>
      </c>
      <c r="F108" s="43" t="str">
        <f t="shared" si="12"/>
        <v>N/A</v>
      </c>
      <c r="G108" s="46">
        <v>14663.400566</v>
      </c>
      <c r="H108" s="43" t="str">
        <f t="shared" si="13"/>
        <v>N/A</v>
      </c>
      <c r="I108" s="12">
        <v>3.298</v>
      </c>
      <c r="J108" s="12">
        <v>3.6890000000000001</v>
      </c>
      <c r="K108" s="44" t="s">
        <v>732</v>
      </c>
      <c r="L108" s="9" t="str">
        <f t="shared" si="14"/>
        <v>Yes</v>
      </c>
    </row>
    <row r="109" spans="1:12" ht="25.5" x14ac:dyDescent="0.2">
      <c r="A109" s="45" t="s">
        <v>619</v>
      </c>
      <c r="B109" s="34" t="s">
        <v>217</v>
      </c>
      <c r="C109" s="46">
        <v>81597704</v>
      </c>
      <c r="D109" s="43" t="str">
        <f t="shared" si="11"/>
        <v>N/A</v>
      </c>
      <c r="E109" s="46">
        <v>98414060</v>
      </c>
      <c r="F109" s="43" t="str">
        <f t="shared" si="12"/>
        <v>N/A</v>
      </c>
      <c r="G109" s="46">
        <v>114552800</v>
      </c>
      <c r="H109" s="43" t="str">
        <f t="shared" si="13"/>
        <v>N/A</v>
      </c>
      <c r="I109" s="12">
        <v>20.61</v>
      </c>
      <c r="J109" s="12">
        <v>16.399999999999999</v>
      </c>
      <c r="K109" s="44" t="s">
        <v>732</v>
      </c>
      <c r="L109" s="9" t="str">
        <f t="shared" si="14"/>
        <v>Yes</v>
      </c>
    </row>
    <row r="110" spans="1:12" x14ac:dyDescent="0.2">
      <c r="A110" s="45" t="s">
        <v>620</v>
      </c>
      <c r="B110" s="34" t="s">
        <v>217</v>
      </c>
      <c r="C110" s="35">
        <v>224732</v>
      </c>
      <c r="D110" s="43" t="str">
        <f t="shared" si="11"/>
        <v>N/A</v>
      </c>
      <c r="E110" s="35">
        <v>264567</v>
      </c>
      <c r="F110" s="43" t="str">
        <f t="shared" si="12"/>
        <v>N/A</v>
      </c>
      <c r="G110" s="35">
        <v>292412</v>
      </c>
      <c r="H110" s="43" t="str">
        <f t="shared" si="13"/>
        <v>N/A</v>
      </c>
      <c r="I110" s="12">
        <v>17.73</v>
      </c>
      <c r="J110" s="12">
        <v>10.52</v>
      </c>
      <c r="K110" s="44" t="s">
        <v>732</v>
      </c>
      <c r="L110" s="9" t="str">
        <f t="shared" si="14"/>
        <v>Yes</v>
      </c>
    </row>
    <row r="111" spans="1:12" x14ac:dyDescent="0.2">
      <c r="A111" s="45" t="s">
        <v>1452</v>
      </c>
      <c r="B111" s="34" t="s">
        <v>217</v>
      </c>
      <c r="C111" s="46">
        <v>363.08894149000002</v>
      </c>
      <c r="D111" s="43" t="str">
        <f t="shared" si="11"/>
        <v>N/A</v>
      </c>
      <c r="E111" s="46">
        <v>371.98161524</v>
      </c>
      <c r="F111" s="43" t="str">
        <f t="shared" si="12"/>
        <v>N/A</v>
      </c>
      <c r="G111" s="46">
        <v>391.75136450999997</v>
      </c>
      <c r="H111" s="43" t="str">
        <f t="shared" si="13"/>
        <v>N/A</v>
      </c>
      <c r="I111" s="12">
        <v>2.4489999999999998</v>
      </c>
      <c r="J111" s="12">
        <v>5.3150000000000004</v>
      </c>
      <c r="K111" s="44" t="s">
        <v>732</v>
      </c>
      <c r="L111" s="9" t="str">
        <f t="shared" si="14"/>
        <v>Yes</v>
      </c>
    </row>
    <row r="112" spans="1:12" x14ac:dyDescent="0.2">
      <c r="A112" s="45" t="s">
        <v>621</v>
      </c>
      <c r="B112" s="34" t="s">
        <v>217</v>
      </c>
      <c r="C112" s="46">
        <v>267080492</v>
      </c>
      <c r="D112" s="43" t="str">
        <f t="shared" si="11"/>
        <v>N/A</v>
      </c>
      <c r="E112" s="46">
        <v>297483633</v>
      </c>
      <c r="F112" s="43" t="str">
        <f t="shared" si="12"/>
        <v>N/A</v>
      </c>
      <c r="G112" s="46">
        <v>274864628</v>
      </c>
      <c r="H112" s="43" t="str">
        <f t="shared" si="13"/>
        <v>N/A</v>
      </c>
      <c r="I112" s="12">
        <v>11.38</v>
      </c>
      <c r="J112" s="12">
        <v>-7.6</v>
      </c>
      <c r="K112" s="44" t="s">
        <v>732</v>
      </c>
      <c r="L112" s="9" t="str">
        <f t="shared" si="14"/>
        <v>Yes</v>
      </c>
    </row>
    <row r="113" spans="1:12" x14ac:dyDescent="0.2">
      <c r="A113" s="45" t="s">
        <v>622</v>
      </c>
      <c r="B113" s="34" t="s">
        <v>217</v>
      </c>
      <c r="C113" s="35">
        <v>241254</v>
      </c>
      <c r="D113" s="43" t="str">
        <f t="shared" si="11"/>
        <v>N/A</v>
      </c>
      <c r="E113" s="35">
        <v>268328</v>
      </c>
      <c r="F113" s="43" t="str">
        <f t="shared" si="12"/>
        <v>N/A</v>
      </c>
      <c r="G113" s="35">
        <v>300400</v>
      </c>
      <c r="H113" s="43" t="str">
        <f t="shared" si="13"/>
        <v>N/A</v>
      </c>
      <c r="I113" s="12">
        <v>11.22</v>
      </c>
      <c r="J113" s="12">
        <v>11.95</v>
      </c>
      <c r="K113" s="44" t="s">
        <v>732</v>
      </c>
      <c r="L113" s="9" t="str">
        <f t="shared" si="14"/>
        <v>Yes</v>
      </c>
    </row>
    <row r="114" spans="1:12" x14ac:dyDescent="0.2">
      <c r="A114" s="45" t="s">
        <v>1453</v>
      </c>
      <c r="B114" s="34" t="s">
        <v>217</v>
      </c>
      <c r="C114" s="46">
        <v>1107.0510416</v>
      </c>
      <c r="D114" s="43" t="str">
        <f t="shared" si="11"/>
        <v>N/A</v>
      </c>
      <c r="E114" s="46">
        <v>1108.6566926</v>
      </c>
      <c r="F114" s="43" t="str">
        <f t="shared" si="12"/>
        <v>N/A</v>
      </c>
      <c r="G114" s="46">
        <v>914.99543275999997</v>
      </c>
      <c r="H114" s="43" t="str">
        <f t="shared" si="13"/>
        <v>N/A</v>
      </c>
      <c r="I114" s="12">
        <v>0.14499999999999999</v>
      </c>
      <c r="J114" s="12">
        <v>-17.5</v>
      </c>
      <c r="K114" s="44" t="s">
        <v>732</v>
      </c>
      <c r="L114" s="9" t="str">
        <f t="shared" si="14"/>
        <v>Yes</v>
      </c>
    </row>
    <row r="115" spans="1:12" ht="25.5" x14ac:dyDescent="0.2">
      <c r="A115" s="45" t="s">
        <v>623</v>
      </c>
      <c r="B115" s="34" t="s">
        <v>217</v>
      </c>
      <c r="C115" s="46">
        <v>286163009</v>
      </c>
      <c r="D115" s="43" t="str">
        <f t="shared" si="11"/>
        <v>N/A</v>
      </c>
      <c r="E115" s="46">
        <v>322059749</v>
      </c>
      <c r="F115" s="43" t="str">
        <f t="shared" si="12"/>
        <v>N/A</v>
      </c>
      <c r="G115" s="46">
        <v>316028851</v>
      </c>
      <c r="H115" s="43" t="str">
        <f t="shared" si="13"/>
        <v>N/A</v>
      </c>
      <c r="I115" s="12">
        <v>12.54</v>
      </c>
      <c r="J115" s="12">
        <v>-1.87</v>
      </c>
      <c r="K115" s="44" t="s">
        <v>732</v>
      </c>
      <c r="L115" s="9" t="str">
        <f t="shared" si="14"/>
        <v>Yes</v>
      </c>
    </row>
    <row r="116" spans="1:12" x14ac:dyDescent="0.2">
      <c r="A116" s="48" t="s">
        <v>624</v>
      </c>
      <c r="B116" s="35" t="s">
        <v>217</v>
      </c>
      <c r="C116" s="35">
        <v>31565</v>
      </c>
      <c r="D116" s="43" t="str">
        <f t="shared" si="11"/>
        <v>N/A</v>
      </c>
      <c r="E116" s="35">
        <v>36019</v>
      </c>
      <c r="F116" s="43" t="str">
        <f t="shared" si="12"/>
        <v>N/A</v>
      </c>
      <c r="G116" s="35">
        <v>36869</v>
      </c>
      <c r="H116" s="43" t="str">
        <f t="shared" si="13"/>
        <v>N/A</v>
      </c>
      <c r="I116" s="12">
        <v>14.11</v>
      </c>
      <c r="J116" s="12">
        <v>2.36</v>
      </c>
      <c r="K116" s="49" t="s">
        <v>732</v>
      </c>
      <c r="L116" s="9" t="str">
        <f t="shared" si="14"/>
        <v>Yes</v>
      </c>
    </row>
    <row r="117" spans="1:12" ht="25.5" x14ac:dyDescent="0.2">
      <c r="A117" s="45" t="s">
        <v>1454</v>
      </c>
      <c r="B117" s="34" t="s">
        <v>217</v>
      </c>
      <c r="C117" s="46">
        <v>9065.8326944</v>
      </c>
      <c r="D117" s="43" t="str">
        <f t="shared" si="11"/>
        <v>N/A</v>
      </c>
      <c r="E117" s="46">
        <v>8941.3850745</v>
      </c>
      <c r="F117" s="43" t="str">
        <f t="shared" si="12"/>
        <v>N/A</v>
      </c>
      <c r="G117" s="46">
        <v>8571.6686375999998</v>
      </c>
      <c r="H117" s="43" t="str">
        <f t="shared" si="13"/>
        <v>N/A</v>
      </c>
      <c r="I117" s="12">
        <v>-1.37</v>
      </c>
      <c r="J117" s="12">
        <v>-4.13</v>
      </c>
      <c r="K117" s="44" t="s">
        <v>732</v>
      </c>
      <c r="L117" s="9" t="str">
        <f t="shared" si="14"/>
        <v>Yes</v>
      </c>
    </row>
    <row r="118" spans="1:12" ht="25.5" x14ac:dyDescent="0.2">
      <c r="A118" s="45" t="s">
        <v>625</v>
      </c>
      <c r="B118" s="34" t="s">
        <v>217</v>
      </c>
      <c r="C118" s="46">
        <v>7197373</v>
      </c>
      <c r="D118" s="43" t="str">
        <f t="shared" si="11"/>
        <v>N/A</v>
      </c>
      <c r="E118" s="46">
        <v>8391568</v>
      </c>
      <c r="F118" s="43" t="str">
        <f t="shared" si="12"/>
        <v>N/A</v>
      </c>
      <c r="G118" s="46">
        <v>9325701</v>
      </c>
      <c r="H118" s="43" t="str">
        <f t="shared" si="13"/>
        <v>N/A</v>
      </c>
      <c r="I118" s="12">
        <v>16.59</v>
      </c>
      <c r="J118" s="12">
        <v>11.13</v>
      </c>
      <c r="K118" s="44" t="s">
        <v>732</v>
      </c>
      <c r="L118" s="9" t="str">
        <f t="shared" si="14"/>
        <v>Yes</v>
      </c>
    </row>
    <row r="119" spans="1:12" x14ac:dyDescent="0.2">
      <c r="A119" s="45" t="s">
        <v>626</v>
      </c>
      <c r="B119" s="34" t="s">
        <v>217</v>
      </c>
      <c r="C119" s="35">
        <v>19206</v>
      </c>
      <c r="D119" s="43" t="str">
        <f t="shared" si="11"/>
        <v>N/A</v>
      </c>
      <c r="E119" s="35">
        <v>21594</v>
      </c>
      <c r="F119" s="43" t="str">
        <f t="shared" si="12"/>
        <v>N/A</v>
      </c>
      <c r="G119" s="35">
        <v>25222</v>
      </c>
      <c r="H119" s="43" t="str">
        <f t="shared" si="13"/>
        <v>N/A</v>
      </c>
      <c r="I119" s="12">
        <v>12.43</v>
      </c>
      <c r="J119" s="12">
        <v>16.8</v>
      </c>
      <c r="K119" s="44" t="s">
        <v>732</v>
      </c>
      <c r="L119" s="9" t="str">
        <f t="shared" si="14"/>
        <v>Yes</v>
      </c>
    </row>
    <row r="120" spans="1:12" ht="25.5" x14ac:dyDescent="0.2">
      <c r="A120" s="45" t="s">
        <v>1455</v>
      </c>
      <c r="B120" s="34" t="s">
        <v>217</v>
      </c>
      <c r="C120" s="46">
        <v>374.74606893999999</v>
      </c>
      <c r="D120" s="43" t="str">
        <f t="shared" si="11"/>
        <v>N/A</v>
      </c>
      <c r="E120" s="46">
        <v>388.60646475999999</v>
      </c>
      <c r="F120" s="43" t="str">
        <f t="shared" si="12"/>
        <v>N/A</v>
      </c>
      <c r="G120" s="46">
        <v>369.74470700000001</v>
      </c>
      <c r="H120" s="43" t="str">
        <f t="shared" si="13"/>
        <v>N/A</v>
      </c>
      <c r="I120" s="12">
        <v>3.6989999999999998</v>
      </c>
      <c r="J120" s="12">
        <v>-4.8499999999999996</v>
      </c>
      <c r="K120" s="44" t="s">
        <v>732</v>
      </c>
      <c r="L120" s="9" t="str">
        <f t="shared" si="14"/>
        <v>Yes</v>
      </c>
    </row>
    <row r="121" spans="1:12" ht="25.5" x14ac:dyDescent="0.2">
      <c r="A121" s="45" t="s">
        <v>627</v>
      </c>
      <c r="B121" s="34" t="s">
        <v>217</v>
      </c>
      <c r="C121" s="46">
        <v>0</v>
      </c>
      <c r="D121" s="43" t="str">
        <f t="shared" si="11"/>
        <v>N/A</v>
      </c>
      <c r="E121" s="46">
        <v>0</v>
      </c>
      <c r="F121" s="43" t="str">
        <f t="shared" si="12"/>
        <v>N/A</v>
      </c>
      <c r="G121" s="46">
        <v>0</v>
      </c>
      <c r="H121" s="43" t="str">
        <f t="shared" si="13"/>
        <v>N/A</v>
      </c>
      <c r="I121" s="12" t="s">
        <v>1743</v>
      </c>
      <c r="J121" s="12" t="s">
        <v>1743</v>
      </c>
      <c r="K121" s="44" t="s">
        <v>732</v>
      </c>
      <c r="L121" s="9" t="str">
        <f t="shared" si="14"/>
        <v>N/A</v>
      </c>
    </row>
    <row r="122" spans="1:12" x14ac:dyDescent="0.2">
      <c r="A122" s="45" t="s">
        <v>628</v>
      </c>
      <c r="B122" s="34" t="s">
        <v>217</v>
      </c>
      <c r="C122" s="35">
        <v>0</v>
      </c>
      <c r="D122" s="43" t="str">
        <f t="shared" si="11"/>
        <v>N/A</v>
      </c>
      <c r="E122" s="35">
        <v>0</v>
      </c>
      <c r="F122" s="43" t="str">
        <f t="shared" si="12"/>
        <v>N/A</v>
      </c>
      <c r="G122" s="35">
        <v>0</v>
      </c>
      <c r="H122" s="43" t="str">
        <f t="shared" si="13"/>
        <v>N/A</v>
      </c>
      <c r="I122" s="12" t="s">
        <v>1743</v>
      </c>
      <c r="J122" s="12" t="s">
        <v>1743</v>
      </c>
      <c r="K122" s="44" t="s">
        <v>732</v>
      </c>
      <c r="L122" s="9" t="str">
        <f t="shared" si="14"/>
        <v>N/A</v>
      </c>
    </row>
    <row r="123" spans="1:12" ht="25.5" x14ac:dyDescent="0.2">
      <c r="A123" s="45" t="s">
        <v>1456</v>
      </c>
      <c r="B123" s="34" t="s">
        <v>217</v>
      </c>
      <c r="C123" s="46" t="s">
        <v>1743</v>
      </c>
      <c r="D123" s="43" t="str">
        <f t="shared" si="11"/>
        <v>N/A</v>
      </c>
      <c r="E123" s="46" t="s">
        <v>1743</v>
      </c>
      <c r="F123" s="43" t="str">
        <f t="shared" si="12"/>
        <v>N/A</v>
      </c>
      <c r="G123" s="46" t="s">
        <v>1743</v>
      </c>
      <c r="H123" s="43" t="str">
        <f t="shared" si="13"/>
        <v>N/A</v>
      </c>
      <c r="I123" s="12" t="s">
        <v>1743</v>
      </c>
      <c r="J123" s="12" t="s">
        <v>1743</v>
      </c>
      <c r="K123" s="44" t="s">
        <v>732</v>
      </c>
      <c r="L123" s="9" t="str">
        <f t="shared" si="14"/>
        <v>N/A</v>
      </c>
    </row>
    <row r="124" spans="1:12" ht="25.5" x14ac:dyDescent="0.2">
      <c r="A124" s="45" t="s">
        <v>629</v>
      </c>
      <c r="B124" s="34" t="s">
        <v>217</v>
      </c>
      <c r="C124" s="46">
        <v>0</v>
      </c>
      <c r="D124" s="43" t="str">
        <f t="shared" si="11"/>
        <v>N/A</v>
      </c>
      <c r="E124" s="46">
        <v>49348</v>
      </c>
      <c r="F124" s="43" t="str">
        <f t="shared" si="12"/>
        <v>N/A</v>
      </c>
      <c r="G124" s="46">
        <v>17495226</v>
      </c>
      <c r="H124" s="43" t="str">
        <f t="shared" si="13"/>
        <v>N/A</v>
      </c>
      <c r="I124" s="12" t="s">
        <v>1743</v>
      </c>
      <c r="J124" s="12">
        <v>35353</v>
      </c>
      <c r="K124" s="44" t="s">
        <v>732</v>
      </c>
      <c r="L124" s="9" t="str">
        <f t="shared" si="14"/>
        <v>No</v>
      </c>
    </row>
    <row r="125" spans="1:12" ht="25.5" x14ac:dyDescent="0.2">
      <c r="A125" s="45" t="s">
        <v>630</v>
      </c>
      <c r="B125" s="34" t="s">
        <v>217</v>
      </c>
      <c r="C125" s="35">
        <v>0</v>
      </c>
      <c r="D125" s="43" t="str">
        <f t="shared" si="11"/>
        <v>N/A</v>
      </c>
      <c r="E125" s="35">
        <v>176</v>
      </c>
      <c r="F125" s="43" t="str">
        <f t="shared" si="12"/>
        <v>N/A</v>
      </c>
      <c r="G125" s="35">
        <v>11106</v>
      </c>
      <c r="H125" s="43" t="str">
        <f t="shared" si="13"/>
        <v>N/A</v>
      </c>
      <c r="I125" s="12" t="s">
        <v>1743</v>
      </c>
      <c r="J125" s="12">
        <v>6210</v>
      </c>
      <c r="K125" s="44" t="s">
        <v>732</v>
      </c>
      <c r="L125" s="9" t="str">
        <f t="shared" si="14"/>
        <v>No</v>
      </c>
    </row>
    <row r="126" spans="1:12" ht="25.5" x14ac:dyDescent="0.2">
      <c r="A126" s="45" t="s">
        <v>1457</v>
      </c>
      <c r="B126" s="34" t="s">
        <v>217</v>
      </c>
      <c r="C126" s="46" t="s">
        <v>1743</v>
      </c>
      <c r="D126" s="43" t="str">
        <f t="shared" si="11"/>
        <v>N/A</v>
      </c>
      <c r="E126" s="46">
        <v>280.38636364000001</v>
      </c>
      <c r="F126" s="43" t="str">
        <f t="shared" si="12"/>
        <v>N/A</v>
      </c>
      <c r="G126" s="46">
        <v>1575.2949756999999</v>
      </c>
      <c r="H126" s="43" t="str">
        <f t="shared" si="13"/>
        <v>N/A</v>
      </c>
      <c r="I126" s="12" t="s">
        <v>1743</v>
      </c>
      <c r="J126" s="12">
        <v>461.8</v>
      </c>
      <c r="K126" s="44" t="s">
        <v>732</v>
      </c>
      <c r="L126" s="9" t="str">
        <f t="shared" si="14"/>
        <v>No</v>
      </c>
    </row>
    <row r="127" spans="1:12" ht="25.5" x14ac:dyDescent="0.2">
      <c r="A127" s="45" t="s">
        <v>631</v>
      </c>
      <c r="B127" s="34" t="s">
        <v>217</v>
      </c>
      <c r="C127" s="46">
        <v>0</v>
      </c>
      <c r="D127" s="43" t="str">
        <f t="shared" si="11"/>
        <v>N/A</v>
      </c>
      <c r="E127" s="46">
        <v>23770</v>
      </c>
      <c r="F127" s="43" t="str">
        <f t="shared" si="12"/>
        <v>N/A</v>
      </c>
      <c r="G127" s="46">
        <v>3997771</v>
      </c>
      <c r="H127" s="43" t="str">
        <f t="shared" si="13"/>
        <v>N/A</v>
      </c>
      <c r="I127" s="12" t="s">
        <v>1743</v>
      </c>
      <c r="J127" s="12">
        <v>16719</v>
      </c>
      <c r="K127" s="44" t="s">
        <v>732</v>
      </c>
      <c r="L127" s="9" t="str">
        <f t="shared" si="14"/>
        <v>No</v>
      </c>
    </row>
    <row r="128" spans="1:12" x14ac:dyDescent="0.2">
      <c r="A128" s="45" t="s">
        <v>632</v>
      </c>
      <c r="B128" s="34" t="s">
        <v>217</v>
      </c>
      <c r="C128" s="35">
        <v>0</v>
      </c>
      <c r="D128" s="43" t="str">
        <f t="shared" si="11"/>
        <v>N/A</v>
      </c>
      <c r="E128" s="35">
        <v>115</v>
      </c>
      <c r="F128" s="43" t="str">
        <f t="shared" si="12"/>
        <v>N/A</v>
      </c>
      <c r="G128" s="35">
        <v>2588</v>
      </c>
      <c r="H128" s="43" t="str">
        <f t="shared" si="13"/>
        <v>N/A</v>
      </c>
      <c r="I128" s="12" t="s">
        <v>1743</v>
      </c>
      <c r="J128" s="12">
        <v>2150</v>
      </c>
      <c r="K128" s="44" t="s">
        <v>732</v>
      </c>
      <c r="L128" s="9" t="str">
        <f t="shared" si="14"/>
        <v>No</v>
      </c>
    </row>
    <row r="129" spans="1:12" ht="25.5" x14ac:dyDescent="0.2">
      <c r="A129" s="45" t="s">
        <v>1458</v>
      </c>
      <c r="B129" s="34" t="s">
        <v>217</v>
      </c>
      <c r="C129" s="46" t="s">
        <v>1743</v>
      </c>
      <c r="D129" s="43" t="str">
        <f t="shared" si="11"/>
        <v>N/A</v>
      </c>
      <c r="E129" s="46">
        <v>206.69565216999999</v>
      </c>
      <c r="F129" s="43" t="str">
        <f t="shared" si="12"/>
        <v>N/A</v>
      </c>
      <c r="G129" s="46">
        <v>1544.7337712999999</v>
      </c>
      <c r="H129" s="43" t="str">
        <f t="shared" si="13"/>
        <v>N/A</v>
      </c>
      <c r="I129" s="12" t="s">
        <v>1743</v>
      </c>
      <c r="J129" s="12">
        <v>647.29999999999995</v>
      </c>
      <c r="K129" s="44" t="s">
        <v>732</v>
      </c>
      <c r="L129" s="9" t="str">
        <f t="shared" si="14"/>
        <v>No</v>
      </c>
    </row>
    <row r="130" spans="1:12" ht="25.5" x14ac:dyDescent="0.2">
      <c r="A130" s="45" t="s">
        <v>633</v>
      </c>
      <c r="B130" s="34" t="s">
        <v>217</v>
      </c>
      <c r="C130" s="46">
        <v>3841440</v>
      </c>
      <c r="D130" s="43" t="str">
        <f t="shared" si="11"/>
        <v>N/A</v>
      </c>
      <c r="E130" s="46">
        <v>3735711</v>
      </c>
      <c r="F130" s="43" t="str">
        <f t="shared" si="12"/>
        <v>N/A</v>
      </c>
      <c r="G130" s="46">
        <v>3972238</v>
      </c>
      <c r="H130" s="43" t="str">
        <f t="shared" si="13"/>
        <v>N/A</v>
      </c>
      <c r="I130" s="12">
        <v>-2.75</v>
      </c>
      <c r="J130" s="12">
        <v>6.3319999999999999</v>
      </c>
      <c r="K130" s="44" t="s">
        <v>732</v>
      </c>
      <c r="L130" s="9" t="str">
        <f t="shared" si="14"/>
        <v>Yes</v>
      </c>
    </row>
    <row r="131" spans="1:12" x14ac:dyDescent="0.2">
      <c r="A131" s="45" t="s">
        <v>634</v>
      </c>
      <c r="B131" s="34" t="s">
        <v>217</v>
      </c>
      <c r="C131" s="35">
        <v>2001</v>
      </c>
      <c r="D131" s="43" t="str">
        <f t="shared" si="11"/>
        <v>N/A</v>
      </c>
      <c r="E131" s="35">
        <v>2059</v>
      </c>
      <c r="F131" s="43" t="str">
        <f t="shared" si="12"/>
        <v>N/A</v>
      </c>
      <c r="G131" s="35">
        <v>2244</v>
      </c>
      <c r="H131" s="43" t="str">
        <f t="shared" si="13"/>
        <v>N/A</v>
      </c>
      <c r="I131" s="12">
        <v>2.899</v>
      </c>
      <c r="J131" s="12">
        <v>8.9849999999999994</v>
      </c>
      <c r="K131" s="44" t="s">
        <v>732</v>
      </c>
      <c r="L131" s="9" t="str">
        <f t="shared" si="14"/>
        <v>Yes</v>
      </c>
    </row>
    <row r="132" spans="1:12" ht="25.5" x14ac:dyDescent="0.2">
      <c r="A132" s="45" t="s">
        <v>1459</v>
      </c>
      <c r="B132" s="34" t="s">
        <v>217</v>
      </c>
      <c r="C132" s="46">
        <v>1919.7601199000001</v>
      </c>
      <c r="D132" s="43" t="str">
        <f t="shared" si="11"/>
        <v>N/A</v>
      </c>
      <c r="E132" s="46">
        <v>1814.3326858</v>
      </c>
      <c r="F132" s="43" t="str">
        <f t="shared" si="12"/>
        <v>N/A</v>
      </c>
      <c r="G132" s="46">
        <v>1770.1595365000001</v>
      </c>
      <c r="H132" s="43" t="str">
        <f t="shared" si="13"/>
        <v>N/A</v>
      </c>
      <c r="I132" s="12">
        <v>-5.49</v>
      </c>
      <c r="J132" s="12">
        <v>-2.4300000000000002</v>
      </c>
      <c r="K132" s="44" t="s">
        <v>732</v>
      </c>
      <c r="L132" s="9" t="str">
        <f t="shared" si="14"/>
        <v>Yes</v>
      </c>
    </row>
    <row r="133" spans="1:12" ht="25.5" x14ac:dyDescent="0.2">
      <c r="A133" s="45" t="s">
        <v>635</v>
      </c>
      <c r="B133" s="34" t="s">
        <v>217</v>
      </c>
      <c r="C133" s="46">
        <v>34881506</v>
      </c>
      <c r="D133" s="43" t="str">
        <f t="shared" si="11"/>
        <v>N/A</v>
      </c>
      <c r="E133" s="46">
        <v>50671104</v>
      </c>
      <c r="F133" s="43" t="str">
        <f t="shared" si="12"/>
        <v>N/A</v>
      </c>
      <c r="G133" s="46">
        <v>39338484</v>
      </c>
      <c r="H133" s="43" t="str">
        <f t="shared" si="13"/>
        <v>N/A</v>
      </c>
      <c r="I133" s="12">
        <v>45.27</v>
      </c>
      <c r="J133" s="12">
        <v>-22.4</v>
      </c>
      <c r="K133" s="44" t="s">
        <v>732</v>
      </c>
      <c r="L133" s="9" t="str">
        <f t="shared" si="14"/>
        <v>Yes</v>
      </c>
    </row>
    <row r="134" spans="1:12" x14ac:dyDescent="0.2">
      <c r="A134" s="45" t="s">
        <v>636</v>
      </c>
      <c r="B134" s="34" t="s">
        <v>217</v>
      </c>
      <c r="C134" s="35">
        <v>2887</v>
      </c>
      <c r="D134" s="43" t="str">
        <f t="shared" si="11"/>
        <v>N/A</v>
      </c>
      <c r="E134" s="35">
        <v>2907</v>
      </c>
      <c r="F134" s="43" t="str">
        <f t="shared" si="12"/>
        <v>N/A</v>
      </c>
      <c r="G134" s="35">
        <v>2861</v>
      </c>
      <c r="H134" s="43" t="str">
        <f t="shared" si="13"/>
        <v>N/A</v>
      </c>
      <c r="I134" s="12">
        <v>0.69279999999999997</v>
      </c>
      <c r="J134" s="12">
        <v>-1.58</v>
      </c>
      <c r="K134" s="44" t="s">
        <v>732</v>
      </c>
      <c r="L134" s="9" t="str">
        <f t="shared" si="14"/>
        <v>Yes</v>
      </c>
    </row>
    <row r="135" spans="1:12" x14ac:dyDescent="0.2">
      <c r="A135" s="45" t="s">
        <v>1460</v>
      </c>
      <c r="B135" s="34" t="s">
        <v>217</v>
      </c>
      <c r="C135" s="46">
        <v>12082.267406000001</v>
      </c>
      <c r="D135" s="43" t="str">
        <f t="shared" si="11"/>
        <v>N/A</v>
      </c>
      <c r="E135" s="46">
        <v>17430.72033</v>
      </c>
      <c r="F135" s="43" t="str">
        <f t="shared" si="12"/>
        <v>N/A</v>
      </c>
      <c r="G135" s="46">
        <v>13749.907026000001</v>
      </c>
      <c r="H135" s="43" t="str">
        <f t="shared" si="13"/>
        <v>N/A</v>
      </c>
      <c r="I135" s="12">
        <v>44.27</v>
      </c>
      <c r="J135" s="12">
        <v>-21.1</v>
      </c>
      <c r="K135" s="44" t="s">
        <v>732</v>
      </c>
      <c r="L135" s="9" t="str">
        <f t="shared" si="14"/>
        <v>Yes</v>
      </c>
    </row>
    <row r="136" spans="1:12" ht="25.5" x14ac:dyDescent="0.2">
      <c r="A136" s="45" t="s">
        <v>637</v>
      </c>
      <c r="B136" s="34" t="s">
        <v>217</v>
      </c>
      <c r="C136" s="46">
        <v>97304</v>
      </c>
      <c r="D136" s="43" t="str">
        <f t="shared" si="11"/>
        <v>N/A</v>
      </c>
      <c r="E136" s="46">
        <v>142694</v>
      </c>
      <c r="F136" s="43" t="str">
        <f t="shared" si="12"/>
        <v>N/A</v>
      </c>
      <c r="G136" s="46">
        <v>97199</v>
      </c>
      <c r="H136" s="43" t="str">
        <f t="shared" si="13"/>
        <v>N/A</v>
      </c>
      <c r="I136" s="12">
        <v>46.65</v>
      </c>
      <c r="J136" s="12">
        <v>-31.9</v>
      </c>
      <c r="K136" s="44" t="s">
        <v>732</v>
      </c>
      <c r="L136" s="9" t="str">
        <f>IF(J136="Div by 0", "N/A", IF(OR(J136="N/A",K136="N/A"),"N/A", IF(J136&gt;VALUE(MID(K136,1,2)), "No", IF(J136&lt;-1*VALUE(MID(K136,1,2)), "No", "Yes"))))</f>
        <v>No</v>
      </c>
    </row>
    <row r="137" spans="1:12" x14ac:dyDescent="0.2">
      <c r="A137" s="45" t="s">
        <v>638</v>
      </c>
      <c r="B137" s="34" t="s">
        <v>217</v>
      </c>
      <c r="C137" s="35">
        <v>369</v>
      </c>
      <c r="D137" s="43" t="str">
        <f t="shared" si="11"/>
        <v>N/A</v>
      </c>
      <c r="E137" s="35">
        <v>412</v>
      </c>
      <c r="F137" s="43" t="str">
        <f t="shared" si="12"/>
        <v>N/A</v>
      </c>
      <c r="G137" s="35">
        <v>247</v>
      </c>
      <c r="H137" s="43" t="str">
        <f t="shared" si="13"/>
        <v>N/A</v>
      </c>
      <c r="I137" s="12">
        <v>11.65</v>
      </c>
      <c r="J137" s="12">
        <v>-40</v>
      </c>
      <c r="K137" s="44" t="s">
        <v>732</v>
      </c>
      <c r="L137" s="9" t="str">
        <f t="shared" ref="L137:L141" si="15">IF(J137="Div by 0", "N/A", IF(OR(J137="N/A",K137="N/A"),"N/A", IF(J137&gt;VALUE(MID(K137,1,2)), "No", IF(J137&lt;-1*VALUE(MID(K137,1,2)), "No", "Yes"))))</f>
        <v>No</v>
      </c>
    </row>
    <row r="138" spans="1:12" ht="25.5" x14ac:dyDescent="0.2">
      <c r="A138" s="45" t="s">
        <v>1461</v>
      </c>
      <c r="B138" s="34" t="s">
        <v>217</v>
      </c>
      <c r="C138" s="46">
        <v>263.69647695999998</v>
      </c>
      <c r="D138" s="43" t="str">
        <f t="shared" si="11"/>
        <v>N/A</v>
      </c>
      <c r="E138" s="46">
        <v>346.34466019000001</v>
      </c>
      <c r="F138" s="43" t="str">
        <f t="shared" si="12"/>
        <v>N/A</v>
      </c>
      <c r="G138" s="46">
        <v>393.51821862000003</v>
      </c>
      <c r="H138" s="43" t="str">
        <f t="shared" si="13"/>
        <v>N/A</v>
      </c>
      <c r="I138" s="12">
        <v>31.34</v>
      </c>
      <c r="J138" s="12">
        <v>13.62</v>
      </c>
      <c r="K138" s="44" t="s">
        <v>732</v>
      </c>
      <c r="L138" s="9" t="str">
        <f t="shared" si="15"/>
        <v>Yes</v>
      </c>
    </row>
    <row r="139" spans="1:12" ht="25.5" x14ac:dyDescent="0.2">
      <c r="A139" s="45" t="s">
        <v>639</v>
      </c>
      <c r="B139" s="34" t="s">
        <v>217</v>
      </c>
      <c r="C139" s="46">
        <v>10278461</v>
      </c>
      <c r="D139" s="43" t="str">
        <f t="shared" si="11"/>
        <v>N/A</v>
      </c>
      <c r="E139" s="46">
        <v>20168130</v>
      </c>
      <c r="F139" s="43" t="str">
        <f t="shared" si="12"/>
        <v>N/A</v>
      </c>
      <c r="G139" s="46">
        <v>22524088</v>
      </c>
      <c r="H139" s="43" t="str">
        <f t="shared" si="13"/>
        <v>N/A</v>
      </c>
      <c r="I139" s="12">
        <v>96.22</v>
      </c>
      <c r="J139" s="12">
        <v>11.68</v>
      </c>
      <c r="K139" s="44" t="s">
        <v>732</v>
      </c>
      <c r="L139" s="9" t="str">
        <f t="shared" si="15"/>
        <v>Yes</v>
      </c>
    </row>
    <row r="140" spans="1:12" x14ac:dyDescent="0.2">
      <c r="A140" s="45" t="s">
        <v>640</v>
      </c>
      <c r="B140" s="34" t="s">
        <v>217</v>
      </c>
      <c r="C140" s="35">
        <v>179</v>
      </c>
      <c r="D140" s="43" t="str">
        <f t="shared" si="11"/>
        <v>N/A</v>
      </c>
      <c r="E140" s="35">
        <v>218</v>
      </c>
      <c r="F140" s="43" t="str">
        <f t="shared" si="12"/>
        <v>N/A</v>
      </c>
      <c r="G140" s="35">
        <v>239</v>
      </c>
      <c r="H140" s="43" t="str">
        <f t="shared" si="13"/>
        <v>N/A</v>
      </c>
      <c r="I140" s="12">
        <v>21.79</v>
      </c>
      <c r="J140" s="12">
        <v>9.6329999999999991</v>
      </c>
      <c r="K140" s="44" t="s">
        <v>732</v>
      </c>
      <c r="L140" s="9" t="str">
        <f t="shared" si="15"/>
        <v>Yes</v>
      </c>
    </row>
    <row r="141" spans="1:12" ht="25.5" x14ac:dyDescent="0.2">
      <c r="A141" s="45" t="s">
        <v>1462</v>
      </c>
      <c r="B141" s="34" t="s">
        <v>217</v>
      </c>
      <c r="C141" s="46">
        <v>57421.569832000001</v>
      </c>
      <c r="D141" s="43" t="str">
        <f t="shared" si="11"/>
        <v>N/A</v>
      </c>
      <c r="E141" s="46">
        <v>92514.357797999997</v>
      </c>
      <c r="F141" s="43" t="str">
        <f t="shared" si="12"/>
        <v>N/A</v>
      </c>
      <c r="G141" s="46">
        <v>94243.046025000003</v>
      </c>
      <c r="H141" s="43" t="str">
        <f t="shared" si="13"/>
        <v>N/A</v>
      </c>
      <c r="I141" s="12">
        <v>61.11</v>
      </c>
      <c r="J141" s="12">
        <v>1.869</v>
      </c>
      <c r="K141" s="44" t="s">
        <v>732</v>
      </c>
      <c r="L141" s="9" t="str">
        <f t="shared" si="15"/>
        <v>Yes</v>
      </c>
    </row>
    <row r="142" spans="1:12" ht="25.5" x14ac:dyDescent="0.2">
      <c r="A142" s="45" t="s">
        <v>641</v>
      </c>
      <c r="B142" s="34" t="s">
        <v>217</v>
      </c>
      <c r="C142" s="46">
        <v>97210099</v>
      </c>
      <c r="D142" s="43" t="str">
        <f t="shared" si="11"/>
        <v>N/A</v>
      </c>
      <c r="E142" s="46">
        <v>103428518</v>
      </c>
      <c r="F142" s="43" t="str">
        <f t="shared" si="12"/>
        <v>N/A</v>
      </c>
      <c r="G142" s="46">
        <v>111280665</v>
      </c>
      <c r="H142" s="43" t="str">
        <f t="shared" si="13"/>
        <v>N/A</v>
      </c>
      <c r="I142" s="12">
        <v>6.3970000000000002</v>
      </c>
      <c r="J142" s="12">
        <v>7.5919999999999996</v>
      </c>
      <c r="K142" s="44" t="s">
        <v>732</v>
      </c>
      <c r="L142" s="9" t="str">
        <f t="shared" ref="L142:L153" si="16">IF(J142="Div by 0", "N/A", IF(K142="N/A","N/A", IF(J142&gt;VALUE(MID(K142,1,2)), "No", IF(J142&lt;-1*VALUE(MID(K142,1,2)), "No", "Yes"))))</f>
        <v>Yes</v>
      </c>
    </row>
    <row r="143" spans="1:12" ht="25.5" x14ac:dyDescent="0.2">
      <c r="A143" s="45" t="s">
        <v>642</v>
      </c>
      <c r="B143" s="34" t="s">
        <v>217</v>
      </c>
      <c r="C143" s="35">
        <v>124170</v>
      </c>
      <c r="D143" s="43" t="str">
        <f t="shared" si="11"/>
        <v>N/A</v>
      </c>
      <c r="E143" s="35">
        <v>142515</v>
      </c>
      <c r="F143" s="43" t="str">
        <f t="shared" si="12"/>
        <v>N/A</v>
      </c>
      <c r="G143" s="35">
        <v>159150</v>
      </c>
      <c r="H143" s="43" t="str">
        <f t="shared" si="13"/>
        <v>N/A</v>
      </c>
      <c r="I143" s="12">
        <v>14.77</v>
      </c>
      <c r="J143" s="12">
        <v>11.67</v>
      </c>
      <c r="K143" s="44" t="s">
        <v>732</v>
      </c>
      <c r="L143" s="9" t="str">
        <f t="shared" si="16"/>
        <v>Yes</v>
      </c>
    </row>
    <row r="144" spans="1:12" ht="25.5" x14ac:dyDescent="0.2">
      <c r="A144" s="45" t="s">
        <v>1463</v>
      </c>
      <c r="B144" s="34" t="s">
        <v>217</v>
      </c>
      <c r="C144" s="46">
        <v>782.87910928999997</v>
      </c>
      <c r="D144" s="43" t="str">
        <f t="shared" si="11"/>
        <v>N/A</v>
      </c>
      <c r="E144" s="46">
        <v>725.73776795000003</v>
      </c>
      <c r="F144" s="43" t="str">
        <f t="shared" si="12"/>
        <v>N/A</v>
      </c>
      <c r="G144" s="46">
        <v>699.21875589000001</v>
      </c>
      <c r="H144" s="43" t="str">
        <f t="shared" si="13"/>
        <v>N/A</v>
      </c>
      <c r="I144" s="12">
        <v>-7.3</v>
      </c>
      <c r="J144" s="12">
        <v>-3.65</v>
      </c>
      <c r="K144" s="44" t="s">
        <v>732</v>
      </c>
      <c r="L144" s="9" t="str">
        <f t="shared" si="16"/>
        <v>Yes</v>
      </c>
    </row>
    <row r="145" spans="1:12" ht="25.5" x14ac:dyDescent="0.2">
      <c r="A145" s="45" t="s">
        <v>643</v>
      </c>
      <c r="B145" s="34" t="s">
        <v>217</v>
      </c>
      <c r="C145" s="46">
        <v>199399240</v>
      </c>
      <c r="D145" s="43" t="str">
        <f t="shared" ref="D145:D153" si="17">IF($B145="N/A","N/A",IF(C145&gt;10,"No",IF(C145&lt;-10,"No","Yes")))</f>
        <v>N/A</v>
      </c>
      <c r="E145" s="46">
        <v>231553557</v>
      </c>
      <c r="F145" s="43" t="str">
        <f t="shared" ref="F145:F153" si="18">IF($B145="N/A","N/A",IF(E145&gt;10,"No",IF(E145&lt;-10,"No","Yes")))</f>
        <v>N/A</v>
      </c>
      <c r="G145" s="46">
        <v>224152292</v>
      </c>
      <c r="H145" s="43" t="str">
        <f t="shared" ref="H145:H153" si="19">IF($B145="N/A","N/A",IF(G145&gt;10,"No",IF(G145&lt;-10,"No","Yes")))</f>
        <v>N/A</v>
      </c>
      <c r="I145" s="12">
        <v>16.13</v>
      </c>
      <c r="J145" s="12">
        <v>-3.2</v>
      </c>
      <c r="K145" s="44" t="s">
        <v>732</v>
      </c>
      <c r="L145" s="9" t="str">
        <f t="shared" si="16"/>
        <v>Yes</v>
      </c>
    </row>
    <row r="146" spans="1:12" x14ac:dyDescent="0.2">
      <c r="A146" s="45" t="s">
        <v>644</v>
      </c>
      <c r="B146" s="34" t="s">
        <v>217</v>
      </c>
      <c r="C146" s="35">
        <v>4748</v>
      </c>
      <c r="D146" s="43" t="str">
        <f t="shared" si="17"/>
        <v>N/A</v>
      </c>
      <c r="E146" s="35">
        <v>4921</v>
      </c>
      <c r="F146" s="43" t="str">
        <f t="shared" si="18"/>
        <v>N/A</v>
      </c>
      <c r="G146" s="35">
        <v>4923</v>
      </c>
      <c r="H146" s="43" t="str">
        <f t="shared" si="19"/>
        <v>N/A</v>
      </c>
      <c r="I146" s="12">
        <v>3.6440000000000001</v>
      </c>
      <c r="J146" s="12">
        <v>4.0599999999999997E-2</v>
      </c>
      <c r="K146" s="44" t="s">
        <v>732</v>
      </c>
      <c r="L146" s="9" t="str">
        <f t="shared" si="16"/>
        <v>Yes</v>
      </c>
    </row>
    <row r="147" spans="1:12" ht="25.5" x14ac:dyDescent="0.2">
      <c r="A147" s="45" t="s">
        <v>1464</v>
      </c>
      <c r="B147" s="34" t="s">
        <v>217</v>
      </c>
      <c r="C147" s="46">
        <v>41996.470093000004</v>
      </c>
      <c r="D147" s="43" t="str">
        <f t="shared" si="17"/>
        <v>N/A</v>
      </c>
      <c r="E147" s="46">
        <v>47054.167242000003</v>
      </c>
      <c r="F147" s="43" t="str">
        <f t="shared" si="18"/>
        <v>N/A</v>
      </c>
      <c r="G147" s="46">
        <v>45531.645744000001</v>
      </c>
      <c r="H147" s="43" t="str">
        <f t="shared" si="19"/>
        <v>N/A</v>
      </c>
      <c r="I147" s="12">
        <v>12.04</v>
      </c>
      <c r="J147" s="12">
        <v>-3.24</v>
      </c>
      <c r="K147" s="44" t="s">
        <v>732</v>
      </c>
      <c r="L147" s="9" t="str">
        <f t="shared" si="16"/>
        <v>Yes</v>
      </c>
    </row>
    <row r="148" spans="1:12" ht="25.5" x14ac:dyDescent="0.2">
      <c r="A148" s="45" t="s">
        <v>645</v>
      </c>
      <c r="B148" s="34" t="s">
        <v>217</v>
      </c>
      <c r="C148" s="46">
        <v>25503928</v>
      </c>
      <c r="D148" s="43" t="str">
        <f t="shared" si="17"/>
        <v>N/A</v>
      </c>
      <c r="E148" s="46">
        <v>32032751</v>
      </c>
      <c r="F148" s="43" t="str">
        <f t="shared" si="18"/>
        <v>N/A</v>
      </c>
      <c r="G148" s="46">
        <v>31950621</v>
      </c>
      <c r="H148" s="43" t="str">
        <f t="shared" si="19"/>
        <v>N/A</v>
      </c>
      <c r="I148" s="12">
        <v>25.6</v>
      </c>
      <c r="J148" s="12">
        <v>-0.25600000000000001</v>
      </c>
      <c r="K148" s="44" t="s">
        <v>732</v>
      </c>
      <c r="L148" s="9" t="str">
        <f t="shared" si="16"/>
        <v>Yes</v>
      </c>
    </row>
    <row r="149" spans="1:12" x14ac:dyDescent="0.2">
      <c r="A149" s="45" t="s">
        <v>646</v>
      </c>
      <c r="B149" s="34" t="s">
        <v>217</v>
      </c>
      <c r="C149" s="35">
        <v>53250</v>
      </c>
      <c r="D149" s="43" t="str">
        <f t="shared" si="17"/>
        <v>N/A</v>
      </c>
      <c r="E149" s="35">
        <v>68998</v>
      </c>
      <c r="F149" s="43" t="str">
        <f t="shared" si="18"/>
        <v>N/A</v>
      </c>
      <c r="G149" s="35">
        <v>58676</v>
      </c>
      <c r="H149" s="43" t="str">
        <f t="shared" si="19"/>
        <v>N/A</v>
      </c>
      <c r="I149" s="12">
        <v>29.57</v>
      </c>
      <c r="J149" s="12">
        <v>-15</v>
      </c>
      <c r="K149" s="44" t="s">
        <v>732</v>
      </c>
      <c r="L149" s="9" t="str">
        <f t="shared" si="16"/>
        <v>Yes</v>
      </c>
    </row>
    <row r="150" spans="1:12" ht="25.5" x14ac:dyDescent="0.2">
      <c r="A150" s="45" t="s">
        <v>1465</v>
      </c>
      <c r="B150" s="34" t="s">
        <v>217</v>
      </c>
      <c r="C150" s="46">
        <v>478.94700469000003</v>
      </c>
      <c r="D150" s="43" t="str">
        <f t="shared" si="17"/>
        <v>N/A</v>
      </c>
      <c r="E150" s="46">
        <v>464.25622482</v>
      </c>
      <c r="F150" s="43" t="str">
        <f t="shared" si="18"/>
        <v>N/A</v>
      </c>
      <c r="G150" s="46">
        <v>544.52622878</v>
      </c>
      <c r="H150" s="43" t="str">
        <f t="shared" si="19"/>
        <v>N/A</v>
      </c>
      <c r="I150" s="12">
        <v>-3.07</v>
      </c>
      <c r="J150" s="12">
        <v>17.29</v>
      </c>
      <c r="K150" s="44" t="s">
        <v>732</v>
      </c>
      <c r="L150" s="9" t="str">
        <f t="shared" si="16"/>
        <v>Yes</v>
      </c>
    </row>
    <row r="151" spans="1:12" ht="25.5" x14ac:dyDescent="0.2">
      <c r="A151" s="45" t="s">
        <v>647</v>
      </c>
      <c r="B151" s="34" t="s">
        <v>217</v>
      </c>
      <c r="C151" s="46">
        <v>8211326</v>
      </c>
      <c r="D151" s="43" t="str">
        <f t="shared" si="17"/>
        <v>N/A</v>
      </c>
      <c r="E151" s="46">
        <v>8565682</v>
      </c>
      <c r="F151" s="43" t="str">
        <f t="shared" si="18"/>
        <v>N/A</v>
      </c>
      <c r="G151" s="46">
        <v>8651433</v>
      </c>
      <c r="H151" s="43" t="str">
        <f t="shared" si="19"/>
        <v>N/A</v>
      </c>
      <c r="I151" s="12">
        <v>4.3150000000000004</v>
      </c>
      <c r="J151" s="12">
        <v>1.0009999999999999</v>
      </c>
      <c r="K151" s="44" t="s">
        <v>732</v>
      </c>
      <c r="L151" s="9" t="str">
        <f t="shared" si="16"/>
        <v>Yes</v>
      </c>
    </row>
    <row r="152" spans="1:12" x14ac:dyDescent="0.2">
      <c r="A152" s="45" t="s">
        <v>648</v>
      </c>
      <c r="B152" s="34" t="s">
        <v>217</v>
      </c>
      <c r="C152" s="35">
        <v>1520</v>
      </c>
      <c r="D152" s="43" t="str">
        <f t="shared" si="17"/>
        <v>N/A</v>
      </c>
      <c r="E152" s="35">
        <v>1594</v>
      </c>
      <c r="F152" s="43" t="str">
        <f t="shared" si="18"/>
        <v>N/A</v>
      </c>
      <c r="G152" s="35">
        <v>1668</v>
      </c>
      <c r="H152" s="43" t="str">
        <f t="shared" si="19"/>
        <v>N/A</v>
      </c>
      <c r="I152" s="12">
        <v>4.8680000000000003</v>
      </c>
      <c r="J152" s="12">
        <v>4.6420000000000003</v>
      </c>
      <c r="K152" s="44" t="s">
        <v>732</v>
      </c>
      <c r="L152" s="9" t="str">
        <f t="shared" si="16"/>
        <v>Yes</v>
      </c>
    </row>
    <row r="153" spans="1:12" ht="25.5" x14ac:dyDescent="0.2">
      <c r="A153" s="45" t="s">
        <v>1466</v>
      </c>
      <c r="B153" s="34" t="s">
        <v>217</v>
      </c>
      <c r="C153" s="46">
        <v>5402.1881579000001</v>
      </c>
      <c r="D153" s="43" t="str">
        <f t="shared" si="17"/>
        <v>N/A</v>
      </c>
      <c r="E153" s="46">
        <v>5373.7026348999998</v>
      </c>
      <c r="F153" s="43" t="str">
        <f t="shared" si="18"/>
        <v>N/A</v>
      </c>
      <c r="G153" s="46">
        <v>5186.7104317000003</v>
      </c>
      <c r="H153" s="43" t="str">
        <f t="shared" si="19"/>
        <v>N/A</v>
      </c>
      <c r="I153" s="12">
        <v>-0.52700000000000002</v>
      </c>
      <c r="J153" s="12">
        <v>-3.48</v>
      </c>
      <c r="K153" s="44" t="s">
        <v>732</v>
      </c>
      <c r="L153" s="9" t="str">
        <f t="shared" si="16"/>
        <v>Yes</v>
      </c>
    </row>
    <row r="154" spans="1:12" x14ac:dyDescent="0.2">
      <c r="A154" s="45" t="s">
        <v>1532</v>
      </c>
      <c r="B154" s="34" t="s">
        <v>217</v>
      </c>
      <c r="C154" s="46">
        <v>540.31226712</v>
      </c>
      <c r="D154" s="43" t="str">
        <f t="shared" ref="D154:D173" si="20">IF($B154="N/A","N/A",IF(C154&gt;10,"No",IF(C154&lt;-10,"No","Yes")))</f>
        <v>N/A</v>
      </c>
      <c r="E154" s="46">
        <v>507.98217061000003</v>
      </c>
      <c r="F154" s="43" t="str">
        <f t="shared" ref="F154:F173" si="21">IF($B154="N/A","N/A",IF(E154&gt;10,"No",IF(E154&lt;-10,"No","Yes")))</f>
        <v>N/A</v>
      </c>
      <c r="G154" s="46">
        <v>473.54941654999999</v>
      </c>
      <c r="H154" s="43" t="str">
        <f t="shared" ref="H154:H173" si="22">IF($B154="N/A","N/A",IF(G154&gt;10,"No",IF(G154&lt;-10,"No","Yes")))</f>
        <v>N/A</v>
      </c>
      <c r="I154" s="12">
        <v>-5.98</v>
      </c>
      <c r="J154" s="12">
        <v>-6.78</v>
      </c>
      <c r="K154" s="44" t="s">
        <v>732</v>
      </c>
      <c r="L154" s="9" t="str">
        <f t="shared" ref="L154:L173" si="23">IF(J154="Div by 0", "N/A", IF(K154="N/A","N/A", IF(J154&gt;VALUE(MID(K154,1,2)), "No", IF(J154&lt;-1*VALUE(MID(K154,1,2)), "No", "Yes"))))</f>
        <v>Yes</v>
      </c>
    </row>
    <row r="155" spans="1:12" x14ac:dyDescent="0.2">
      <c r="A155" s="50" t="s">
        <v>1533</v>
      </c>
      <c r="B155" s="34" t="s">
        <v>217</v>
      </c>
      <c r="C155" s="46">
        <v>451.57216068999998</v>
      </c>
      <c r="D155" s="43" t="str">
        <f t="shared" si="20"/>
        <v>N/A</v>
      </c>
      <c r="E155" s="46">
        <v>464.96291590999999</v>
      </c>
      <c r="F155" s="43" t="str">
        <f t="shared" si="21"/>
        <v>N/A</v>
      </c>
      <c r="G155" s="46">
        <v>399.26465646000003</v>
      </c>
      <c r="H155" s="43" t="str">
        <f t="shared" si="22"/>
        <v>N/A</v>
      </c>
      <c r="I155" s="12">
        <v>2.9649999999999999</v>
      </c>
      <c r="J155" s="12">
        <v>-14.1</v>
      </c>
      <c r="K155" s="44" t="s">
        <v>732</v>
      </c>
      <c r="L155" s="9" t="str">
        <f t="shared" si="23"/>
        <v>Yes</v>
      </c>
    </row>
    <row r="156" spans="1:12" ht="25.5" x14ac:dyDescent="0.2">
      <c r="A156" s="50" t="s">
        <v>1534</v>
      </c>
      <c r="B156" s="34" t="s">
        <v>217</v>
      </c>
      <c r="C156" s="46">
        <v>1527.5519234999999</v>
      </c>
      <c r="D156" s="43" t="str">
        <f t="shared" si="20"/>
        <v>N/A</v>
      </c>
      <c r="E156" s="46">
        <v>1486.160809</v>
      </c>
      <c r="F156" s="43" t="str">
        <f t="shared" si="21"/>
        <v>N/A</v>
      </c>
      <c r="G156" s="46">
        <v>1572.2558979</v>
      </c>
      <c r="H156" s="43" t="str">
        <f t="shared" si="22"/>
        <v>N/A</v>
      </c>
      <c r="I156" s="12">
        <v>-2.71</v>
      </c>
      <c r="J156" s="12">
        <v>5.7930000000000001</v>
      </c>
      <c r="K156" s="44" t="s">
        <v>732</v>
      </c>
      <c r="L156" s="9" t="str">
        <f t="shared" si="23"/>
        <v>Yes</v>
      </c>
    </row>
    <row r="157" spans="1:12" x14ac:dyDescent="0.2">
      <c r="A157" s="50" t="s">
        <v>1535</v>
      </c>
      <c r="B157" s="34" t="s">
        <v>217</v>
      </c>
      <c r="C157" s="46">
        <v>265.38180934000002</v>
      </c>
      <c r="D157" s="43" t="str">
        <f t="shared" si="20"/>
        <v>N/A</v>
      </c>
      <c r="E157" s="46">
        <v>250.33489065000001</v>
      </c>
      <c r="F157" s="43" t="str">
        <f t="shared" si="21"/>
        <v>N/A</v>
      </c>
      <c r="G157" s="46">
        <v>220.58702156000001</v>
      </c>
      <c r="H157" s="43" t="str">
        <f t="shared" si="22"/>
        <v>N/A</v>
      </c>
      <c r="I157" s="12">
        <v>-5.67</v>
      </c>
      <c r="J157" s="12">
        <v>-11.9</v>
      </c>
      <c r="K157" s="44" t="s">
        <v>732</v>
      </c>
      <c r="L157" s="9" t="str">
        <f t="shared" si="23"/>
        <v>Yes</v>
      </c>
    </row>
    <row r="158" spans="1:12" x14ac:dyDescent="0.2">
      <c r="A158" s="50" t="s">
        <v>1536</v>
      </c>
      <c r="B158" s="34" t="s">
        <v>217</v>
      </c>
      <c r="C158" s="46">
        <v>704.86010257999999</v>
      </c>
      <c r="D158" s="43" t="str">
        <f t="shared" si="20"/>
        <v>N/A</v>
      </c>
      <c r="E158" s="46">
        <v>643.61498114999995</v>
      </c>
      <c r="F158" s="43" t="str">
        <f t="shared" si="21"/>
        <v>N/A</v>
      </c>
      <c r="G158" s="46">
        <v>539.00738821000004</v>
      </c>
      <c r="H158" s="43" t="str">
        <f t="shared" si="22"/>
        <v>N/A</v>
      </c>
      <c r="I158" s="12">
        <v>-8.69</v>
      </c>
      <c r="J158" s="12">
        <v>-16.3</v>
      </c>
      <c r="K158" s="44" t="s">
        <v>732</v>
      </c>
      <c r="L158" s="9" t="str">
        <f t="shared" si="23"/>
        <v>Yes</v>
      </c>
    </row>
    <row r="159" spans="1:12" x14ac:dyDescent="0.2">
      <c r="A159" s="45" t="s">
        <v>1537</v>
      </c>
      <c r="B159" s="34" t="s">
        <v>217</v>
      </c>
      <c r="C159" s="46">
        <v>1072.7809999999999</v>
      </c>
      <c r="D159" s="43" t="str">
        <f t="shared" si="20"/>
        <v>N/A</v>
      </c>
      <c r="E159" s="46">
        <v>965.34831225999994</v>
      </c>
      <c r="F159" s="43" t="str">
        <f t="shared" si="21"/>
        <v>N/A</v>
      </c>
      <c r="G159" s="46">
        <v>851.72275048999995</v>
      </c>
      <c r="H159" s="43" t="str">
        <f t="shared" si="22"/>
        <v>N/A</v>
      </c>
      <c r="I159" s="12">
        <v>-10</v>
      </c>
      <c r="J159" s="12">
        <v>-11.8</v>
      </c>
      <c r="K159" s="44" t="s">
        <v>732</v>
      </c>
      <c r="L159" s="9" t="str">
        <f t="shared" si="23"/>
        <v>Yes</v>
      </c>
    </row>
    <row r="160" spans="1:12" x14ac:dyDescent="0.2">
      <c r="A160" s="50" t="s">
        <v>1538</v>
      </c>
      <c r="B160" s="34" t="s">
        <v>217</v>
      </c>
      <c r="C160" s="46">
        <v>10002.069100000001</v>
      </c>
      <c r="D160" s="43" t="str">
        <f t="shared" si="20"/>
        <v>N/A</v>
      </c>
      <c r="E160" s="46">
        <v>9926.8845287000004</v>
      </c>
      <c r="F160" s="43" t="str">
        <f t="shared" si="21"/>
        <v>N/A</v>
      </c>
      <c r="G160" s="46">
        <v>9503.1711479999994</v>
      </c>
      <c r="H160" s="43" t="str">
        <f t="shared" si="22"/>
        <v>N/A</v>
      </c>
      <c r="I160" s="12">
        <v>-0.752</v>
      </c>
      <c r="J160" s="12">
        <v>-4.2699999999999996</v>
      </c>
      <c r="K160" s="44" t="s">
        <v>732</v>
      </c>
      <c r="L160" s="9" t="str">
        <f t="shared" si="23"/>
        <v>Yes</v>
      </c>
    </row>
    <row r="161" spans="1:12" ht="25.5" x14ac:dyDescent="0.2">
      <c r="A161" s="50" t="s">
        <v>1539</v>
      </c>
      <c r="B161" s="34" t="s">
        <v>217</v>
      </c>
      <c r="C161" s="46">
        <v>1562.6717407000001</v>
      </c>
      <c r="D161" s="43" t="str">
        <f t="shared" si="20"/>
        <v>N/A</v>
      </c>
      <c r="E161" s="46">
        <v>1528.9054785000001</v>
      </c>
      <c r="F161" s="43" t="str">
        <f t="shared" si="21"/>
        <v>N/A</v>
      </c>
      <c r="G161" s="46">
        <v>1571.6736106999999</v>
      </c>
      <c r="H161" s="43" t="str">
        <f t="shared" si="22"/>
        <v>N/A</v>
      </c>
      <c r="I161" s="12">
        <v>-2.16</v>
      </c>
      <c r="J161" s="12">
        <v>2.7970000000000002</v>
      </c>
      <c r="K161" s="44" t="s">
        <v>732</v>
      </c>
      <c r="L161" s="9" t="str">
        <f t="shared" si="23"/>
        <v>Yes</v>
      </c>
    </row>
    <row r="162" spans="1:12" x14ac:dyDescent="0.2">
      <c r="A162" s="50" t="s">
        <v>1540</v>
      </c>
      <c r="B162" s="34" t="s">
        <v>217</v>
      </c>
      <c r="C162" s="46">
        <v>4.1118034711</v>
      </c>
      <c r="D162" s="43" t="str">
        <f t="shared" si="20"/>
        <v>N/A</v>
      </c>
      <c r="E162" s="46">
        <v>3.2157324236</v>
      </c>
      <c r="F162" s="43" t="str">
        <f t="shared" si="21"/>
        <v>N/A</v>
      </c>
      <c r="G162" s="46">
        <v>2.5009927948000001</v>
      </c>
      <c r="H162" s="43" t="str">
        <f t="shared" si="22"/>
        <v>N/A</v>
      </c>
      <c r="I162" s="12">
        <v>-21.8</v>
      </c>
      <c r="J162" s="12">
        <v>-22.2</v>
      </c>
      <c r="K162" s="44" t="s">
        <v>732</v>
      </c>
      <c r="L162" s="9" t="str">
        <f t="shared" si="23"/>
        <v>Yes</v>
      </c>
    </row>
    <row r="163" spans="1:12" x14ac:dyDescent="0.2">
      <c r="A163" s="50" t="s">
        <v>1541</v>
      </c>
      <c r="B163" s="34" t="s">
        <v>217</v>
      </c>
      <c r="C163" s="46">
        <v>1.6028153394</v>
      </c>
      <c r="D163" s="43" t="str">
        <f t="shared" si="20"/>
        <v>N/A</v>
      </c>
      <c r="E163" s="46">
        <v>3.5207941816999999</v>
      </c>
      <c r="F163" s="43" t="str">
        <f t="shared" si="21"/>
        <v>N/A</v>
      </c>
      <c r="G163" s="46">
        <v>4.8572301200000001E-2</v>
      </c>
      <c r="H163" s="43" t="str">
        <f t="shared" si="22"/>
        <v>N/A</v>
      </c>
      <c r="I163" s="12">
        <v>119.7</v>
      </c>
      <c r="J163" s="12">
        <v>-98.6</v>
      </c>
      <c r="K163" s="44" t="s">
        <v>732</v>
      </c>
      <c r="L163" s="9" t="str">
        <f t="shared" si="23"/>
        <v>No</v>
      </c>
    </row>
    <row r="164" spans="1:12" x14ac:dyDescent="0.2">
      <c r="A164" s="45" t="s">
        <v>1542</v>
      </c>
      <c r="B164" s="34" t="s">
        <v>217</v>
      </c>
      <c r="C164" s="46">
        <v>542.61492452000005</v>
      </c>
      <c r="D164" s="43" t="str">
        <f t="shared" si="20"/>
        <v>N/A</v>
      </c>
      <c r="E164" s="46">
        <v>536.34864941000001</v>
      </c>
      <c r="F164" s="43" t="str">
        <f t="shared" si="21"/>
        <v>N/A</v>
      </c>
      <c r="G164" s="46">
        <v>446.46683473000002</v>
      </c>
      <c r="H164" s="43" t="str">
        <f t="shared" si="22"/>
        <v>N/A</v>
      </c>
      <c r="I164" s="12">
        <v>-1.1499999999999999</v>
      </c>
      <c r="J164" s="12">
        <v>-16.8</v>
      </c>
      <c r="K164" s="44" t="s">
        <v>732</v>
      </c>
      <c r="L164" s="9" t="str">
        <f t="shared" si="23"/>
        <v>Yes</v>
      </c>
    </row>
    <row r="165" spans="1:12" x14ac:dyDescent="0.2">
      <c r="A165" s="50" t="s">
        <v>1543</v>
      </c>
      <c r="B165" s="34" t="s">
        <v>217</v>
      </c>
      <c r="C165" s="46">
        <v>227.59219858</v>
      </c>
      <c r="D165" s="43" t="str">
        <f t="shared" si="20"/>
        <v>N/A</v>
      </c>
      <c r="E165" s="46">
        <v>248.93700258999999</v>
      </c>
      <c r="F165" s="43" t="str">
        <f t="shared" si="21"/>
        <v>N/A</v>
      </c>
      <c r="G165" s="46">
        <v>235.9056033</v>
      </c>
      <c r="H165" s="43" t="str">
        <f t="shared" si="22"/>
        <v>N/A</v>
      </c>
      <c r="I165" s="12">
        <v>9.3789999999999996</v>
      </c>
      <c r="J165" s="12">
        <v>-5.23</v>
      </c>
      <c r="K165" s="44" t="s">
        <v>732</v>
      </c>
      <c r="L165" s="9" t="str">
        <f t="shared" si="23"/>
        <v>Yes</v>
      </c>
    </row>
    <row r="166" spans="1:12" x14ac:dyDescent="0.2">
      <c r="A166" s="50" t="s">
        <v>1544</v>
      </c>
      <c r="B166" s="34" t="s">
        <v>217</v>
      </c>
      <c r="C166" s="46">
        <v>2061.1046904</v>
      </c>
      <c r="D166" s="43" t="str">
        <f t="shared" si="20"/>
        <v>N/A</v>
      </c>
      <c r="E166" s="46">
        <v>2103.7369924999998</v>
      </c>
      <c r="F166" s="43" t="str">
        <f t="shared" si="21"/>
        <v>N/A</v>
      </c>
      <c r="G166" s="46">
        <v>1927.9858574</v>
      </c>
      <c r="H166" s="43" t="str">
        <f t="shared" si="22"/>
        <v>N/A</v>
      </c>
      <c r="I166" s="12">
        <v>2.0680000000000001</v>
      </c>
      <c r="J166" s="12">
        <v>-8.35</v>
      </c>
      <c r="K166" s="44" t="s">
        <v>732</v>
      </c>
      <c r="L166" s="9" t="str">
        <f t="shared" si="23"/>
        <v>Yes</v>
      </c>
    </row>
    <row r="167" spans="1:12" x14ac:dyDescent="0.2">
      <c r="A167" s="50" t="s">
        <v>1545</v>
      </c>
      <c r="B167" s="34" t="s">
        <v>217</v>
      </c>
      <c r="C167" s="46">
        <v>253.05626896999999</v>
      </c>
      <c r="D167" s="43" t="str">
        <f t="shared" si="20"/>
        <v>N/A</v>
      </c>
      <c r="E167" s="46">
        <v>248.475628</v>
      </c>
      <c r="F167" s="43" t="str">
        <f t="shared" si="21"/>
        <v>N/A</v>
      </c>
      <c r="G167" s="46">
        <v>192.73368884000001</v>
      </c>
      <c r="H167" s="43" t="str">
        <f t="shared" si="22"/>
        <v>N/A</v>
      </c>
      <c r="I167" s="12">
        <v>-1.81</v>
      </c>
      <c r="J167" s="12">
        <v>-22.4</v>
      </c>
      <c r="K167" s="44" t="s">
        <v>732</v>
      </c>
      <c r="L167" s="9" t="str">
        <f t="shared" si="23"/>
        <v>Yes</v>
      </c>
    </row>
    <row r="168" spans="1:12" x14ac:dyDescent="0.2">
      <c r="A168" s="50" t="s">
        <v>1546</v>
      </c>
      <c r="B168" s="34" t="s">
        <v>217</v>
      </c>
      <c r="C168" s="46">
        <v>387.38119241999999</v>
      </c>
      <c r="D168" s="43" t="str">
        <f t="shared" si="20"/>
        <v>N/A</v>
      </c>
      <c r="E168" s="46">
        <v>398.88384561999999</v>
      </c>
      <c r="F168" s="43" t="str">
        <f t="shared" si="21"/>
        <v>N/A</v>
      </c>
      <c r="G168" s="46">
        <v>304.63309091000002</v>
      </c>
      <c r="H168" s="43" t="str">
        <f t="shared" si="22"/>
        <v>N/A</v>
      </c>
      <c r="I168" s="12">
        <v>2.9689999999999999</v>
      </c>
      <c r="J168" s="12">
        <v>-23.6</v>
      </c>
      <c r="K168" s="44" t="s">
        <v>732</v>
      </c>
      <c r="L168" s="9" t="str">
        <f t="shared" si="23"/>
        <v>Yes</v>
      </c>
    </row>
    <row r="169" spans="1:12" x14ac:dyDescent="0.2">
      <c r="A169" s="45" t="s">
        <v>1547</v>
      </c>
      <c r="B169" s="34" t="s">
        <v>217</v>
      </c>
      <c r="C169" s="46">
        <v>2648.7569979999998</v>
      </c>
      <c r="D169" s="43" t="str">
        <f t="shared" si="20"/>
        <v>N/A</v>
      </c>
      <c r="E169" s="46">
        <v>2748.5233807</v>
      </c>
      <c r="F169" s="43" t="str">
        <f t="shared" si="21"/>
        <v>N/A</v>
      </c>
      <c r="G169" s="46">
        <v>2613.8888611000002</v>
      </c>
      <c r="H169" s="43" t="str">
        <f t="shared" si="22"/>
        <v>N/A</v>
      </c>
      <c r="I169" s="12">
        <v>3.7669999999999999</v>
      </c>
      <c r="J169" s="12">
        <v>-4.9000000000000004</v>
      </c>
      <c r="K169" s="44" t="s">
        <v>732</v>
      </c>
      <c r="L169" s="9" t="str">
        <f t="shared" si="23"/>
        <v>Yes</v>
      </c>
    </row>
    <row r="170" spans="1:12" x14ac:dyDescent="0.2">
      <c r="A170" s="50" t="s">
        <v>1548</v>
      </c>
      <c r="B170" s="34" t="s">
        <v>217</v>
      </c>
      <c r="C170" s="46">
        <v>5029.9605799999999</v>
      </c>
      <c r="D170" s="43" t="str">
        <f t="shared" si="20"/>
        <v>N/A</v>
      </c>
      <c r="E170" s="46">
        <v>5755.3035286000004</v>
      </c>
      <c r="F170" s="43" t="str">
        <f t="shared" si="21"/>
        <v>N/A</v>
      </c>
      <c r="G170" s="46">
        <v>5576.0897392999996</v>
      </c>
      <c r="H170" s="43" t="str">
        <f t="shared" si="22"/>
        <v>N/A</v>
      </c>
      <c r="I170" s="12">
        <v>14.42</v>
      </c>
      <c r="J170" s="12">
        <v>-3.11</v>
      </c>
      <c r="K170" s="44" t="s">
        <v>732</v>
      </c>
      <c r="L170" s="9" t="str">
        <f t="shared" si="23"/>
        <v>Yes</v>
      </c>
    </row>
    <row r="171" spans="1:12" x14ac:dyDescent="0.2">
      <c r="A171" s="50" t="s">
        <v>1549</v>
      </c>
      <c r="B171" s="34" t="s">
        <v>217</v>
      </c>
      <c r="C171" s="46">
        <v>9762.3533981</v>
      </c>
      <c r="D171" s="43" t="str">
        <f t="shared" si="20"/>
        <v>N/A</v>
      </c>
      <c r="E171" s="46">
        <v>10294.647113000001</v>
      </c>
      <c r="F171" s="43" t="str">
        <f t="shared" si="21"/>
        <v>N/A</v>
      </c>
      <c r="G171" s="46">
        <v>10445.990416000001</v>
      </c>
      <c r="H171" s="43" t="str">
        <f t="shared" si="22"/>
        <v>N/A</v>
      </c>
      <c r="I171" s="12">
        <v>5.4530000000000003</v>
      </c>
      <c r="J171" s="12">
        <v>1.47</v>
      </c>
      <c r="K171" s="44" t="s">
        <v>732</v>
      </c>
      <c r="L171" s="9" t="str">
        <f t="shared" si="23"/>
        <v>Yes</v>
      </c>
    </row>
    <row r="172" spans="1:12" x14ac:dyDescent="0.2">
      <c r="A172" s="50" t="s">
        <v>1550</v>
      </c>
      <c r="B172" s="34" t="s">
        <v>217</v>
      </c>
      <c r="C172" s="46">
        <v>916.96407479000004</v>
      </c>
      <c r="D172" s="43" t="str">
        <f t="shared" si="20"/>
        <v>N/A</v>
      </c>
      <c r="E172" s="46">
        <v>1024.841471</v>
      </c>
      <c r="F172" s="43" t="str">
        <f t="shared" si="21"/>
        <v>N/A</v>
      </c>
      <c r="G172" s="46">
        <v>1001.7881742</v>
      </c>
      <c r="H172" s="43" t="str">
        <f t="shared" si="22"/>
        <v>N/A</v>
      </c>
      <c r="I172" s="12">
        <v>11.76</v>
      </c>
      <c r="J172" s="12">
        <v>-2.25</v>
      </c>
      <c r="K172" s="44" t="s">
        <v>732</v>
      </c>
      <c r="L172" s="9" t="str">
        <f t="shared" si="23"/>
        <v>Yes</v>
      </c>
    </row>
    <row r="173" spans="1:12" x14ac:dyDescent="0.2">
      <c r="A173" s="50" t="s">
        <v>1551</v>
      </c>
      <c r="B173" s="34" t="s">
        <v>217</v>
      </c>
      <c r="C173" s="46">
        <v>1330.6103137</v>
      </c>
      <c r="D173" s="43" t="str">
        <f t="shared" si="20"/>
        <v>N/A</v>
      </c>
      <c r="E173" s="46">
        <v>1362.4349525</v>
      </c>
      <c r="F173" s="43" t="str">
        <f t="shared" si="21"/>
        <v>N/A</v>
      </c>
      <c r="G173" s="46">
        <v>1293.4195181</v>
      </c>
      <c r="H173" s="43" t="str">
        <f t="shared" si="22"/>
        <v>N/A</v>
      </c>
      <c r="I173" s="12">
        <v>2.3919999999999999</v>
      </c>
      <c r="J173" s="12">
        <v>-5.07</v>
      </c>
      <c r="K173" s="44" t="s">
        <v>732</v>
      </c>
      <c r="L173" s="9" t="str">
        <f t="shared" si="23"/>
        <v>Yes</v>
      </c>
    </row>
    <row r="174" spans="1:12" x14ac:dyDescent="0.2">
      <c r="A174" s="45" t="s">
        <v>372</v>
      </c>
      <c r="B174" s="34" t="s">
        <v>217</v>
      </c>
      <c r="C174" s="8">
        <v>7.4427581722999996</v>
      </c>
      <c r="D174" s="43" t="str">
        <f t="shared" ref="D174:D203" si="24">IF($B174="N/A","N/A",IF(C174&gt;10,"No",IF(C174&lt;-10,"No","Yes")))</f>
        <v>N/A</v>
      </c>
      <c r="E174" s="8">
        <v>7.0250213649999997</v>
      </c>
      <c r="F174" s="43" t="str">
        <f t="shared" ref="F174:F203" si="25">IF($B174="N/A","N/A",IF(E174&gt;10,"No",IF(E174&lt;-10,"No","Yes")))</f>
        <v>N/A</v>
      </c>
      <c r="G174" s="8">
        <v>6.5528129892999996</v>
      </c>
      <c r="H174" s="43" t="str">
        <f t="shared" ref="H174:H203" si="26">IF($B174="N/A","N/A",IF(G174&gt;10,"No",IF(G174&lt;-10,"No","Yes")))</f>
        <v>N/A</v>
      </c>
      <c r="I174" s="12">
        <v>-5.61</v>
      </c>
      <c r="J174" s="12">
        <v>-6.72</v>
      </c>
      <c r="K174" s="44" t="s">
        <v>732</v>
      </c>
      <c r="L174" s="9" t="str">
        <f t="shared" ref="L174:L203" si="27">IF(J174="Div by 0", "N/A", IF(K174="N/A","N/A", IF(J174&gt;VALUE(MID(K174,1,2)), "No", IF(J174&lt;-1*VALUE(MID(K174,1,2)), "No", "Yes"))))</f>
        <v>Yes</v>
      </c>
    </row>
    <row r="175" spans="1:12" x14ac:dyDescent="0.2">
      <c r="A175" s="50" t="s">
        <v>483</v>
      </c>
      <c r="B175" s="34" t="s">
        <v>217</v>
      </c>
      <c r="C175" s="8">
        <v>9.8416399494999993</v>
      </c>
      <c r="D175" s="43" t="str">
        <f t="shared" si="24"/>
        <v>N/A</v>
      </c>
      <c r="E175" s="8">
        <v>9.6030300124999997</v>
      </c>
      <c r="F175" s="43" t="str">
        <f t="shared" si="25"/>
        <v>N/A</v>
      </c>
      <c r="G175" s="8">
        <v>8.6666346568999995</v>
      </c>
      <c r="H175" s="43" t="str">
        <f t="shared" si="26"/>
        <v>N/A</v>
      </c>
      <c r="I175" s="12">
        <v>-2.42</v>
      </c>
      <c r="J175" s="12">
        <v>-9.75</v>
      </c>
      <c r="K175" s="44" t="s">
        <v>732</v>
      </c>
      <c r="L175" s="9" t="str">
        <f t="shared" si="27"/>
        <v>Yes</v>
      </c>
    </row>
    <row r="176" spans="1:12" x14ac:dyDescent="0.2">
      <c r="A176" s="50" t="s">
        <v>484</v>
      </c>
      <c r="B176" s="34" t="s">
        <v>217</v>
      </c>
      <c r="C176" s="8">
        <v>11.380454891999999</v>
      </c>
      <c r="D176" s="43" t="str">
        <f t="shared" si="24"/>
        <v>N/A</v>
      </c>
      <c r="E176" s="8">
        <v>11.702968781999999</v>
      </c>
      <c r="F176" s="43" t="str">
        <f t="shared" si="25"/>
        <v>N/A</v>
      </c>
      <c r="G176" s="8">
        <v>11.442228327</v>
      </c>
      <c r="H176" s="43" t="str">
        <f t="shared" si="26"/>
        <v>N/A</v>
      </c>
      <c r="I176" s="12">
        <v>2.8340000000000001</v>
      </c>
      <c r="J176" s="12">
        <v>-2.23</v>
      </c>
      <c r="K176" s="44" t="s">
        <v>732</v>
      </c>
      <c r="L176" s="9" t="str">
        <f t="shared" si="27"/>
        <v>Yes</v>
      </c>
    </row>
    <row r="177" spans="1:12" x14ac:dyDescent="0.2">
      <c r="A177" s="50" t="s">
        <v>485</v>
      </c>
      <c r="B177" s="34" t="s">
        <v>217</v>
      </c>
      <c r="C177" s="8">
        <v>4.1482350967999997</v>
      </c>
      <c r="D177" s="43" t="str">
        <f t="shared" si="24"/>
        <v>N/A</v>
      </c>
      <c r="E177" s="8">
        <v>3.8069044954</v>
      </c>
      <c r="F177" s="43" t="str">
        <f t="shared" si="25"/>
        <v>N/A</v>
      </c>
      <c r="G177" s="8">
        <v>3.5939711255</v>
      </c>
      <c r="H177" s="43" t="str">
        <f t="shared" si="26"/>
        <v>N/A</v>
      </c>
      <c r="I177" s="12">
        <v>-8.23</v>
      </c>
      <c r="J177" s="12">
        <v>-5.59</v>
      </c>
      <c r="K177" s="44" t="s">
        <v>732</v>
      </c>
      <c r="L177" s="9" t="str">
        <f t="shared" si="27"/>
        <v>Yes</v>
      </c>
    </row>
    <row r="178" spans="1:12" x14ac:dyDescent="0.2">
      <c r="A178" s="50" t="s">
        <v>486</v>
      </c>
      <c r="B178" s="34" t="s">
        <v>217</v>
      </c>
      <c r="C178" s="8">
        <v>14.929868559000001</v>
      </c>
      <c r="D178" s="43" t="str">
        <f t="shared" si="24"/>
        <v>N/A</v>
      </c>
      <c r="E178" s="8">
        <v>13.616817964999999</v>
      </c>
      <c r="F178" s="43" t="str">
        <f t="shared" si="25"/>
        <v>N/A</v>
      </c>
      <c r="G178" s="8">
        <v>11.62796457</v>
      </c>
      <c r="H178" s="43" t="str">
        <f t="shared" si="26"/>
        <v>N/A</v>
      </c>
      <c r="I178" s="12">
        <v>-8.7899999999999991</v>
      </c>
      <c r="J178" s="12">
        <v>-14.6</v>
      </c>
      <c r="K178" s="44" t="s">
        <v>732</v>
      </c>
      <c r="L178" s="9" t="str">
        <f t="shared" si="27"/>
        <v>Yes</v>
      </c>
    </row>
    <row r="179" spans="1:12" x14ac:dyDescent="0.2">
      <c r="A179" s="45" t="s">
        <v>1552</v>
      </c>
      <c r="B179" s="34" t="s">
        <v>217</v>
      </c>
      <c r="C179" s="8">
        <v>2.9225330652000001</v>
      </c>
      <c r="D179" s="43" t="str">
        <f t="shared" si="24"/>
        <v>N/A</v>
      </c>
      <c r="E179" s="8">
        <v>2.5628959732999999</v>
      </c>
      <c r="F179" s="43" t="str">
        <f t="shared" si="25"/>
        <v>N/A</v>
      </c>
      <c r="G179" s="8">
        <v>2.3115631760999999</v>
      </c>
      <c r="H179" s="43" t="str">
        <f t="shared" si="26"/>
        <v>N/A</v>
      </c>
      <c r="I179" s="12">
        <v>-12.3</v>
      </c>
      <c r="J179" s="12">
        <v>-9.81</v>
      </c>
      <c r="K179" s="44" t="s">
        <v>732</v>
      </c>
      <c r="L179" s="9" t="str">
        <f t="shared" si="27"/>
        <v>Yes</v>
      </c>
    </row>
    <row r="180" spans="1:12" x14ac:dyDescent="0.2">
      <c r="A180" s="50" t="s">
        <v>1553</v>
      </c>
      <c r="B180" s="34" t="s">
        <v>217</v>
      </c>
      <c r="C180" s="8">
        <v>28.400369182999999</v>
      </c>
      <c r="D180" s="43" t="str">
        <f t="shared" si="24"/>
        <v>N/A</v>
      </c>
      <c r="E180" s="8">
        <v>27.416339055000002</v>
      </c>
      <c r="F180" s="43" t="str">
        <f t="shared" si="25"/>
        <v>N/A</v>
      </c>
      <c r="G180" s="8">
        <v>27.481154271000001</v>
      </c>
      <c r="H180" s="43" t="str">
        <f t="shared" si="26"/>
        <v>N/A</v>
      </c>
      <c r="I180" s="12">
        <v>-3.46</v>
      </c>
      <c r="J180" s="12">
        <v>0.2364</v>
      </c>
      <c r="K180" s="44" t="s">
        <v>732</v>
      </c>
      <c r="L180" s="9" t="str">
        <f t="shared" si="27"/>
        <v>Yes</v>
      </c>
    </row>
    <row r="181" spans="1:12" x14ac:dyDescent="0.2">
      <c r="A181" s="50" t="s">
        <v>1554</v>
      </c>
      <c r="B181" s="34" t="s">
        <v>217</v>
      </c>
      <c r="C181" s="8">
        <v>3.5912504081000001</v>
      </c>
      <c r="D181" s="43" t="str">
        <f t="shared" si="24"/>
        <v>N/A</v>
      </c>
      <c r="E181" s="8">
        <v>3.4725056110999999</v>
      </c>
      <c r="F181" s="43" t="str">
        <f t="shared" si="25"/>
        <v>N/A</v>
      </c>
      <c r="G181" s="8">
        <v>3.3952176216000001</v>
      </c>
      <c r="H181" s="43" t="str">
        <f t="shared" si="26"/>
        <v>N/A</v>
      </c>
      <c r="I181" s="12">
        <v>-3.31</v>
      </c>
      <c r="J181" s="12">
        <v>-2.23</v>
      </c>
      <c r="K181" s="44" t="s">
        <v>732</v>
      </c>
      <c r="L181" s="9" t="str">
        <f t="shared" si="27"/>
        <v>Yes</v>
      </c>
    </row>
    <row r="182" spans="1:12" x14ac:dyDescent="0.2">
      <c r="A182" s="50" t="s">
        <v>1555</v>
      </c>
      <c r="B182" s="34" t="s">
        <v>217</v>
      </c>
      <c r="C182" s="8">
        <v>1.7104049600000001E-2</v>
      </c>
      <c r="D182" s="43" t="str">
        <f t="shared" si="24"/>
        <v>N/A</v>
      </c>
      <c r="E182" s="8">
        <v>1.4691666000000001E-2</v>
      </c>
      <c r="F182" s="43" t="str">
        <f t="shared" si="25"/>
        <v>N/A</v>
      </c>
      <c r="G182" s="8">
        <v>6.9953024000000003E-3</v>
      </c>
      <c r="H182" s="43" t="str">
        <f t="shared" si="26"/>
        <v>N/A</v>
      </c>
      <c r="I182" s="12">
        <v>-14.1</v>
      </c>
      <c r="J182" s="12">
        <v>-52.4</v>
      </c>
      <c r="K182" s="44" t="s">
        <v>732</v>
      </c>
      <c r="L182" s="9" t="str">
        <f t="shared" si="27"/>
        <v>No</v>
      </c>
    </row>
    <row r="183" spans="1:12" x14ac:dyDescent="0.2">
      <c r="A183" s="50" t="s">
        <v>1556</v>
      </c>
      <c r="B183" s="34" t="s">
        <v>217</v>
      </c>
      <c r="C183" s="8">
        <v>1.2602236E-3</v>
      </c>
      <c r="D183" s="43" t="str">
        <f t="shared" si="24"/>
        <v>N/A</v>
      </c>
      <c r="E183" s="8">
        <v>5.3087009999999999E-3</v>
      </c>
      <c r="F183" s="43" t="str">
        <f t="shared" si="25"/>
        <v>N/A</v>
      </c>
      <c r="G183" s="8">
        <v>1.6509960000000001E-3</v>
      </c>
      <c r="H183" s="43" t="str">
        <f t="shared" si="26"/>
        <v>N/A</v>
      </c>
      <c r="I183" s="12">
        <v>321.3</v>
      </c>
      <c r="J183" s="12">
        <v>-68.900000000000006</v>
      </c>
      <c r="K183" s="44" t="s">
        <v>732</v>
      </c>
      <c r="L183" s="9" t="str">
        <f t="shared" si="27"/>
        <v>No</v>
      </c>
    </row>
    <row r="184" spans="1:12" x14ac:dyDescent="0.2">
      <c r="A184" s="45" t="s">
        <v>97</v>
      </c>
      <c r="B184" s="34" t="s">
        <v>217</v>
      </c>
      <c r="C184" s="8">
        <v>49.014445053999999</v>
      </c>
      <c r="D184" s="43" t="str">
        <f t="shared" si="24"/>
        <v>N/A</v>
      </c>
      <c r="E184" s="8">
        <v>48.378244862000003</v>
      </c>
      <c r="F184" s="43" t="str">
        <f t="shared" si="25"/>
        <v>N/A</v>
      </c>
      <c r="G184" s="8">
        <v>48.794433146000003</v>
      </c>
      <c r="H184" s="43" t="str">
        <f t="shared" si="26"/>
        <v>N/A</v>
      </c>
      <c r="I184" s="12">
        <v>-1.3</v>
      </c>
      <c r="J184" s="12">
        <v>0.86029999999999995</v>
      </c>
      <c r="K184" s="44" t="s">
        <v>732</v>
      </c>
      <c r="L184" s="9" t="str">
        <f t="shared" si="27"/>
        <v>Yes</v>
      </c>
    </row>
    <row r="185" spans="1:12" x14ac:dyDescent="0.2">
      <c r="A185" s="50" t="s">
        <v>487</v>
      </c>
      <c r="B185" s="34" t="s">
        <v>217</v>
      </c>
      <c r="C185" s="8">
        <v>27.023219663999999</v>
      </c>
      <c r="D185" s="43" t="str">
        <f t="shared" si="24"/>
        <v>N/A</v>
      </c>
      <c r="E185" s="8">
        <v>28.049189759000001</v>
      </c>
      <c r="F185" s="43" t="str">
        <f t="shared" si="25"/>
        <v>N/A</v>
      </c>
      <c r="G185" s="8">
        <v>30.095549046999999</v>
      </c>
      <c r="H185" s="43" t="str">
        <f t="shared" si="26"/>
        <v>N/A</v>
      </c>
      <c r="I185" s="12">
        <v>3.7970000000000002</v>
      </c>
      <c r="J185" s="12">
        <v>7.2960000000000003</v>
      </c>
      <c r="K185" s="44" t="s">
        <v>732</v>
      </c>
      <c r="L185" s="9" t="str">
        <f t="shared" si="27"/>
        <v>Yes</v>
      </c>
    </row>
    <row r="186" spans="1:12" x14ac:dyDescent="0.2">
      <c r="A186" s="50" t="s">
        <v>488</v>
      </c>
      <c r="B186" s="34" t="s">
        <v>217</v>
      </c>
      <c r="C186" s="8">
        <v>55.023669605000002</v>
      </c>
      <c r="D186" s="43" t="str">
        <f t="shared" si="24"/>
        <v>N/A</v>
      </c>
      <c r="E186" s="8">
        <v>55.092073046000003</v>
      </c>
      <c r="F186" s="43" t="str">
        <f t="shared" si="25"/>
        <v>N/A</v>
      </c>
      <c r="G186" s="8">
        <v>59.719364812999999</v>
      </c>
      <c r="H186" s="43" t="str">
        <f t="shared" si="26"/>
        <v>N/A</v>
      </c>
      <c r="I186" s="12">
        <v>0.12429999999999999</v>
      </c>
      <c r="J186" s="12">
        <v>8.3989999999999991</v>
      </c>
      <c r="K186" s="44" t="s">
        <v>732</v>
      </c>
      <c r="L186" s="9" t="str">
        <f t="shared" si="27"/>
        <v>Yes</v>
      </c>
    </row>
    <row r="187" spans="1:12" x14ac:dyDescent="0.2">
      <c r="A187" s="50" t="s">
        <v>489</v>
      </c>
      <c r="B187" s="34" t="s">
        <v>217</v>
      </c>
      <c r="C187" s="8">
        <v>48.338727257000002</v>
      </c>
      <c r="D187" s="43" t="str">
        <f t="shared" si="24"/>
        <v>N/A</v>
      </c>
      <c r="E187" s="8">
        <v>46.849959892000001</v>
      </c>
      <c r="F187" s="43" t="str">
        <f t="shared" si="25"/>
        <v>N/A</v>
      </c>
      <c r="G187" s="8">
        <v>46.145588386</v>
      </c>
      <c r="H187" s="43" t="str">
        <f t="shared" si="26"/>
        <v>N/A</v>
      </c>
      <c r="I187" s="12">
        <v>-3.08</v>
      </c>
      <c r="J187" s="12">
        <v>-1.5</v>
      </c>
      <c r="K187" s="44" t="s">
        <v>732</v>
      </c>
      <c r="L187" s="9" t="str">
        <f t="shared" si="27"/>
        <v>Yes</v>
      </c>
    </row>
    <row r="188" spans="1:12" x14ac:dyDescent="0.2">
      <c r="A188" s="50" t="s">
        <v>490</v>
      </c>
      <c r="B188" s="34" t="s">
        <v>217</v>
      </c>
      <c r="C188" s="8">
        <v>57.396882206999997</v>
      </c>
      <c r="D188" s="43" t="str">
        <f t="shared" si="24"/>
        <v>N/A</v>
      </c>
      <c r="E188" s="8">
        <v>57.314859054000003</v>
      </c>
      <c r="F188" s="43" t="str">
        <f t="shared" si="25"/>
        <v>N/A</v>
      </c>
      <c r="G188" s="8">
        <v>56.030675504999998</v>
      </c>
      <c r="H188" s="43" t="str">
        <f t="shared" si="26"/>
        <v>N/A</v>
      </c>
      <c r="I188" s="12">
        <v>-0.14299999999999999</v>
      </c>
      <c r="J188" s="12">
        <v>-2.2400000000000002</v>
      </c>
      <c r="K188" s="44" t="s">
        <v>732</v>
      </c>
      <c r="L188" s="9" t="str">
        <f t="shared" si="27"/>
        <v>Yes</v>
      </c>
    </row>
    <row r="189" spans="1:12" x14ac:dyDescent="0.2">
      <c r="A189" s="45" t="s">
        <v>118</v>
      </c>
      <c r="B189" s="34" t="s">
        <v>217</v>
      </c>
      <c r="C189" s="8">
        <v>78.792588529</v>
      </c>
      <c r="D189" s="43" t="str">
        <f t="shared" si="24"/>
        <v>N/A</v>
      </c>
      <c r="E189" s="8">
        <v>79.704351965000001</v>
      </c>
      <c r="F189" s="43" t="str">
        <f t="shared" si="25"/>
        <v>N/A</v>
      </c>
      <c r="G189" s="8">
        <v>79.731305754999994</v>
      </c>
      <c r="H189" s="43" t="str">
        <f t="shared" si="26"/>
        <v>N/A</v>
      </c>
      <c r="I189" s="12">
        <v>1.157</v>
      </c>
      <c r="J189" s="12">
        <v>3.3799999999999997E-2</v>
      </c>
      <c r="K189" s="44" t="s">
        <v>732</v>
      </c>
      <c r="L189" s="9" t="str">
        <f t="shared" si="27"/>
        <v>Yes</v>
      </c>
    </row>
    <row r="190" spans="1:12" x14ac:dyDescent="0.2">
      <c r="A190" s="50" t="s">
        <v>491</v>
      </c>
      <c r="B190" s="34" t="s">
        <v>217</v>
      </c>
      <c r="C190" s="8">
        <v>84.249004178000007</v>
      </c>
      <c r="D190" s="43" t="str">
        <f t="shared" si="24"/>
        <v>N/A</v>
      </c>
      <c r="E190" s="8">
        <v>84.988973056000006</v>
      </c>
      <c r="F190" s="43" t="str">
        <f t="shared" si="25"/>
        <v>N/A</v>
      </c>
      <c r="G190" s="8">
        <v>85.417967062000002</v>
      </c>
      <c r="H190" s="43" t="str">
        <f t="shared" si="26"/>
        <v>N/A</v>
      </c>
      <c r="I190" s="12">
        <v>0.87829999999999997</v>
      </c>
      <c r="J190" s="12">
        <v>0.50480000000000003</v>
      </c>
      <c r="K190" s="44" t="s">
        <v>732</v>
      </c>
      <c r="L190" s="9" t="str">
        <f t="shared" si="27"/>
        <v>Yes</v>
      </c>
    </row>
    <row r="191" spans="1:12" x14ac:dyDescent="0.2">
      <c r="A191" s="50" t="s">
        <v>492</v>
      </c>
      <c r="B191" s="34" t="s">
        <v>217</v>
      </c>
      <c r="C191" s="8">
        <v>82.874904776999998</v>
      </c>
      <c r="D191" s="43" t="str">
        <f t="shared" si="24"/>
        <v>N/A</v>
      </c>
      <c r="E191" s="8">
        <v>83.430677412999998</v>
      </c>
      <c r="F191" s="43" t="str">
        <f t="shared" si="25"/>
        <v>N/A</v>
      </c>
      <c r="G191" s="8">
        <v>86.415433703000005</v>
      </c>
      <c r="H191" s="43" t="str">
        <f t="shared" si="26"/>
        <v>N/A</v>
      </c>
      <c r="I191" s="12">
        <v>0.67059999999999997</v>
      </c>
      <c r="J191" s="12">
        <v>3.5779999999999998</v>
      </c>
      <c r="K191" s="44" t="s">
        <v>732</v>
      </c>
      <c r="L191" s="9" t="str">
        <f t="shared" si="27"/>
        <v>Yes</v>
      </c>
    </row>
    <row r="192" spans="1:12" x14ac:dyDescent="0.2">
      <c r="A192" s="50" t="s">
        <v>493</v>
      </c>
      <c r="B192" s="34" t="s">
        <v>217</v>
      </c>
      <c r="C192" s="8">
        <v>79.824264274000001</v>
      </c>
      <c r="D192" s="43" t="str">
        <f t="shared" si="24"/>
        <v>N/A</v>
      </c>
      <c r="E192" s="8">
        <v>81.194961345999999</v>
      </c>
      <c r="F192" s="43" t="str">
        <f t="shared" si="25"/>
        <v>N/A</v>
      </c>
      <c r="G192" s="8">
        <v>81.503613342999998</v>
      </c>
      <c r="H192" s="43" t="str">
        <f t="shared" si="26"/>
        <v>N/A</v>
      </c>
      <c r="I192" s="12">
        <v>1.7170000000000001</v>
      </c>
      <c r="J192" s="12">
        <v>0.38009999999999999</v>
      </c>
      <c r="K192" s="44" t="s">
        <v>732</v>
      </c>
      <c r="L192" s="9" t="str">
        <f t="shared" si="27"/>
        <v>Yes</v>
      </c>
    </row>
    <row r="193" spans="1:12" x14ac:dyDescent="0.2">
      <c r="A193" s="50" t="s">
        <v>494</v>
      </c>
      <c r="B193" s="34" t="s">
        <v>217</v>
      </c>
      <c r="C193" s="8">
        <v>68.302856926999993</v>
      </c>
      <c r="D193" s="43" t="str">
        <f t="shared" si="24"/>
        <v>N/A</v>
      </c>
      <c r="E193" s="8">
        <v>68.875086265999997</v>
      </c>
      <c r="F193" s="43" t="str">
        <f t="shared" si="25"/>
        <v>N/A</v>
      </c>
      <c r="G193" s="8">
        <v>67.859236084000003</v>
      </c>
      <c r="H193" s="43" t="str">
        <f t="shared" si="26"/>
        <v>N/A</v>
      </c>
      <c r="I193" s="12">
        <v>0.83779999999999999</v>
      </c>
      <c r="J193" s="12">
        <v>-1.47</v>
      </c>
      <c r="K193" s="44" t="s">
        <v>732</v>
      </c>
      <c r="L193" s="9" t="str">
        <f t="shared" si="27"/>
        <v>Yes</v>
      </c>
    </row>
    <row r="194" spans="1:12" x14ac:dyDescent="0.2">
      <c r="A194" s="45" t="s">
        <v>1557</v>
      </c>
      <c r="B194" s="34" t="s">
        <v>217</v>
      </c>
      <c r="C194" s="35">
        <v>5.6192062019</v>
      </c>
      <c r="D194" s="43" t="str">
        <f t="shared" si="24"/>
        <v>N/A</v>
      </c>
      <c r="E194" s="35">
        <v>5.5497125552000002</v>
      </c>
      <c r="F194" s="43" t="str">
        <f t="shared" si="25"/>
        <v>N/A</v>
      </c>
      <c r="G194" s="35">
        <v>5.5775370581999999</v>
      </c>
      <c r="H194" s="43" t="str">
        <f t="shared" si="26"/>
        <v>N/A</v>
      </c>
      <c r="I194" s="12">
        <v>-1.24</v>
      </c>
      <c r="J194" s="12">
        <v>0.50139999999999996</v>
      </c>
      <c r="K194" s="44" t="s">
        <v>732</v>
      </c>
      <c r="L194" s="9" t="str">
        <f t="shared" si="27"/>
        <v>Yes</v>
      </c>
    </row>
    <row r="195" spans="1:12" x14ac:dyDescent="0.2">
      <c r="A195" s="50" t="s">
        <v>1558</v>
      </c>
      <c r="B195" s="34" t="s">
        <v>217</v>
      </c>
      <c r="C195" s="35">
        <v>3.2823297136999998</v>
      </c>
      <c r="D195" s="43" t="str">
        <f t="shared" si="24"/>
        <v>N/A</v>
      </c>
      <c r="E195" s="35">
        <v>3.6058412381</v>
      </c>
      <c r="F195" s="43" t="str">
        <f t="shared" si="25"/>
        <v>N/A</v>
      </c>
      <c r="G195" s="35">
        <v>3.4041551246999999</v>
      </c>
      <c r="H195" s="43" t="str">
        <f t="shared" si="26"/>
        <v>N/A</v>
      </c>
      <c r="I195" s="12">
        <v>9.8559999999999999</v>
      </c>
      <c r="J195" s="12">
        <v>-5.59</v>
      </c>
      <c r="K195" s="44" t="s">
        <v>732</v>
      </c>
      <c r="L195" s="9" t="str">
        <f t="shared" si="27"/>
        <v>Yes</v>
      </c>
    </row>
    <row r="196" spans="1:12" x14ac:dyDescent="0.2">
      <c r="A196" s="50" t="s">
        <v>1559</v>
      </c>
      <c r="B196" s="34" t="s">
        <v>217</v>
      </c>
      <c r="C196" s="35">
        <v>10.291298111</v>
      </c>
      <c r="D196" s="43" t="str">
        <f t="shared" si="24"/>
        <v>N/A</v>
      </c>
      <c r="E196" s="35">
        <v>9.4351095129000004</v>
      </c>
      <c r="F196" s="43" t="str">
        <f t="shared" si="25"/>
        <v>N/A</v>
      </c>
      <c r="G196" s="35">
        <v>10.29748062</v>
      </c>
      <c r="H196" s="43" t="str">
        <f t="shared" si="26"/>
        <v>N/A</v>
      </c>
      <c r="I196" s="12">
        <v>-8.32</v>
      </c>
      <c r="J196" s="12">
        <v>9.14</v>
      </c>
      <c r="K196" s="44" t="s">
        <v>732</v>
      </c>
      <c r="L196" s="9" t="str">
        <f t="shared" si="27"/>
        <v>Yes</v>
      </c>
    </row>
    <row r="197" spans="1:12" x14ac:dyDescent="0.2">
      <c r="A197" s="50" t="s">
        <v>1560</v>
      </c>
      <c r="B197" s="34" t="s">
        <v>217</v>
      </c>
      <c r="C197" s="35">
        <v>5.4760287816000002</v>
      </c>
      <c r="D197" s="43" t="str">
        <f t="shared" si="24"/>
        <v>N/A</v>
      </c>
      <c r="E197" s="35">
        <v>5.7274621796999998</v>
      </c>
      <c r="F197" s="43" t="str">
        <f t="shared" si="25"/>
        <v>N/A</v>
      </c>
      <c r="G197" s="35">
        <v>5.4335978440000003</v>
      </c>
      <c r="H197" s="43" t="str">
        <f t="shared" si="26"/>
        <v>N/A</v>
      </c>
      <c r="I197" s="12">
        <v>4.5919999999999996</v>
      </c>
      <c r="J197" s="12">
        <v>-5.13</v>
      </c>
      <c r="K197" s="44" t="s">
        <v>732</v>
      </c>
      <c r="L197" s="9" t="str">
        <f t="shared" si="27"/>
        <v>Yes</v>
      </c>
    </row>
    <row r="198" spans="1:12" x14ac:dyDescent="0.2">
      <c r="A198" s="50" t="s">
        <v>1561</v>
      </c>
      <c r="B198" s="34" t="s">
        <v>217</v>
      </c>
      <c r="C198" s="35">
        <v>3.2686756141000002</v>
      </c>
      <c r="D198" s="43" t="str">
        <f t="shared" si="24"/>
        <v>N/A</v>
      </c>
      <c r="E198" s="35">
        <v>3.1971150097000001</v>
      </c>
      <c r="F198" s="43" t="str">
        <f t="shared" si="25"/>
        <v>N/A</v>
      </c>
      <c r="G198" s="35">
        <v>3.1588101660999999</v>
      </c>
      <c r="H198" s="43" t="str">
        <f t="shared" si="26"/>
        <v>N/A</v>
      </c>
      <c r="I198" s="12">
        <v>-2.19</v>
      </c>
      <c r="J198" s="12">
        <v>-1.2</v>
      </c>
      <c r="K198" s="44" t="s">
        <v>732</v>
      </c>
      <c r="L198" s="9" t="str">
        <f t="shared" si="27"/>
        <v>Yes</v>
      </c>
    </row>
    <row r="199" spans="1:12" x14ac:dyDescent="0.2">
      <c r="A199" s="45" t="s">
        <v>1562</v>
      </c>
      <c r="B199" s="34" t="s">
        <v>217</v>
      </c>
      <c r="C199" s="35">
        <v>234.09482098999999</v>
      </c>
      <c r="D199" s="43" t="str">
        <f t="shared" si="24"/>
        <v>N/A</v>
      </c>
      <c r="E199" s="35">
        <v>234.66669012</v>
      </c>
      <c r="F199" s="43" t="str">
        <f t="shared" si="25"/>
        <v>N/A</v>
      </c>
      <c r="G199" s="35">
        <v>235.57578526</v>
      </c>
      <c r="H199" s="43" t="str">
        <f t="shared" si="26"/>
        <v>N/A</v>
      </c>
      <c r="I199" s="12">
        <v>0.24429999999999999</v>
      </c>
      <c r="J199" s="12">
        <v>0.38740000000000002</v>
      </c>
      <c r="K199" s="44" t="s">
        <v>732</v>
      </c>
      <c r="L199" s="9" t="str">
        <f t="shared" si="27"/>
        <v>Yes</v>
      </c>
    </row>
    <row r="200" spans="1:12" x14ac:dyDescent="0.2">
      <c r="A200" s="50" t="s">
        <v>1563</v>
      </c>
      <c r="B200" s="34" t="s">
        <v>217</v>
      </c>
      <c r="C200" s="35">
        <v>235.58753100000001</v>
      </c>
      <c r="D200" s="43" t="str">
        <f t="shared" si="24"/>
        <v>N/A</v>
      </c>
      <c r="E200" s="35">
        <v>237.25111480000001</v>
      </c>
      <c r="F200" s="43" t="str">
        <f t="shared" si="25"/>
        <v>N/A</v>
      </c>
      <c r="G200" s="35">
        <v>235.90407966999999</v>
      </c>
      <c r="H200" s="43" t="str">
        <f t="shared" si="26"/>
        <v>N/A</v>
      </c>
      <c r="I200" s="12">
        <v>0.70609999999999995</v>
      </c>
      <c r="J200" s="12">
        <v>-0.56799999999999995</v>
      </c>
      <c r="K200" s="44" t="s">
        <v>732</v>
      </c>
      <c r="L200" s="9" t="str">
        <f t="shared" si="27"/>
        <v>Yes</v>
      </c>
    </row>
    <row r="201" spans="1:12" x14ac:dyDescent="0.2">
      <c r="A201" s="50" t="s">
        <v>1564</v>
      </c>
      <c r="B201" s="34" t="s">
        <v>217</v>
      </c>
      <c r="C201" s="35">
        <v>231.51098485</v>
      </c>
      <c r="D201" s="43" t="str">
        <f t="shared" si="24"/>
        <v>N/A</v>
      </c>
      <c r="E201" s="35">
        <v>227.86448770000001</v>
      </c>
      <c r="F201" s="43" t="str">
        <f t="shared" si="25"/>
        <v>N/A</v>
      </c>
      <c r="G201" s="35">
        <v>236.16328012</v>
      </c>
      <c r="H201" s="43" t="str">
        <f t="shared" si="26"/>
        <v>N/A</v>
      </c>
      <c r="I201" s="12">
        <v>-1.58</v>
      </c>
      <c r="J201" s="12">
        <v>3.6419999999999999</v>
      </c>
      <c r="K201" s="44" t="s">
        <v>732</v>
      </c>
      <c r="L201" s="9" t="str">
        <f t="shared" si="27"/>
        <v>Yes</v>
      </c>
    </row>
    <row r="202" spans="1:12" x14ac:dyDescent="0.2">
      <c r="A202" s="50" t="s">
        <v>1565</v>
      </c>
      <c r="B202" s="34" t="s">
        <v>217</v>
      </c>
      <c r="C202" s="35">
        <v>25.411764706</v>
      </c>
      <c r="D202" s="43" t="str">
        <f t="shared" si="24"/>
        <v>N/A</v>
      </c>
      <c r="E202" s="35">
        <v>23.98</v>
      </c>
      <c r="F202" s="43" t="str">
        <f t="shared" si="25"/>
        <v>N/A</v>
      </c>
      <c r="G202" s="35">
        <v>45.692307692</v>
      </c>
      <c r="H202" s="43" t="str">
        <f t="shared" si="26"/>
        <v>N/A</v>
      </c>
      <c r="I202" s="12">
        <v>-5.63</v>
      </c>
      <c r="J202" s="12">
        <v>90.54</v>
      </c>
      <c r="K202" s="44" t="s">
        <v>732</v>
      </c>
      <c r="L202" s="9" t="str">
        <f t="shared" si="27"/>
        <v>No</v>
      </c>
    </row>
    <row r="203" spans="1:12" x14ac:dyDescent="0.2">
      <c r="A203" s="50" t="s">
        <v>1566</v>
      </c>
      <c r="B203" s="34" t="s">
        <v>217</v>
      </c>
      <c r="C203" s="35">
        <v>244</v>
      </c>
      <c r="D203" s="43" t="str">
        <f t="shared" si="24"/>
        <v>N/A</v>
      </c>
      <c r="E203" s="35">
        <v>134.4</v>
      </c>
      <c r="F203" s="43" t="str">
        <f t="shared" si="25"/>
        <v>N/A</v>
      </c>
      <c r="G203" s="35">
        <v>15.5</v>
      </c>
      <c r="H203" s="43" t="str">
        <f t="shared" si="26"/>
        <v>N/A</v>
      </c>
      <c r="I203" s="12">
        <v>-44.9</v>
      </c>
      <c r="J203" s="12">
        <v>-88.5</v>
      </c>
      <c r="K203" s="44" t="s">
        <v>732</v>
      </c>
      <c r="L203" s="9" t="str">
        <f t="shared" si="27"/>
        <v>No</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v>0</v>
      </c>
      <c r="J204" s="12">
        <v>0</v>
      </c>
      <c r="K204" s="14" t="s">
        <v>217</v>
      </c>
      <c r="L204" s="9" t="str">
        <f t="shared" ref="L204:L214" si="31">IF(J204="Div by 0", "N/A", IF(K204="N/A","N/A", IF(J204&gt;VALUE(MID(K204,1,2)), "No", IF(J204&lt;-1*VALUE(MID(K204,1,2)), "No", "Yes"))))</f>
        <v>N/A</v>
      </c>
    </row>
    <row r="205" spans="1:12" x14ac:dyDescent="0.2">
      <c r="A205" s="45" t="s">
        <v>128</v>
      </c>
      <c r="B205" s="34" t="s">
        <v>217</v>
      </c>
      <c r="C205" s="35">
        <v>18</v>
      </c>
      <c r="D205" s="43" t="str">
        <f t="shared" si="28"/>
        <v>N/A</v>
      </c>
      <c r="E205" s="35">
        <v>14</v>
      </c>
      <c r="F205" s="43" t="str">
        <f t="shared" si="29"/>
        <v>N/A</v>
      </c>
      <c r="G205" s="35">
        <v>18</v>
      </c>
      <c r="H205" s="43" t="str">
        <f t="shared" si="30"/>
        <v>N/A</v>
      </c>
      <c r="I205" s="12">
        <v>-22.2</v>
      </c>
      <c r="J205" s="12">
        <v>28.57</v>
      </c>
      <c r="K205" s="14" t="s">
        <v>217</v>
      </c>
      <c r="L205" s="9" t="str">
        <f t="shared" si="31"/>
        <v>N/A</v>
      </c>
    </row>
    <row r="206" spans="1:12" ht="25.5" x14ac:dyDescent="0.2">
      <c r="A206" s="45" t="s">
        <v>1614</v>
      </c>
      <c r="B206" s="34" t="s">
        <v>217</v>
      </c>
      <c r="C206" s="35">
        <v>11</v>
      </c>
      <c r="D206" s="43" t="str">
        <f t="shared" si="28"/>
        <v>N/A</v>
      </c>
      <c r="E206" s="35">
        <v>11</v>
      </c>
      <c r="F206" s="43" t="str">
        <f t="shared" si="29"/>
        <v>N/A</v>
      </c>
      <c r="G206" s="35">
        <v>11</v>
      </c>
      <c r="H206" s="43" t="str">
        <f t="shared" si="30"/>
        <v>N/A</v>
      </c>
      <c r="I206" s="12">
        <v>100</v>
      </c>
      <c r="J206" s="12">
        <v>75</v>
      </c>
      <c r="K206" s="14" t="s">
        <v>217</v>
      </c>
      <c r="L206" s="9" t="str">
        <f t="shared" si="31"/>
        <v>N/A</v>
      </c>
    </row>
    <row r="207" spans="1:12" ht="25.5" x14ac:dyDescent="0.2">
      <c r="A207" s="45" t="s">
        <v>1567</v>
      </c>
      <c r="B207" s="34" t="s">
        <v>217</v>
      </c>
      <c r="C207" s="35">
        <v>87</v>
      </c>
      <c r="D207" s="43" t="str">
        <f t="shared" si="28"/>
        <v>N/A</v>
      </c>
      <c r="E207" s="35">
        <v>109</v>
      </c>
      <c r="F207" s="43" t="str">
        <f t="shared" si="29"/>
        <v>N/A</v>
      </c>
      <c r="G207" s="35">
        <v>130</v>
      </c>
      <c r="H207" s="43" t="str">
        <f t="shared" si="30"/>
        <v>N/A</v>
      </c>
      <c r="I207" s="12">
        <v>25.29</v>
      </c>
      <c r="J207" s="12">
        <v>19.27</v>
      </c>
      <c r="K207" s="14" t="s">
        <v>217</v>
      </c>
      <c r="L207" s="9" t="str">
        <f t="shared" si="31"/>
        <v>N/A</v>
      </c>
    </row>
    <row r="208" spans="1:12" x14ac:dyDescent="0.2">
      <c r="A208" s="45" t="s">
        <v>1615</v>
      </c>
      <c r="B208" s="34" t="s">
        <v>217</v>
      </c>
      <c r="C208" s="35">
        <v>16</v>
      </c>
      <c r="D208" s="43" t="str">
        <f t="shared" si="28"/>
        <v>N/A</v>
      </c>
      <c r="E208" s="35">
        <v>13</v>
      </c>
      <c r="F208" s="43" t="str">
        <f t="shared" si="29"/>
        <v>N/A</v>
      </c>
      <c r="G208" s="35">
        <v>14</v>
      </c>
      <c r="H208" s="43" t="str">
        <f t="shared" si="30"/>
        <v>N/A</v>
      </c>
      <c r="I208" s="12">
        <v>-18.8</v>
      </c>
      <c r="J208" s="12">
        <v>7.6920000000000002</v>
      </c>
      <c r="K208" s="14" t="s">
        <v>217</v>
      </c>
      <c r="L208" s="9" t="str">
        <f t="shared" si="31"/>
        <v>N/A</v>
      </c>
    </row>
    <row r="209" spans="1:12" x14ac:dyDescent="0.2">
      <c r="A209" s="45" t="s">
        <v>1616</v>
      </c>
      <c r="B209" s="34" t="s">
        <v>217</v>
      </c>
      <c r="C209" s="35">
        <v>74</v>
      </c>
      <c r="D209" s="43" t="str">
        <f t="shared" si="28"/>
        <v>N/A</v>
      </c>
      <c r="E209" s="35">
        <v>80</v>
      </c>
      <c r="F209" s="43" t="str">
        <f t="shared" si="29"/>
        <v>N/A</v>
      </c>
      <c r="G209" s="35">
        <v>95</v>
      </c>
      <c r="H209" s="43" t="str">
        <f t="shared" si="30"/>
        <v>N/A</v>
      </c>
      <c r="I209" s="12">
        <v>8.1080000000000005</v>
      </c>
      <c r="J209" s="12">
        <v>18.75</v>
      </c>
      <c r="K209" s="14" t="s">
        <v>217</v>
      </c>
      <c r="L209" s="9" t="str">
        <f t="shared" si="31"/>
        <v>N/A</v>
      </c>
    </row>
    <row r="210" spans="1:12" x14ac:dyDescent="0.2">
      <c r="A210" s="45" t="s">
        <v>125</v>
      </c>
      <c r="B210" s="34" t="s">
        <v>217</v>
      </c>
      <c r="C210" s="46">
        <v>1283175</v>
      </c>
      <c r="D210" s="43" t="str">
        <f t="shared" si="28"/>
        <v>N/A</v>
      </c>
      <c r="E210" s="46">
        <v>1277288</v>
      </c>
      <c r="F210" s="43" t="str">
        <f t="shared" si="29"/>
        <v>N/A</v>
      </c>
      <c r="G210" s="46">
        <v>1539032</v>
      </c>
      <c r="H210" s="43" t="str">
        <f t="shared" si="30"/>
        <v>N/A</v>
      </c>
      <c r="I210" s="12">
        <v>-0.45900000000000002</v>
      </c>
      <c r="J210" s="12">
        <v>20.49</v>
      </c>
      <c r="K210" s="14" t="s">
        <v>217</v>
      </c>
      <c r="L210" s="9" t="str">
        <f t="shared" si="31"/>
        <v>N/A</v>
      </c>
    </row>
    <row r="211" spans="1:12" x14ac:dyDescent="0.2">
      <c r="A211" s="45" t="s">
        <v>1617</v>
      </c>
      <c r="B211" s="34" t="s">
        <v>217</v>
      </c>
      <c r="C211" s="46">
        <v>1153522</v>
      </c>
      <c r="D211" s="43" t="str">
        <f t="shared" si="28"/>
        <v>N/A</v>
      </c>
      <c r="E211" s="46">
        <v>946916</v>
      </c>
      <c r="F211" s="43" t="str">
        <f t="shared" si="29"/>
        <v>N/A</v>
      </c>
      <c r="G211" s="46">
        <v>785200</v>
      </c>
      <c r="H211" s="43" t="str">
        <f t="shared" si="30"/>
        <v>N/A</v>
      </c>
      <c r="I211" s="12">
        <v>-17.899999999999999</v>
      </c>
      <c r="J211" s="12">
        <v>-17.100000000000001</v>
      </c>
      <c r="K211" s="14" t="s">
        <v>217</v>
      </c>
      <c r="L211" s="9" t="str">
        <f t="shared" si="31"/>
        <v>N/A</v>
      </c>
    </row>
    <row r="212" spans="1:12" x14ac:dyDescent="0.2">
      <c r="A212" s="45" t="s">
        <v>1568</v>
      </c>
      <c r="B212" s="34" t="s">
        <v>217</v>
      </c>
      <c r="C212" s="46">
        <v>270912</v>
      </c>
      <c r="D212" s="43" t="str">
        <f t="shared" si="28"/>
        <v>N/A</v>
      </c>
      <c r="E212" s="46">
        <v>293370</v>
      </c>
      <c r="F212" s="43" t="str">
        <f t="shared" si="29"/>
        <v>N/A</v>
      </c>
      <c r="G212" s="46">
        <v>294970</v>
      </c>
      <c r="H212" s="43" t="str">
        <f t="shared" si="30"/>
        <v>N/A</v>
      </c>
      <c r="I212" s="12">
        <v>8.2899999999999991</v>
      </c>
      <c r="J212" s="12">
        <v>0.5454</v>
      </c>
      <c r="K212" s="14" t="s">
        <v>217</v>
      </c>
      <c r="L212" s="9" t="str">
        <f t="shared" si="31"/>
        <v>N/A</v>
      </c>
    </row>
    <row r="213" spans="1:12" x14ac:dyDescent="0.2">
      <c r="A213" s="45" t="s">
        <v>1618</v>
      </c>
      <c r="B213" s="34" t="s">
        <v>217</v>
      </c>
      <c r="C213" s="46">
        <v>1242415</v>
      </c>
      <c r="D213" s="43" t="str">
        <f t="shared" si="28"/>
        <v>N/A</v>
      </c>
      <c r="E213" s="46">
        <v>1166136</v>
      </c>
      <c r="F213" s="43" t="str">
        <f t="shared" si="29"/>
        <v>N/A</v>
      </c>
      <c r="G213" s="46">
        <v>1522409</v>
      </c>
      <c r="H213" s="43" t="str">
        <f t="shared" si="30"/>
        <v>N/A</v>
      </c>
      <c r="I213" s="12">
        <v>-6.14</v>
      </c>
      <c r="J213" s="12">
        <v>30.55</v>
      </c>
      <c r="K213" s="14" t="s">
        <v>217</v>
      </c>
      <c r="L213" s="9" t="str">
        <f t="shared" si="31"/>
        <v>N/A</v>
      </c>
    </row>
    <row r="214" spans="1:12" x14ac:dyDescent="0.2">
      <c r="A214" s="50" t="s">
        <v>1619</v>
      </c>
      <c r="B214" s="34" t="s">
        <v>217</v>
      </c>
      <c r="C214" s="46">
        <v>468102</v>
      </c>
      <c r="D214" s="43" t="str">
        <f t="shared" si="28"/>
        <v>N/A</v>
      </c>
      <c r="E214" s="46">
        <v>383968</v>
      </c>
      <c r="F214" s="43" t="str">
        <f t="shared" si="29"/>
        <v>N/A</v>
      </c>
      <c r="G214" s="46">
        <v>451858</v>
      </c>
      <c r="H214" s="43" t="str">
        <f t="shared" si="30"/>
        <v>N/A</v>
      </c>
      <c r="I214" s="12">
        <v>-18</v>
      </c>
      <c r="J214" s="12">
        <v>17.68</v>
      </c>
      <c r="K214" s="14" t="s">
        <v>217</v>
      </c>
      <c r="L214" s="9" t="str">
        <f t="shared" si="31"/>
        <v>N/A</v>
      </c>
    </row>
    <row r="215" spans="1:12" ht="25.5" x14ac:dyDescent="0.2">
      <c r="A215" s="45" t="s">
        <v>1382</v>
      </c>
      <c r="B215" s="34" t="s">
        <v>217</v>
      </c>
      <c r="C215" s="46">
        <v>13050731</v>
      </c>
      <c r="D215" s="43" t="str">
        <f t="shared" ref="D215:D229" si="32">IF($B215="N/A","N/A",IF(C215&gt;10,"No",IF(C215&lt;-10,"No","Yes")))</f>
        <v>N/A</v>
      </c>
      <c r="E215" s="46">
        <v>14357172</v>
      </c>
      <c r="F215" s="43" t="str">
        <f t="shared" ref="F215:F229" si="33">IF($B215="N/A","N/A",IF(E215&gt;10,"No",IF(E215&lt;-10,"No","Yes")))</f>
        <v>N/A</v>
      </c>
      <c r="G215" s="46">
        <v>16095539</v>
      </c>
      <c r="H215" s="43" t="str">
        <f t="shared" ref="H215:H229" si="34">IF($B215="N/A","N/A",IF(G215&gt;10,"No",IF(G215&lt;-10,"No","Yes")))</f>
        <v>N/A</v>
      </c>
      <c r="I215" s="12">
        <v>10.01</v>
      </c>
      <c r="J215" s="12">
        <v>12.11</v>
      </c>
      <c r="K215" s="44" t="s">
        <v>732</v>
      </c>
      <c r="L215" s="9" t="str">
        <f t="shared" ref="L215:L229" si="35">IF(J215="Div by 0", "N/A", IF(K215="N/A","N/A", IF(J215&gt;VALUE(MID(K215,1,2)), "No", IF(J215&lt;-1*VALUE(MID(K215,1,2)), "No", "Yes"))))</f>
        <v>Yes</v>
      </c>
    </row>
    <row r="216" spans="1:12" x14ac:dyDescent="0.2">
      <c r="A216" s="45" t="s">
        <v>649</v>
      </c>
      <c r="B216" s="34" t="s">
        <v>217</v>
      </c>
      <c r="C216" s="35">
        <v>25062</v>
      </c>
      <c r="D216" s="43" t="str">
        <f t="shared" si="32"/>
        <v>N/A</v>
      </c>
      <c r="E216" s="35">
        <v>28402</v>
      </c>
      <c r="F216" s="43" t="str">
        <f t="shared" si="33"/>
        <v>N/A</v>
      </c>
      <c r="G216" s="35">
        <v>35741</v>
      </c>
      <c r="H216" s="43" t="str">
        <f t="shared" si="34"/>
        <v>N/A</v>
      </c>
      <c r="I216" s="12">
        <v>13.33</v>
      </c>
      <c r="J216" s="12">
        <v>25.84</v>
      </c>
      <c r="K216" s="44" t="s">
        <v>732</v>
      </c>
      <c r="L216" s="9" t="str">
        <f t="shared" si="35"/>
        <v>Yes</v>
      </c>
    </row>
    <row r="217" spans="1:12" ht="25.5" x14ac:dyDescent="0.2">
      <c r="A217" s="45" t="s">
        <v>1383</v>
      </c>
      <c r="B217" s="34" t="s">
        <v>217</v>
      </c>
      <c r="C217" s="46">
        <v>520.73781023000004</v>
      </c>
      <c r="D217" s="43" t="str">
        <f t="shared" si="32"/>
        <v>N/A</v>
      </c>
      <c r="E217" s="46">
        <v>505.49862686</v>
      </c>
      <c r="F217" s="43" t="str">
        <f t="shared" si="33"/>
        <v>N/A</v>
      </c>
      <c r="G217" s="46">
        <v>450.33823899999999</v>
      </c>
      <c r="H217" s="43" t="str">
        <f t="shared" si="34"/>
        <v>N/A</v>
      </c>
      <c r="I217" s="12">
        <v>-2.93</v>
      </c>
      <c r="J217" s="12">
        <v>-10.9</v>
      </c>
      <c r="K217" s="44" t="s">
        <v>732</v>
      </c>
      <c r="L217" s="9" t="str">
        <f t="shared" si="35"/>
        <v>Yes</v>
      </c>
    </row>
    <row r="218" spans="1:12" ht="25.5" x14ac:dyDescent="0.2">
      <c r="A218" s="45" t="s">
        <v>1384</v>
      </c>
      <c r="B218" s="34" t="s">
        <v>217</v>
      </c>
      <c r="C218" s="46">
        <v>4856745</v>
      </c>
      <c r="D218" s="43" t="str">
        <f t="shared" si="32"/>
        <v>N/A</v>
      </c>
      <c r="E218" s="46">
        <v>6036014</v>
      </c>
      <c r="F218" s="43" t="str">
        <f t="shared" si="33"/>
        <v>N/A</v>
      </c>
      <c r="G218" s="46">
        <v>8121707</v>
      </c>
      <c r="H218" s="43" t="str">
        <f t="shared" si="34"/>
        <v>N/A</v>
      </c>
      <c r="I218" s="12">
        <v>24.28</v>
      </c>
      <c r="J218" s="12">
        <v>34.549999999999997</v>
      </c>
      <c r="K218" s="44" t="s">
        <v>732</v>
      </c>
      <c r="L218" s="9" t="str">
        <f t="shared" si="35"/>
        <v>No</v>
      </c>
    </row>
    <row r="219" spans="1:12" x14ac:dyDescent="0.2">
      <c r="A219" s="45" t="s">
        <v>516</v>
      </c>
      <c r="B219" s="34" t="s">
        <v>217</v>
      </c>
      <c r="C219" s="35">
        <v>14421</v>
      </c>
      <c r="D219" s="43" t="str">
        <f t="shared" si="32"/>
        <v>N/A</v>
      </c>
      <c r="E219" s="35">
        <v>17024</v>
      </c>
      <c r="F219" s="43" t="str">
        <f t="shared" si="33"/>
        <v>N/A</v>
      </c>
      <c r="G219" s="35">
        <v>20538</v>
      </c>
      <c r="H219" s="43" t="str">
        <f t="shared" si="34"/>
        <v>N/A</v>
      </c>
      <c r="I219" s="12">
        <v>18.05</v>
      </c>
      <c r="J219" s="12">
        <v>20.64</v>
      </c>
      <c r="K219" s="44" t="s">
        <v>732</v>
      </c>
      <c r="L219" s="9" t="str">
        <f t="shared" si="35"/>
        <v>Yes</v>
      </c>
    </row>
    <row r="220" spans="1:12" ht="25.5" x14ac:dyDescent="0.2">
      <c r="A220" s="45" t="s">
        <v>1385</v>
      </c>
      <c r="B220" s="34" t="s">
        <v>217</v>
      </c>
      <c r="C220" s="46">
        <v>336.78281672999998</v>
      </c>
      <c r="D220" s="43" t="str">
        <f t="shared" si="32"/>
        <v>N/A</v>
      </c>
      <c r="E220" s="46">
        <v>354.55909305</v>
      </c>
      <c r="F220" s="43" t="str">
        <f t="shared" si="33"/>
        <v>N/A</v>
      </c>
      <c r="G220" s="46">
        <v>395.44780407000002</v>
      </c>
      <c r="H220" s="43" t="str">
        <f t="shared" si="34"/>
        <v>N/A</v>
      </c>
      <c r="I220" s="12">
        <v>5.2779999999999996</v>
      </c>
      <c r="J220" s="12">
        <v>11.53</v>
      </c>
      <c r="K220" s="44" t="s">
        <v>732</v>
      </c>
      <c r="L220" s="9" t="str">
        <f t="shared" si="35"/>
        <v>Yes</v>
      </c>
    </row>
    <row r="221" spans="1:12" ht="25.5" x14ac:dyDescent="0.2">
      <c r="A221" s="45" t="s">
        <v>1386</v>
      </c>
      <c r="B221" s="34" t="s">
        <v>217</v>
      </c>
      <c r="C221" s="46">
        <v>5471809</v>
      </c>
      <c r="D221" s="43" t="str">
        <f t="shared" si="32"/>
        <v>N/A</v>
      </c>
      <c r="E221" s="46">
        <v>6681543</v>
      </c>
      <c r="F221" s="43" t="str">
        <f t="shared" si="33"/>
        <v>N/A</v>
      </c>
      <c r="G221" s="46">
        <v>8050400</v>
      </c>
      <c r="H221" s="43" t="str">
        <f t="shared" si="34"/>
        <v>N/A</v>
      </c>
      <c r="I221" s="12">
        <v>22.11</v>
      </c>
      <c r="J221" s="12">
        <v>20.49</v>
      </c>
      <c r="K221" s="44" t="s">
        <v>732</v>
      </c>
      <c r="L221" s="9" t="str">
        <f t="shared" si="35"/>
        <v>Yes</v>
      </c>
    </row>
    <row r="222" spans="1:12" x14ac:dyDescent="0.2">
      <c r="A222" s="45" t="s">
        <v>517</v>
      </c>
      <c r="B222" s="34" t="s">
        <v>217</v>
      </c>
      <c r="C222" s="35">
        <v>11565</v>
      </c>
      <c r="D222" s="43" t="str">
        <f t="shared" si="32"/>
        <v>N/A</v>
      </c>
      <c r="E222" s="35">
        <v>13170</v>
      </c>
      <c r="F222" s="43" t="str">
        <f t="shared" si="33"/>
        <v>N/A</v>
      </c>
      <c r="G222" s="35">
        <v>15438</v>
      </c>
      <c r="H222" s="43" t="str">
        <f t="shared" si="34"/>
        <v>N/A</v>
      </c>
      <c r="I222" s="12">
        <v>13.88</v>
      </c>
      <c r="J222" s="12">
        <v>17.22</v>
      </c>
      <c r="K222" s="44" t="s">
        <v>732</v>
      </c>
      <c r="L222" s="9" t="str">
        <f t="shared" si="35"/>
        <v>Yes</v>
      </c>
    </row>
    <row r="223" spans="1:12" ht="25.5" x14ac:dyDescent="0.2">
      <c r="A223" s="45" t="s">
        <v>1387</v>
      </c>
      <c r="B223" s="34" t="s">
        <v>217</v>
      </c>
      <c r="C223" s="46">
        <v>473.13523562</v>
      </c>
      <c r="D223" s="43" t="str">
        <f t="shared" si="32"/>
        <v>N/A</v>
      </c>
      <c r="E223" s="46">
        <v>507.33052392000002</v>
      </c>
      <c r="F223" s="43" t="str">
        <f t="shared" si="33"/>
        <v>N/A</v>
      </c>
      <c r="G223" s="46">
        <v>521.46651121000002</v>
      </c>
      <c r="H223" s="43" t="str">
        <f t="shared" si="34"/>
        <v>N/A</v>
      </c>
      <c r="I223" s="12">
        <v>7.2270000000000003</v>
      </c>
      <c r="J223" s="12">
        <v>2.786</v>
      </c>
      <c r="K223" s="44" t="s">
        <v>732</v>
      </c>
      <c r="L223" s="9" t="str">
        <f t="shared" si="35"/>
        <v>Yes</v>
      </c>
    </row>
    <row r="224" spans="1:12" ht="25.5" x14ac:dyDescent="0.2">
      <c r="A224" s="45" t="s">
        <v>1388</v>
      </c>
      <c r="B224" s="34" t="s">
        <v>217</v>
      </c>
      <c r="C224" s="46">
        <v>783846</v>
      </c>
      <c r="D224" s="43" t="str">
        <f t="shared" si="32"/>
        <v>N/A</v>
      </c>
      <c r="E224" s="46">
        <v>949170</v>
      </c>
      <c r="F224" s="43" t="str">
        <f t="shared" si="33"/>
        <v>N/A</v>
      </c>
      <c r="G224" s="46">
        <v>1036106</v>
      </c>
      <c r="H224" s="43" t="str">
        <f t="shared" si="34"/>
        <v>N/A</v>
      </c>
      <c r="I224" s="12">
        <v>21.09</v>
      </c>
      <c r="J224" s="12">
        <v>9.1590000000000007</v>
      </c>
      <c r="K224" s="44" t="s">
        <v>732</v>
      </c>
      <c r="L224" s="9" t="str">
        <f t="shared" si="35"/>
        <v>Yes</v>
      </c>
    </row>
    <row r="225" spans="1:12" x14ac:dyDescent="0.2">
      <c r="A225" s="45" t="s">
        <v>518</v>
      </c>
      <c r="B225" s="34" t="s">
        <v>217</v>
      </c>
      <c r="C225" s="35">
        <v>810</v>
      </c>
      <c r="D225" s="43" t="str">
        <f t="shared" si="32"/>
        <v>N/A</v>
      </c>
      <c r="E225" s="35">
        <v>870</v>
      </c>
      <c r="F225" s="43" t="str">
        <f t="shared" si="33"/>
        <v>N/A</v>
      </c>
      <c r="G225" s="35">
        <v>845</v>
      </c>
      <c r="H225" s="43" t="str">
        <f t="shared" si="34"/>
        <v>N/A</v>
      </c>
      <c r="I225" s="12">
        <v>7.407</v>
      </c>
      <c r="J225" s="12">
        <v>-2.87</v>
      </c>
      <c r="K225" s="44" t="s">
        <v>732</v>
      </c>
      <c r="L225" s="9" t="str">
        <f t="shared" si="35"/>
        <v>Yes</v>
      </c>
    </row>
    <row r="226" spans="1:12" ht="25.5" x14ac:dyDescent="0.2">
      <c r="A226" s="45" t="s">
        <v>1389</v>
      </c>
      <c r="B226" s="34" t="s">
        <v>217</v>
      </c>
      <c r="C226" s="46">
        <v>967.71111111000005</v>
      </c>
      <c r="D226" s="43" t="str">
        <f t="shared" si="32"/>
        <v>N/A</v>
      </c>
      <c r="E226" s="46">
        <v>1091</v>
      </c>
      <c r="F226" s="43" t="str">
        <f t="shared" si="33"/>
        <v>N/A</v>
      </c>
      <c r="G226" s="46">
        <v>1226.1609467000001</v>
      </c>
      <c r="H226" s="43" t="str">
        <f t="shared" si="34"/>
        <v>N/A</v>
      </c>
      <c r="I226" s="12">
        <v>12.74</v>
      </c>
      <c r="J226" s="12">
        <v>12.39</v>
      </c>
      <c r="K226" s="44" t="s">
        <v>732</v>
      </c>
      <c r="L226" s="9" t="str">
        <f t="shared" si="35"/>
        <v>Yes</v>
      </c>
    </row>
    <row r="227" spans="1:12" ht="25.5" x14ac:dyDescent="0.2">
      <c r="A227" s="45" t="s">
        <v>1390</v>
      </c>
      <c r="B227" s="34" t="s">
        <v>217</v>
      </c>
      <c r="C227" s="46">
        <v>507796975</v>
      </c>
      <c r="D227" s="43" t="str">
        <f t="shared" si="32"/>
        <v>N/A</v>
      </c>
      <c r="E227" s="46">
        <v>581157778</v>
      </c>
      <c r="F227" s="43" t="str">
        <f t="shared" si="33"/>
        <v>N/A</v>
      </c>
      <c r="G227" s="46">
        <v>587481716</v>
      </c>
      <c r="H227" s="43" t="str">
        <f t="shared" si="34"/>
        <v>N/A</v>
      </c>
      <c r="I227" s="12">
        <v>14.45</v>
      </c>
      <c r="J227" s="12">
        <v>1.0880000000000001</v>
      </c>
      <c r="K227" s="44" t="s">
        <v>732</v>
      </c>
      <c r="L227" s="9" t="str">
        <f t="shared" si="35"/>
        <v>Yes</v>
      </c>
    </row>
    <row r="228" spans="1:12" ht="25.5" x14ac:dyDescent="0.2">
      <c r="A228" s="45" t="s">
        <v>519</v>
      </c>
      <c r="B228" s="34" t="s">
        <v>217</v>
      </c>
      <c r="C228" s="35">
        <v>29716</v>
      </c>
      <c r="D228" s="43" t="str">
        <f t="shared" si="32"/>
        <v>N/A</v>
      </c>
      <c r="E228" s="35">
        <v>33148</v>
      </c>
      <c r="F228" s="43" t="str">
        <f t="shared" si="33"/>
        <v>N/A</v>
      </c>
      <c r="G228" s="35">
        <v>35172</v>
      </c>
      <c r="H228" s="43" t="str">
        <f t="shared" si="34"/>
        <v>N/A</v>
      </c>
      <c r="I228" s="12">
        <v>11.55</v>
      </c>
      <c r="J228" s="12">
        <v>6.1059999999999999</v>
      </c>
      <c r="K228" s="44" t="s">
        <v>732</v>
      </c>
      <c r="L228" s="9" t="str">
        <f t="shared" si="35"/>
        <v>Yes</v>
      </c>
    </row>
    <row r="229" spans="1:12" ht="25.5" x14ac:dyDescent="0.2">
      <c r="A229" s="45" t="s">
        <v>1391</v>
      </c>
      <c r="B229" s="34" t="s">
        <v>217</v>
      </c>
      <c r="C229" s="46">
        <v>17088.335408999999</v>
      </c>
      <c r="D229" s="43" t="str">
        <f t="shared" si="32"/>
        <v>N/A</v>
      </c>
      <c r="E229" s="46">
        <v>17532.212441</v>
      </c>
      <c r="F229" s="43" t="str">
        <f t="shared" si="33"/>
        <v>N/A</v>
      </c>
      <c r="G229" s="46">
        <v>16703.108039999999</v>
      </c>
      <c r="H229" s="43" t="str">
        <f t="shared" si="34"/>
        <v>N/A</v>
      </c>
      <c r="I229" s="12">
        <v>2.5979999999999999</v>
      </c>
      <c r="J229" s="12">
        <v>-4.7300000000000004</v>
      </c>
      <c r="K229" s="44" t="s">
        <v>732</v>
      </c>
      <c r="L229" s="9" t="str">
        <f t="shared" si="35"/>
        <v>Yes</v>
      </c>
    </row>
    <row r="230" spans="1:12" x14ac:dyDescent="0.2">
      <c r="A230" s="4" t="s">
        <v>1392</v>
      </c>
      <c r="B230" s="34" t="s">
        <v>217</v>
      </c>
      <c r="C230" s="51">
        <v>664633725</v>
      </c>
      <c r="D230" s="43" t="str">
        <f t="shared" ref="D230:D253" si="36">IF($B230="N/A","N/A",IF(C230&gt;10,"No",IF(C230&lt;-10,"No","Yes")))</f>
        <v>N/A</v>
      </c>
      <c r="E230" s="51">
        <v>757597564</v>
      </c>
      <c r="F230" s="43" t="str">
        <f t="shared" ref="F230:F253" si="37">IF($B230="N/A","N/A",IF(E230&gt;10,"No",IF(E230&lt;-10,"No","Yes")))</f>
        <v>N/A</v>
      </c>
      <c r="G230" s="51">
        <v>775687295</v>
      </c>
      <c r="H230" s="43" t="str">
        <f t="shared" ref="H230:H253" si="38">IF($B230="N/A","N/A",IF(G230&gt;10,"No",IF(G230&lt;-10,"No","Yes")))</f>
        <v>N/A</v>
      </c>
      <c r="I230" s="12">
        <v>13.99</v>
      </c>
      <c r="J230" s="12">
        <v>2.3879999999999999</v>
      </c>
      <c r="K230" s="44" t="s">
        <v>732</v>
      </c>
      <c r="L230" s="9" t="str">
        <f t="shared" ref="L230:L253" si="39">IF(J230="Div by 0", "N/A", IF(K230="N/A","N/A", IF(J230&gt;VALUE(MID(K230,1,2)), "No", IF(J230&lt;-1*VALUE(MID(K230,1,2)), "No", "Yes"))))</f>
        <v>Yes</v>
      </c>
    </row>
    <row r="231" spans="1:12" x14ac:dyDescent="0.2">
      <c r="A231" s="4" t="s">
        <v>1569</v>
      </c>
      <c r="B231" s="34" t="s">
        <v>217</v>
      </c>
      <c r="C231" s="49">
        <v>33856</v>
      </c>
      <c r="D231" s="49" t="str">
        <f t="shared" si="36"/>
        <v>N/A</v>
      </c>
      <c r="E231" s="49">
        <v>37088</v>
      </c>
      <c r="F231" s="49" t="str">
        <f t="shared" si="37"/>
        <v>N/A</v>
      </c>
      <c r="G231" s="49">
        <v>39119</v>
      </c>
      <c r="H231" s="43" t="str">
        <f t="shared" si="38"/>
        <v>N/A</v>
      </c>
      <c r="I231" s="12">
        <v>9.5459999999999994</v>
      </c>
      <c r="J231" s="12">
        <v>5.476</v>
      </c>
      <c r="K231" s="44" t="s">
        <v>732</v>
      </c>
      <c r="L231" s="9" t="str">
        <f t="shared" si="39"/>
        <v>Yes</v>
      </c>
    </row>
    <row r="232" spans="1:12" x14ac:dyDescent="0.2">
      <c r="A232" s="4" t="s">
        <v>1570</v>
      </c>
      <c r="B232" s="34" t="s">
        <v>217</v>
      </c>
      <c r="C232" s="51">
        <v>19631.194618000001</v>
      </c>
      <c r="D232" s="43" t="str">
        <f t="shared" si="36"/>
        <v>N/A</v>
      </c>
      <c r="E232" s="51">
        <v>20427.026639</v>
      </c>
      <c r="F232" s="43" t="str">
        <f t="shared" si="37"/>
        <v>N/A</v>
      </c>
      <c r="G232" s="51">
        <v>19828.914209999999</v>
      </c>
      <c r="H232" s="43" t="str">
        <f t="shared" si="38"/>
        <v>N/A</v>
      </c>
      <c r="I232" s="12">
        <v>4.0540000000000003</v>
      </c>
      <c r="J232" s="12">
        <v>-2.93</v>
      </c>
      <c r="K232" s="44" t="s">
        <v>732</v>
      </c>
      <c r="L232" s="9" t="str">
        <f t="shared" si="39"/>
        <v>Yes</v>
      </c>
    </row>
    <row r="233" spans="1:12" x14ac:dyDescent="0.2">
      <c r="A233" s="52" t="s">
        <v>1571</v>
      </c>
      <c r="B233" s="34" t="s">
        <v>217</v>
      </c>
      <c r="C233" s="51">
        <v>11615.560933999999</v>
      </c>
      <c r="D233" s="43" t="str">
        <f t="shared" si="36"/>
        <v>N/A</v>
      </c>
      <c r="E233" s="51">
        <v>12521.825994999999</v>
      </c>
      <c r="F233" s="43" t="str">
        <f t="shared" si="37"/>
        <v>N/A</v>
      </c>
      <c r="G233" s="51">
        <v>12448.856985</v>
      </c>
      <c r="H233" s="43" t="str">
        <f t="shared" si="38"/>
        <v>N/A</v>
      </c>
      <c r="I233" s="12">
        <v>7.8019999999999996</v>
      </c>
      <c r="J233" s="12">
        <v>-0.58299999999999996</v>
      </c>
      <c r="K233" s="44" t="s">
        <v>732</v>
      </c>
      <c r="L233" s="9" t="str">
        <f t="shared" si="39"/>
        <v>Yes</v>
      </c>
    </row>
    <row r="234" spans="1:12" x14ac:dyDescent="0.2">
      <c r="A234" s="52" t="s">
        <v>1572</v>
      </c>
      <c r="B234" s="34" t="s">
        <v>217</v>
      </c>
      <c r="C234" s="51">
        <v>26424.093175999998</v>
      </c>
      <c r="D234" s="43" t="str">
        <f t="shared" si="36"/>
        <v>N/A</v>
      </c>
      <c r="E234" s="51">
        <v>27966.630609</v>
      </c>
      <c r="F234" s="43" t="str">
        <f t="shared" si="37"/>
        <v>N/A</v>
      </c>
      <c r="G234" s="51">
        <v>27034.712527</v>
      </c>
      <c r="H234" s="43" t="str">
        <f t="shared" si="38"/>
        <v>N/A</v>
      </c>
      <c r="I234" s="12">
        <v>5.8380000000000001</v>
      </c>
      <c r="J234" s="12">
        <v>-3.33</v>
      </c>
      <c r="K234" s="44" t="s">
        <v>732</v>
      </c>
      <c r="L234" s="9" t="str">
        <f t="shared" si="39"/>
        <v>Yes</v>
      </c>
    </row>
    <row r="235" spans="1:12" x14ac:dyDescent="0.2">
      <c r="A235" s="52" t="s">
        <v>1573</v>
      </c>
      <c r="B235" s="34" t="s">
        <v>217</v>
      </c>
      <c r="C235" s="51">
        <v>6429.3131868</v>
      </c>
      <c r="D235" s="43" t="str">
        <f t="shared" si="36"/>
        <v>N/A</v>
      </c>
      <c r="E235" s="51">
        <v>6974.8132967000001</v>
      </c>
      <c r="F235" s="43" t="str">
        <f t="shared" si="37"/>
        <v>N/A</v>
      </c>
      <c r="G235" s="51">
        <v>5820.2406628999997</v>
      </c>
      <c r="H235" s="43" t="str">
        <f t="shared" si="38"/>
        <v>N/A</v>
      </c>
      <c r="I235" s="12">
        <v>8.4849999999999994</v>
      </c>
      <c r="J235" s="12">
        <v>-16.600000000000001</v>
      </c>
      <c r="K235" s="44" t="s">
        <v>732</v>
      </c>
      <c r="L235" s="9" t="str">
        <f t="shared" si="39"/>
        <v>Yes</v>
      </c>
    </row>
    <row r="236" spans="1:12" x14ac:dyDescent="0.2">
      <c r="A236" s="52" t="s">
        <v>1574</v>
      </c>
      <c r="B236" s="34" t="s">
        <v>217</v>
      </c>
      <c r="C236" s="51">
        <v>1540.3067484999999</v>
      </c>
      <c r="D236" s="43" t="str">
        <f t="shared" si="36"/>
        <v>N/A</v>
      </c>
      <c r="E236" s="51">
        <v>1452.0817308000001</v>
      </c>
      <c r="F236" s="43" t="str">
        <f t="shared" si="37"/>
        <v>N/A</v>
      </c>
      <c r="G236" s="51">
        <v>1328.7159532999999</v>
      </c>
      <c r="H236" s="43" t="str">
        <f t="shared" si="38"/>
        <v>N/A</v>
      </c>
      <c r="I236" s="12">
        <v>-5.73</v>
      </c>
      <c r="J236" s="12">
        <v>-8.5</v>
      </c>
      <c r="K236" s="44" t="s">
        <v>732</v>
      </c>
      <c r="L236" s="9" t="str">
        <f t="shared" si="39"/>
        <v>Yes</v>
      </c>
    </row>
    <row r="237" spans="1:12" x14ac:dyDescent="0.2">
      <c r="A237" s="45" t="s">
        <v>1575</v>
      </c>
      <c r="B237" s="34" t="s">
        <v>217</v>
      </c>
      <c r="C237" s="43">
        <v>6.8783649254999997</v>
      </c>
      <c r="D237" s="43" t="str">
        <f t="shared" si="36"/>
        <v>N/A</v>
      </c>
      <c r="E237" s="43">
        <v>6.6867876087000004</v>
      </c>
      <c r="F237" s="43" t="str">
        <f t="shared" si="37"/>
        <v>N/A</v>
      </c>
      <c r="G237" s="43">
        <v>6.3541592218999998</v>
      </c>
      <c r="H237" s="43" t="str">
        <f t="shared" si="38"/>
        <v>N/A</v>
      </c>
      <c r="I237" s="12">
        <v>-2.79</v>
      </c>
      <c r="J237" s="12">
        <v>-4.97</v>
      </c>
      <c r="K237" s="44" t="s">
        <v>732</v>
      </c>
      <c r="L237" s="9" t="str">
        <f t="shared" si="39"/>
        <v>Yes</v>
      </c>
    </row>
    <row r="238" spans="1:12" x14ac:dyDescent="0.2">
      <c r="A238" s="50" t="s">
        <v>1576</v>
      </c>
      <c r="B238" s="34" t="s">
        <v>217</v>
      </c>
      <c r="C238" s="43">
        <v>28.699115903999999</v>
      </c>
      <c r="D238" s="43" t="str">
        <f t="shared" si="36"/>
        <v>N/A</v>
      </c>
      <c r="E238" s="43">
        <v>29.509061271</v>
      </c>
      <c r="F238" s="43" t="str">
        <f t="shared" si="37"/>
        <v>N/A</v>
      </c>
      <c r="G238" s="43">
        <v>30.350026408000002</v>
      </c>
      <c r="H238" s="43" t="str">
        <f t="shared" si="38"/>
        <v>N/A</v>
      </c>
      <c r="I238" s="12">
        <v>2.8220000000000001</v>
      </c>
      <c r="J238" s="12">
        <v>2.85</v>
      </c>
      <c r="K238" s="44" t="s">
        <v>732</v>
      </c>
      <c r="L238" s="9" t="str">
        <f t="shared" si="39"/>
        <v>Yes</v>
      </c>
    </row>
    <row r="239" spans="1:12" x14ac:dyDescent="0.2">
      <c r="A239" s="50" t="s">
        <v>1577</v>
      </c>
      <c r="B239" s="34" t="s">
        <v>217</v>
      </c>
      <c r="C239" s="43">
        <v>26.293666340000001</v>
      </c>
      <c r="D239" s="43" t="str">
        <f t="shared" si="36"/>
        <v>N/A</v>
      </c>
      <c r="E239" s="43">
        <v>26.230616201</v>
      </c>
      <c r="F239" s="43" t="str">
        <f t="shared" si="37"/>
        <v>N/A</v>
      </c>
      <c r="G239" s="43">
        <v>27.023764059000001</v>
      </c>
      <c r="H239" s="43" t="str">
        <f t="shared" si="38"/>
        <v>N/A</v>
      </c>
      <c r="I239" s="12">
        <v>-0.24</v>
      </c>
      <c r="J239" s="12">
        <v>3.024</v>
      </c>
      <c r="K239" s="44" t="s">
        <v>732</v>
      </c>
      <c r="L239" s="9" t="str">
        <f t="shared" si="39"/>
        <v>Yes</v>
      </c>
    </row>
    <row r="240" spans="1:12" x14ac:dyDescent="0.2">
      <c r="A240" s="50" t="s">
        <v>1578</v>
      </c>
      <c r="B240" s="34" t="s">
        <v>217</v>
      </c>
      <c r="C240" s="43">
        <v>0.85453173469999999</v>
      </c>
      <c r="D240" s="43" t="str">
        <f t="shared" si="36"/>
        <v>N/A</v>
      </c>
      <c r="E240" s="43">
        <v>1.1756271138000001</v>
      </c>
      <c r="F240" s="43" t="str">
        <f t="shared" si="37"/>
        <v>N/A</v>
      </c>
      <c r="G240" s="43">
        <v>1.1526105929999999</v>
      </c>
      <c r="H240" s="43" t="str">
        <f t="shared" si="38"/>
        <v>N/A</v>
      </c>
      <c r="I240" s="12">
        <v>37.58</v>
      </c>
      <c r="J240" s="12">
        <v>-1.96</v>
      </c>
      <c r="K240" s="44" t="s">
        <v>732</v>
      </c>
      <c r="L240" s="9" t="str">
        <f t="shared" si="39"/>
        <v>Yes</v>
      </c>
    </row>
    <row r="241" spans="1:12" x14ac:dyDescent="0.2">
      <c r="A241" s="50" t="s">
        <v>1579</v>
      </c>
      <c r="B241" s="34" t="s">
        <v>217</v>
      </c>
      <c r="C241" s="43">
        <v>0.2054164409</v>
      </c>
      <c r="D241" s="43" t="str">
        <f t="shared" si="36"/>
        <v>N/A</v>
      </c>
      <c r="E241" s="43">
        <v>0.22084196</v>
      </c>
      <c r="F241" s="43" t="str">
        <f t="shared" si="37"/>
        <v>N/A</v>
      </c>
      <c r="G241" s="43">
        <v>0.21215298129999999</v>
      </c>
      <c r="H241" s="43" t="str">
        <f t="shared" si="38"/>
        <v>N/A</v>
      </c>
      <c r="I241" s="12">
        <v>7.5090000000000003</v>
      </c>
      <c r="J241" s="12">
        <v>-3.93</v>
      </c>
      <c r="K241" s="44" t="s">
        <v>732</v>
      </c>
      <c r="L241" s="9" t="str">
        <f t="shared" si="39"/>
        <v>Yes</v>
      </c>
    </row>
    <row r="242" spans="1:12" ht="25.5" x14ac:dyDescent="0.2">
      <c r="A242" s="4" t="s">
        <v>1404</v>
      </c>
      <c r="B242" s="34" t="s">
        <v>217</v>
      </c>
      <c r="C242" s="51">
        <v>507796975</v>
      </c>
      <c r="D242" s="43" t="str">
        <f t="shared" si="36"/>
        <v>N/A</v>
      </c>
      <c r="E242" s="51">
        <v>581157778</v>
      </c>
      <c r="F242" s="43" t="str">
        <f t="shared" si="37"/>
        <v>N/A</v>
      </c>
      <c r="G242" s="51">
        <v>587481716</v>
      </c>
      <c r="H242" s="43" t="str">
        <f t="shared" si="38"/>
        <v>N/A</v>
      </c>
      <c r="I242" s="12">
        <v>14.45</v>
      </c>
      <c r="J242" s="12">
        <v>1.0880000000000001</v>
      </c>
      <c r="K242" s="44" t="s">
        <v>732</v>
      </c>
      <c r="L242" s="9" t="str">
        <f t="shared" si="39"/>
        <v>Yes</v>
      </c>
    </row>
    <row r="243" spans="1:12" x14ac:dyDescent="0.2">
      <c r="A243" s="4" t="s">
        <v>1580</v>
      </c>
      <c r="B243" s="34" t="s">
        <v>217</v>
      </c>
      <c r="C243" s="49">
        <v>29716</v>
      </c>
      <c r="D243" s="49" t="str">
        <f t="shared" si="36"/>
        <v>N/A</v>
      </c>
      <c r="E243" s="49">
        <v>33148</v>
      </c>
      <c r="F243" s="49" t="str">
        <f t="shared" si="37"/>
        <v>N/A</v>
      </c>
      <c r="G243" s="49">
        <v>35172</v>
      </c>
      <c r="H243" s="43" t="str">
        <f t="shared" si="38"/>
        <v>N/A</v>
      </c>
      <c r="I243" s="12">
        <v>11.55</v>
      </c>
      <c r="J243" s="12">
        <v>6.1059999999999999</v>
      </c>
      <c r="K243" s="44" t="s">
        <v>732</v>
      </c>
      <c r="L243" s="9" t="str">
        <f t="shared" si="39"/>
        <v>Yes</v>
      </c>
    </row>
    <row r="244" spans="1:12" ht="25.5" x14ac:dyDescent="0.2">
      <c r="A244" s="4" t="s">
        <v>1581</v>
      </c>
      <c r="B244" s="34" t="s">
        <v>217</v>
      </c>
      <c r="C244" s="51">
        <v>17088.335408999999</v>
      </c>
      <c r="D244" s="43" t="str">
        <f t="shared" si="36"/>
        <v>N/A</v>
      </c>
      <c r="E244" s="51">
        <v>17532.212441</v>
      </c>
      <c r="F244" s="43" t="str">
        <f t="shared" si="37"/>
        <v>N/A</v>
      </c>
      <c r="G244" s="51">
        <v>16703.108039999999</v>
      </c>
      <c r="H244" s="43" t="str">
        <f t="shared" si="38"/>
        <v>N/A</v>
      </c>
      <c r="I244" s="12">
        <v>2.5979999999999999</v>
      </c>
      <c r="J244" s="12">
        <v>-4.7300000000000004</v>
      </c>
      <c r="K244" s="44" t="s">
        <v>732</v>
      </c>
      <c r="L244" s="9" t="str">
        <f t="shared" si="39"/>
        <v>Yes</v>
      </c>
    </row>
    <row r="245" spans="1:12" ht="25.5" x14ac:dyDescent="0.2">
      <c r="A245" s="52" t="s">
        <v>1582</v>
      </c>
      <c r="B245" s="34" t="s">
        <v>217</v>
      </c>
      <c r="C245" s="51">
        <v>9794.5588260999994</v>
      </c>
      <c r="D245" s="43" t="str">
        <f t="shared" si="36"/>
        <v>N/A</v>
      </c>
      <c r="E245" s="51">
        <v>10627.481465999999</v>
      </c>
      <c r="F245" s="43" t="str">
        <f t="shared" si="37"/>
        <v>N/A</v>
      </c>
      <c r="G245" s="51">
        <v>10679.755229</v>
      </c>
      <c r="H245" s="43" t="str">
        <f t="shared" si="38"/>
        <v>N/A</v>
      </c>
      <c r="I245" s="12">
        <v>8.5039999999999996</v>
      </c>
      <c r="J245" s="12">
        <v>0.4919</v>
      </c>
      <c r="K245" s="44" t="s">
        <v>732</v>
      </c>
      <c r="L245" s="9" t="str">
        <f t="shared" si="39"/>
        <v>Yes</v>
      </c>
    </row>
    <row r="246" spans="1:12" ht="25.5" x14ac:dyDescent="0.2">
      <c r="A246" s="52" t="s">
        <v>1583</v>
      </c>
      <c r="B246" s="34" t="s">
        <v>217</v>
      </c>
      <c r="C246" s="51">
        <v>22385.040417</v>
      </c>
      <c r="D246" s="43" t="str">
        <f t="shared" si="36"/>
        <v>N/A</v>
      </c>
      <c r="E246" s="51">
        <v>23642.11707</v>
      </c>
      <c r="F246" s="43" t="str">
        <f t="shared" si="37"/>
        <v>N/A</v>
      </c>
      <c r="G246" s="51">
        <v>22519.909250000001</v>
      </c>
      <c r="H246" s="43" t="str">
        <f t="shared" si="38"/>
        <v>N/A</v>
      </c>
      <c r="I246" s="12">
        <v>5.6159999999999997</v>
      </c>
      <c r="J246" s="12">
        <v>-4.75</v>
      </c>
      <c r="K246" s="44" t="s">
        <v>732</v>
      </c>
      <c r="L246" s="9" t="str">
        <f t="shared" si="39"/>
        <v>Yes</v>
      </c>
    </row>
    <row r="247" spans="1:12" ht="25.5" x14ac:dyDescent="0.2">
      <c r="A247" s="52" t="s">
        <v>1584</v>
      </c>
      <c r="B247" s="34" t="s">
        <v>217</v>
      </c>
      <c r="C247" s="51">
        <v>3518.3506097999998</v>
      </c>
      <c r="D247" s="43" t="str">
        <f t="shared" si="36"/>
        <v>N/A</v>
      </c>
      <c r="E247" s="51">
        <v>3436.3925764000001</v>
      </c>
      <c r="F247" s="43" t="str">
        <f t="shared" si="37"/>
        <v>N/A</v>
      </c>
      <c r="G247" s="51">
        <v>1796.9426549</v>
      </c>
      <c r="H247" s="43" t="str">
        <f t="shared" si="38"/>
        <v>N/A</v>
      </c>
      <c r="I247" s="12">
        <v>-2.33</v>
      </c>
      <c r="J247" s="12">
        <v>-47.7</v>
      </c>
      <c r="K247" s="44" t="s">
        <v>732</v>
      </c>
      <c r="L247" s="9" t="str">
        <f t="shared" si="39"/>
        <v>No</v>
      </c>
    </row>
    <row r="248" spans="1:12" ht="25.5" x14ac:dyDescent="0.2">
      <c r="A248" s="52" t="s">
        <v>1585</v>
      </c>
      <c r="B248" s="34" t="s">
        <v>217</v>
      </c>
      <c r="C248" s="51">
        <v>6624</v>
      </c>
      <c r="D248" s="43" t="str">
        <f t="shared" si="36"/>
        <v>N/A</v>
      </c>
      <c r="E248" s="51">
        <v>4333</v>
      </c>
      <c r="F248" s="43" t="str">
        <f t="shared" si="37"/>
        <v>N/A</v>
      </c>
      <c r="G248" s="51">
        <v>17674</v>
      </c>
      <c r="H248" s="43" t="str">
        <f t="shared" si="38"/>
        <v>N/A</v>
      </c>
      <c r="I248" s="12">
        <v>-34.6</v>
      </c>
      <c r="J248" s="12">
        <v>307.89999999999998</v>
      </c>
      <c r="K248" s="44" t="s">
        <v>732</v>
      </c>
      <c r="L248" s="9" t="str">
        <f t="shared" si="39"/>
        <v>No</v>
      </c>
    </row>
    <row r="249" spans="1:12" ht="25.5" x14ac:dyDescent="0.2">
      <c r="A249" s="45" t="s">
        <v>1586</v>
      </c>
      <c r="B249" s="34" t="s">
        <v>217</v>
      </c>
      <c r="C249" s="43">
        <v>6.0372605189000002</v>
      </c>
      <c r="D249" s="43" t="str">
        <f t="shared" si="36"/>
        <v>N/A</v>
      </c>
      <c r="E249" s="43">
        <v>5.9764246023999998</v>
      </c>
      <c r="F249" s="43" t="str">
        <f t="shared" si="37"/>
        <v>N/A</v>
      </c>
      <c r="G249" s="43">
        <v>5.7130419528000003</v>
      </c>
      <c r="H249" s="43" t="str">
        <f t="shared" si="38"/>
        <v>N/A</v>
      </c>
      <c r="I249" s="12">
        <v>-1.01</v>
      </c>
      <c r="J249" s="12">
        <v>-4.41</v>
      </c>
      <c r="K249" s="44" t="s">
        <v>732</v>
      </c>
      <c r="L249" s="9" t="str">
        <f t="shared" si="39"/>
        <v>Yes</v>
      </c>
    </row>
    <row r="250" spans="1:12" ht="25.5" x14ac:dyDescent="0.2">
      <c r="A250" s="50" t="s">
        <v>1587</v>
      </c>
      <c r="B250" s="34" t="s">
        <v>217</v>
      </c>
      <c r="C250" s="43">
        <v>27.972894199999999</v>
      </c>
      <c r="D250" s="43" t="str">
        <f t="shared" si="36"/>
        <v>N/A</v>
      </c>
      <c r="E250" s="43">
        <v>28.777926935</v>
      </c>
      <c r="F250" s="43" t="str">
        <f t="shared" si="37"/>
        <v>N/A</v>
      </c>
      <c r="G250" s="43">
        <v>29.610601623000001</v>
      </c>
      <c r="H250" s="43" t="str">
        <f t="shared" si="38"/>
        <v>N/A</v>
      </c>
      <c r="I250" s="12">
        <v>2.8780000000000001</v>
      </c>
      <c r="J250" s="12">
        <v>2.8929999999999998</v>
      </c>
      <c r="K250" s="44" t="s">
        <v>732</v>
      </c>
      <c r="L250" s="9" t="str">
        <f t="shared" si="39"/>
        <v>Yes</v>
      </c>
    </row>
    <row r="251" spans="1:12" ht="25.5" x14ac:dyDescent="0.2">
      <c r="A251" s="50" t="s">
        <v>1588</v>
      </c>
      <c r="B251" s="34" t="s">
        <v>217</v>
      </c>
      <c r="C251" s="43">
        <v>23.862770703999999</v>
      </c>
      <c r="D251" s="43" t="str">
        <f t="shared" si="36"/>
        <v>N/A</v>
      </c>
      <c r="E251" s="43">
        <v>24.041012038000002</v>
      </c>
      <c r="F251" s="43" t="str">
        <f t="shared" si="37"/>
        <v>N/A</v>
      </c>
      <c r="G251" s="43">
        <v>24.652285858999999</v>
      </c>
      <c r="H251" s="43" t="str">
        <f t="shared" si="38"/>
        <v>N/A</v>
      </c>
      <c r="I251" s="12">
        <v>0.74690000000000001</v>
      </c>
      <c r="J251" s="12">
        <v>2.5430000000000001</v>
      </c>
      <c r="K251" s="44" t="s">
        <v>732</v>
      </c>
      <c r="L251" s="9" t="str">
        <f t="shared" si="39"/>
        <v>Yes</v>
      </c>
    </row>
    <row r="252" spans="1:12" ht="25.5" x14ac:dyDescent="0.2">
      <c r="A252" s="50" t="s">
        <v>1589</v>
      </c>
      <c r="B252" s="34" t="s">
        <v>217</v>
      </c>
      <c r="C252" s="43">
        <v>0.22000503060000001</v>
      </c>
      <c r="D252" s="43" t="str">
        <f t="shared" si="36"/>
        <v>N/A</v>
      </c>
      <c r="E252" s="43">
        <v>0.67287830309999996</v>
      </c>
      <c r="F252" s="43" t="str">
        <f t="shared" si="37"/>
        <v>N/A</v>
      </c>
      <c r="G252" s="43">
        <v>0.76006650919999996</v>
      </c>
      <c r="H252" s="43" t="str">
        <f t="shared" si="38"/>
        <v>N/A</v>
      </c>
      <c r="I252" s="12">
        <v>205.8</v>
      </c>
      <c r="J252" s="12">
        <v>12.96</v>
      </c>
      <c r="K252" s="44" t="s">
        <v>732</v>
      </c>
      <c r="L252" s="9" t="str">
        <f t="shared" si="39"/>
        <v>Yes</v>
      </c>
    </row>
    <row r="253" spans="1:12" ht="25.5" x14ac:dyDescent="0.2">
      <c r="A253" s="50" t="s">
        <v>1590</v>
      </c>
      <c r="B253" s="34" t="s">
        <v>217</v>
      </c>
      <c r="C253" s="43">
        <v>1.2602236E-3</v>
      </c>
      <c r="D253" s="43" t="str">
        <f t="shared" si="36"/>
        <v>N/A</v>
      </c>
      <c r="E253" s="43">
        <v>1.0617402000000001E-3</v>
      </c>
      <c r="F253" s="43" t="str">
        <f t="shared" si="37"/>
        <v>N/A</v>
      </c>
      <c r="G253" s="43">
        <v>1.6509960000000001E-3</v>
      </c>
      <c r="H253" s="43" t="str">
        <f t="shared" si="38"/>
        <v>N/A</v>
      </c>
      <c r="I253" s="12">
        <v>-15.7</v>
      </c>
      <c r="J253" s="12">
        <v>55.5</v>
      </c>
      <c r="K253" s="44" t="s">
        <v>732</v>
      </c>
      <c r="L253" s="9" t="str">
        <f t="shared" si="39"/>
        <v>No</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62800</v>
      </c>
      <c r="D7" s="146" t="str">
        <f>IF($B7="N/A","N/A",IF(C7&gt;15,"No",IF(C7&lt;-15,"No","Yes")))</f>
        <v>N/A</v>
      </c>
      <c r="E7" s="145">
        <v>63120</v>
      </c>
      <c r="F7" s="146" t="str">
        <f>IF($B7="N/A","N/A",IF(E7&gt;15,"No",IF(E7&lt;-15,"No","Yes")))</f>
        <v>N/A</v>
      </c>
      <c r="G7" s="145">
        <v>63183</v>
      </c>
      <c r="H7" s="146" t="str">
        <f>IF($B7="N/A","N/A",IF(G7&gt;15,"No",IF(G7&lt;-15,"No","Yes")))</f>
        <v>N/A</v>
      </c>
      <c r="I7" s="147">
        <v>0.50960000000000005</v>
      </c>
      <c r="J7" s="147">
        <v>9.98E-2</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99.262459839000002</v>
      </c>
      <c r="H8" s="146" t="str">
        <f>IF($B8="N/A","N/A",IF(G8&gt;15,"No",IF(G8&lt;-15,"No","Yes")))</f>
        <v>N/A</v>
      </c>
      <c r="I8" s="147" t="s">
        <v>217</v>
      </c>
      <c r="J8" s="147" t="s">
        <v>217</v>
      </c>
      <c r="K8" s="146" t="str">
        <f t="shared" si="0"/>
        <v>N/A</v>
      </c>
    </row>
    <row r="9" spans="1:11" x14ac:dyDescent="0.2">
      <c r="A9" s="25" t="s">
        <v>306</v>
      </c>
      <c r="B9" s="136" t="s">
        <v>217</v>
      </c>
      <c r="C9" s="134">
        <v>3.8980891720000002</v>
      </c>
      <c r="D9" s="134" t="str">
        <f>IF($B9="N/A","N/A",IF(C9&gt;15,"No",IF(C9&lt;-15,"No","Yes")))</f>
        <v>N/A</v>
      </c>
      <c r="E9" s="134">
        <v>1.8900506971</v>
      </c>
      <c r="F9" s="134" t="str">
        <f>IF($B9="N/A","N/A",IF(E9&gt;15,"No",IF(E9&lt;-15,"No","Yes")))</f>
        <v>N/A</v>
      </c>
      <c r="G9" s="134">
        <v>0.73754016109999998</v>
      </c>
      <c r="H9" s="134" t="str">
        <f>IF($B9="N/A","N/A",IF(G9&gt;15,"No",IF(G9&lt;-15,"No","Yes")))</f>
        <v>N/A</v>
      </c>
      <c r="I9" s="143">
        <v>-51.5</v>
      </c>
      <c r="J9" s="143">
        <v>-61</v>
      </c>
      <c r="K9" s="134" t="str">
        <f t="shared" si="0"/>
        <v>No</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98.075095056999999</v>
      </c>
      <c r="F11" s="134" t="str">
        <f>IF(OR($B11="N/A",$E11="N/A"),"N/A",IF(E11&gt;100,"No",IF(E11&lt;95,"No","Yes")))</f>
        <v>Yes</v>
      </c>
      <c r="G11" s="134">
        <v>99.245050093000003</v>
      </c>
      <c r="H11" s="134" t="str">
        <f>IF($B11="N/A","N/A",IF(G11&gt;100,"No",IF(G11&lt;95,"No","Yes")))</f>
        <v>Yes</v>
      </c>
      <c r="I11" s="143" t="s">
        <v>217</v>
      </c>
      <c r="J11" s="143">
        <v>1.1930000000000001</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99.998415715999997</v>
      </c>
      <c r="F13" s="134" t="str">
        <f t="shared" si="2"/>
        <v>Yes</v>
      </c>
      <c r="G13" s="134">
        <v>100</v>
      </c>
      <c r="H13" s="134" t="str">
        <f t="shared" si="3"/>
        <v>Yes</v>
      </c>
      <c r="I13" s="143" t="s">
        <v>217</v>
      </c>
      <c r="J13" s="143">
        <v>1.6000000000000001E-3</v>
      </c>
      <c r="K13" s="134" t="str">
        <f t="shared" si="0"/>
        <v>Yes</v>
      </c>
    </row>
    <row r="14" spans="1:11" x14ac:dyDescent="0.2">
      <c r="A14" s="28" t="s">
        <v>309</v>
      </c>
      <c r="B14" s="136" t="s">
        <v>217</v>
      </c>
      <c r="C14" s="149">
        <v>60352</v>
      </c>
      <c r="D14" s="134" t="str">
        <f>IF($B14="N/A","N/A",IF(C14&gt;15,"No",IF(C14&lt;-15,"No","Yes")))</f>
        <v>N/A</v>
      </c>
      <c r="E14" s="149">
        <v>61927</v>
      </c>
      <c r="F14" s="134" t="str">
        <f>IF($B14="N/A","N/A",IF(E14&gt;15,"No",IF(E14&lt;-15,"No","Yes")))</f>
        <v>N/A</v>
      </c>
      <c r="G14" s="149">
        <v>62717</v>
      </c>
      <c r="H14" s="134" t="str">
        <f>IF($B14="N/A","N/A",IF(G14&gt;15,"No",IF(G14&lt;-15,"No","Yes")))</f>
        <v>N/A</v>
      </c>
      <c r="I14" s="143">
        <v>2.61</v>
      </c>
      <c r="J14" s="143">
        <v>1.276</v>
      </c>
      <c r="K14" s="134" t="str">
        <f t="shared" si="0"/>
        <v>Yes</v>
      </c>
    </row>
    <row r="15" spans="1:11" x14ac:dyDescent="0.2">
      <c r="A15" s="25" t="s">
        <v>435</v>
      </c>
      <c r="B15" s="136" t="s">
        <v>219</v>
      </c>
      <c r="C15" s="134">
        <v>9.0982900317999995</v>
      </c>
      <c r="D15" s="134" t="str">
        <f>IF($B15="N/A","N/A",IF(C15&gt;20,"No",IF(C15&lt;5,"No","Yes")))</f>
        <v>Yes</v>
      </c>
      <c r="E15" s="134">
        <v>8.9928464159000008</v>
      </c>
      <c r="F15" s="134" t="str">
        <f>IF($B15="N/A","N/A",IF(E15&gt;20,"No",IF(E15&lt;5,"No","Yes")))</f>
        <v>Yes</v>
      </c>
      <c r="G15" s="134">
        <v>7.4254189453999997</v>
      </c>
      <c r="H15" s="134" t="str">
        <f>IF($B15="N/A","N/A",IF(G15&gt;20,"No",IF(G15&lt;5,"No","Yes")))</f>
        <v>Yes</v>
      </c>
      <c r="I15" s="143">
        <v>-1.1599999999999999</v>
      </c>
      <c r="J15" s="143">
        <v>-17.399999999999999</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92.574581054999996</v>
      </c>
      <c r="H16" s="134" t="str">
        <f>IF($B16="N/A","N/A",IF(G16&gt;15,"No",IF(G16&lt;-15,"No","Yes")))</f>
        <v>N/A</v>
      </c>
      <c r="I16" s="143" t="s">
        <v>217</v>
      </c>
      <c r="J16" s="143" t="s">
        <v>217</v>
      </c>
      <c r="K16" s="134" t="str">
        <f t="shared" si="0"/>
        <v>N/A</v>
      </c>
    </row>
    <row r="17" spans="1:11" x14ac:dyDescent="0.2">
      <c r="A17" s="25" t="s">
        <v>437</v>
      </c>
      <c r="B17" s="136" t="s">
        <v>217</v>
      </c>
      <c r="C17" s="134">
        <v>2.8681733827999998</v>
      </c>
      <c r="D17" s="134" t="str">
        <f>IF($B17="N/A","N/A",IF(C17&gt;15,"No",IF(C17&lt;-15,"No","Yes")))</f>
        <v>N/A</v>
      </c>
      <c r="E17" s="134">
        <v>4.6958515672000001</v>
      </c>
      <c r="F17" s="134" t="str">
        <f>IF($B17="N/A","N/A",IF(E17&gt;15,"No",IF(E17&lt;-15,"No","Yes")))</f>
        <v>N/A</v>
      </c>
      <c r="G17" s="134">
        <v>3.8155524020999998</v>
      </c>
      <c r="H17" s="134" t="str">
        <f>IF($B17="N/A","N/A",IF(G17&gt;15,"No",IF(G17&lt;-15,"No","Yes")))</f>
        <v>N/A</v>
      </c>
      <c r="I17" s="143">
        <v>63.72</v>
      </c>
      <c r="J17" s="143">
        <v>-18.7</v>
      </c>
      <c r="K17" s="134" t="str">
        <f t="shared" si="0"/>
        <v>Yes</v>
      </c>
    </row>
    <row r="18" spans="1:11" x14ac:dyDescent="0.2">
      <c r="A18" s="25" t="s">
        <v>813</v>
      </c>
      <c r="B18" s="136" t="s">
        <v>217</v>
      </c>
      <c r="C18" s="182">
        <v>8478.1120738999998</v>
      </c>
      <c r="D18" s="134" t="str">
        <f>IF($B18="N/A","N/A",IF(C18&gt;15,"No",IF(C18&lt;-15,"No","Yes")))</f>
        <v>N/A</v>
      </c>
      <c r="E18" s="182">
        <v>8443.2310866999997</v>
      </c>
      <c r="F18" s="134" t="str">
        <f>IF($B18="N/A","N/A",IF(E18&gt;15,"No",IF(E18&lt;-15,"No","Yes")))</f>
        <v>N/A</v>
      </c>
      <c r="G18" s="182">
        <v>9700.0217300000004</v>
      </c>
      <c r="H18" s="134" t="str">
        <f>IF($B18="N/A","N/A",IF(G18&gt;15,"No",IF(G18&lt;-15,"No","Yes")))</f>
        <v>N/A</v>
      </c>
      <c r="I18" s="143">
        <v>-0.41099999999999998</v>
      </c>
      <c r="J18" s="143">
        <v>14.89</v>
      </c>
      <c r="K18" s="134" t="str">
        <f t="shared" si="0"/>
        <v>Yes</v>
      </c>
    </row>
    <row r="19" spans="1:11" x14ac:dyDescent="0.2">
      <c r="A19" s="3" t="s">
        <v>310</v>
      </c>
      <c r="B19" s="136" t="s">
        <v>217</v>
      </c>
      <c r="C19" s="149">
        <v>1059</v>
      </c>
      <c r="D19" s="136" t="s">
        <v>217</v>
      </c>
      <c r="E19" s="149">
        <v>515</v>
      </c>
      <c r="F19" s="136" t="s">
        <v>217</v>
      </c>
      <c r="G19" s="149">
        <v>550</v>
      </c>
      <c r="H19" s="134" t="str">
        <f>IF($B19="N/A","N/A",IF(G19&gt;15,"No",IF(G19&lt;-15,"No","Yes")))</f>
        <v>N/A</v>
      </c>
      <c r="I19" s="143">
        <v>-51.4</v>
      </c>
      <c r="J19" s="143">
        <v>6.7960000000000003</v>
      </c>
      <c r="K19" s="134" t="str">
        <f t="shared" si="0"/>
        <v>Yes</v>
      </c>
    </row>
    <row r="20" spans="1:11" x14ac:dyDescent="0.2">
      <c r="A20" s="3" t="s">
        <v>350</v>
      </c>
      <c r="B20" s="136" t="s">
        <v>217</v>
      </c>
      <c r="C20" s="149" t="s">
        <v>217</v>
      </c>
      <c r="D20" s="136" t="s">
        <v>217</v>
      </c>
      <c r="E20" s="149" t="s">
        <v>217</v>
      </c>
      <c r="F20" s="136" t="s">
        <v>217</v>
      </c>
      <c r="G20" s="150">
        <v>0.87048731459999995</v>
      </c>
      <c r="H20" s="134" t="str">
        <f>IF($B20="N/A","N/A",IF(G20&gt;15,"No",IF(G20&lt;-15,"No","Yes")))</f>
        <v>N/A</v>
      </c>
      <c r="I20" s="143" t="s">
        <v>217</v>
      </c>
      <c r="J20" s="143" t="s">
        <v>217</v>
      </c>
      <c r="K20" s="134" t="str">
        <f t="shared" si="0"/>
        <v>N/A</v>
      </c>
    </row>
    <row r="21" spans="1:11" ht="25.5" x14ac:dyDescent="0.2">
      <c r="A21" s="3" t="s">
        <v>814</v>
      </c>
      <c r="B21" s="136" t="s">
        <v>217</v>
      </c>
      <c r="C21" s="151">
        <v>7064.3909347999997</v>
      </c>
      <c r="D21" s="134" t="str">
        <f>IF($B21="N/A","N/A",IF(C21&gt;60,"No",IF(C21&lt;15,"No","Yes")))</f>
        <v>N/A</v>
      </c>
      <c r="E21" s="151">
        <v>12437.994175</v>
      </c>
      <c r="F21" s="134" t="str">
        <f>IF($B21="N/A","N/A",IF(E21&gt;60,"No",IF(E21&lt;15,"No","Yes")))</f>
        <v>N/A</v>
      </c>
      <c r="G21" s="151">
        <v>9477.3909091000005</v>
      </c>
      <c r="H21" s="134" t="str">
        <f>IF($B21="N/A","N/A",IF(G21&gt;60,"No",IF(G21&lt;15,"No","Yes")))</f>
        <v>N/A</v>
      </c>
      <c r="I21" s="143">
        <v>76.069999999999993</v>
      </c>
      <c r="J21" s="143">
        <v>-23.8</v>
      </c>
      <c r="K21" s="134" t="str">
        <f t="shared" si="0"/>
        <v>Yes</v>
      </c>
    </row>
    <row r="22" spans="1:11" x14ac:dyDescent="0.2">
      <c r="A22" s="3" t="s">
        <v>815</v>
      </c>
      <c r="B22" s="136" t="s">
        <v>221</v>
      </c>
      <c r="C22" s="149">
        <v>11</v>
      </c>
      <c r="D22" s="134" t="str">
        <f>IF($B22="N/A","N/A",IF(C22="N/A","N/A",IF(C22=0,"Yes","No")))</f>
        <v>No</v>
      </c>
      <c r="E22" s="149">
        <v>0</v>
      </c>
      <c r="F22" s="134" t="str">
        <f>IF($B22="N/A","N/A",IF(E22="N/A","N/A",IF(E22=0,"Yes","No")))</f>
        <v>Yes</v>
      </c>
      <c r="G22" s="149">
        <v>0</v>
      </c>
      <c r="H22" s="134" t="str">
        <f>IF($B22="N/A","N/A",IF(G22=0,"Yes","No"))</f>
        <v>Yes</v>
      </c>
      <c r="I22" s="143">
        <v>-100</v>
      </c>
      <c r="J22" s="143" t="s">
        <v>1743</v>
      </c>
      <c r="K22" s="134" t="str">
        <f t="shared" si="0"/>
        <v>N/A</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54861</v>
      </c>
      <c r="D6" s="9" t="str">
        <f>IF($B6="N/A","N/A",IF(C6&gt;15,"No",IF(C6&lt;-15,"No","Yes")))</f>
        <v>N/A</v>
      </c>
      <c r="E6" s="35">
        <v>56358</v>
      </c>
      <c r="F6" s="9" t="str">
        <f>IF($B6="N/A","N/A",IF(E6&gt;15,"No",IF(E6&lt;-15,"No","Yes")))</f>
        <v>N/A</v>
      </c>
      <c r="G6" s="35">
        <v>58060</v>
      </c>
      <c r="H6" s="9" t="str">
        <f>IF($B6="N/A","N/A",IF(G6&gt;15,"No",IF(G6&lt;-15,"No","Yes")))</f>
        <v>N/A</v>
      </c>
      <c r="I6" s="10">
        <v>2.7290000000000001</v>
      </c>
      <c r="J6" s="10">
        <v>3.02</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6156.0804397000002</v>
      </c>
      <c r="D9" s="9" t="str">
        <f>IF($B9="N/A","N/A",IF(C9&gt;7000,"No",IF(C9&lt;2000,"No","Yes")))</f>
        <v>Yes</v>
      </c>
      <c r="E9" s="88">
        <v>6220.8982220999997</v>
      </c>
      <c r="F9" s="9" t="str">
        <f>IF($B9="N/A","N/A",IF(E9&gt;7000,"No",IF(E9&lt;2000,"No","Yes")))</f>
        <v>Yes</v>
      </c>
      <c r="G9" s="88">
        <v>6054.0877540000001</v>
      </c>
      <c r="H9" s="9" t="str">
        <f>IF($B9="N/A","N/A",IF(G9&gt;7000,"No",IF(G9&lt;2000,"No","Yes")))</f>
        <v>Yes</v>
      </c>
      <c r="I9" s="10">
        <v>1.0529999999999999</v>
      </c>
      <c r="J9" s="10">
        <v>-2.68</v>
      </c>
      <c r="K9" s="9" t="str">
        <f t="shared" si="0"/>
        <v>Yes</v>
      </c>
    </row>
    <row r="10" spans="1:11" x14ac:dyDescent="0.2">
      <c r="A10" s="102" t="s">
        <v>819</v>
      </c>
      <c r="B10" s="34" t="s">
        <v>217</v>
      </c>
      <c r="C10" s="88">
        <v>1348.8891401999999</v>
      </c>
      <c r="D10" s="9" t="str">
        <f>IF($B10="N/A","N/A",IF(C10&gt;15,"No",IF(C10&lt;-15,"No","Yes")))</f>
        <v>N/A</v>
      </c>
      <c r="E10" s="88">
        <v>1349.4693066</v>
      </c>
      <c r="F10" s="9" t="str">
        <f>IF($B10="N/A","N/A",IF(E10&gt;15,"No",IF(E10&lt;-15,"No","Yes")))</f>
        <v>N/A</v>
      </c>
      <c r="G10" s="88">
        <v>1331.8479689000001</v>
      </c>
      <c r="H10" s="9" t="str">
        <f>IF($B10="N/A","N/A",IF(G10&gt;15,"No",IF(G10&lt;-15,"No","Yes")))</f>
        <v>N/A</v>
      </c>
      <c r="I10" s="10">
        <v>4.2999999999999997E-2</v>
      </c>
      <c r="J10" s="10">
        <v>-1.31</v>
      </c>
      <c r="K10" s="9" t="str">
        <f t="shared" si="0"/>
        <v>Yes</v>
      </c>
    </row>
    <row r="11" spans="1:11" x14ac:dyDescent="0.2">
      <c r="A11" s="102" t="s">
        <v>313</v>
      </c>
      <c r="B11" s="34" t="s">
        <v>223</v>
      </c>
      <c r="C11" s="9">
        <v>3.2646142068000001</v>
      </c>
      <c r="D11" s="9" t="str">
        <f>IF($B11="N/A","N/A",IF(C11&gt;10,"No",IF(C11&lt;=0,"No","Yes")))</f>
        <v>Yes</v>
      </c>
      <c r="E11" s="9">
        <v>3.3446893075999999</v>
      </c>
      <c r="F11" s="9" t="str">
        <f>IF($B11="N/A","N/A",IF(E11&gt;10,"No",IF(E11&lt;=0,"No","Yes")))</f>
        <v>Yes</v>
      </c>
      <c r="G11" s="9">
        <v>3.0812952118000001</v>
      </c>
      <c r="H11" s="9" t="str">
        <f>IF($B11="N/A","N/A",IF(G11&gt;10,"No",IF(G11&lt;=0,"No","Yes")))</f>
        <v>Yes</v>
      </c>
      <c r="I11" s="10">
        <v>2.4529999999999998</v>
      </c>
      <c r="J11" s="10">
        <v>-7.87</v>
      </c>
      <c r="K11" s="9" t="str">
        <f t="shared" si="0"/>
        <v>Yes</v>
      </c>
    </row>
    <row r="12" spans="1:11" x14ac:dyDescent="0.2">
      <c r="A12" s="102" t="s">
        <v>820</v>
      </c>
      <c r="B12" s="34" t="s">
        <v>217</v>
      </c>
      <c r="C12" s="88">
        <v>2059.2652149999999</v>
      </c>
      <c r="D12" s="9" t="str">
        <f>IF($B12="N/A","N/A",IF(C12&gt;15,"No",IF(C12&lt;-15,"No","Yes")))</f>
        <v>N/A</v>
      </c>
      <c r="E12" s="88">
        <v>2169.8042439999999</v>
      </c>
      <c r="F12" s="9" t="str">
        <f>IF($B12="N/A","N/A",IF(E12&gt;15,"No",IF(E12&lt;-15,"No","Yes")))</f>
        <v>N/A</v>
      </c>
      <c r="G12" s="88">
        <v>2168.5483509999999</v>
      </c>
      <c r="H12" s="9" t="str">
        <f>IF($B12="N/A","N/A",IF(G12&gt;15,"No",IF(G12&lt;-15,"No","Yes")))</f>
        <v>N/A</v>
      </c>
      <c r="I12" s="10">
        <v>5.3680000000000003</v>
      </c>
      <c r="J12" s="10">
        <v>-5.8000000000000003E-2</v>
      </c>
      <c r="K12" s="9" t="str">
        <f t="shared" si="0"/>
        <v>Yes</v>
      </c>
    </row>
    <row r="13" spans="1:11" x14ac:dyDescent="0.2">
      <c r="A13" s="102" t="s">
        <v>314</v>
      </c>
      <c r="B13" s="34" t="s">
        <v>218</v>
      </c>
      <c r="C13" s="8">
        <v>99.336504985000005</v>
      </c>
      <c r="D13" s="9" t="str">
        <f>IF($B13="N/A","N/A",IF(C13&gt;100,"No",IF(C13&lt;95,"No","Yes")))</f>
        <v>Yes</v>
      </c>
      <c r="E13" s="8">
        <v>99.684161965000001</v>
      </c>
      <c r="F13" s="9" t="str">
        <f>IF($B13="N/A","N/A",IF(E13&gt;100,"No",IF(E13&lt;95,"No","Yes")))</f>
        <v>Yes</v>
      </c>
      <c r="G13" s="8">
        <v>99.955218739000003</v>
      </c>
      <c r="H13" s="9" t="str">
        <f>IF($B13="N/A","N/A",IF(G13&gt;100,"No",IF(G13&lt;95,"No","Yes")))</f>
        <v>Yes</v>
      </c>
      <c r="I13" s="10">
        <v>0.35</v>
      </c>
      <c r="J13" s="10">
        <v>0.27189999999999998</v>
      </c>
      <c r="K13" s="9" t="str">
        <f t="shared" si="0"/>
        <v>Yes</v>
      </c>
    </row>
    <row r="14" spans="1:11" x14ac:dyDescent="0.2">
      <c r="A14" s="102" t="s">
        <v>821</v>
      </c>
      <c r="B14" s="34" t="s">
        <v>224</v>
      </c>
      <c r="C14" s="8">
        <v>1.4382810063</v>
      </c>
      <c r="D14" s="9" t="str">
        <f>IF($B14="N/A","N/A",IF(C14&gt;1,"Yes","No"))</f>
        <v>Yes</v>
      </c>
      <c r="E14" s="8">
        <v>1.4398006407999999</v>
      </c>
      <c r="F14" s="9" t="str">
        <f>IF($B14="N/A","N/A",IF(E14&gt;1,"Yes","No"))</f>
        <v>Yes</v>
      </c>
      <c r="G14" s="8">
        <v>1.492194231</v>
      </c>
      <c r="H14" s="9" t="str">
        <f>IF($B14="N/A","N/A",IF(G14&gt;1,"Yes","No"))</f>
        <v>Yes</v>
      </c>
      <c r="I14" s="10">
        <v>0.1057</v>
      </c>
      <c r="J14" s="10">
        <v>3.6389999999999998</v>
      </c>
      <c r="K14" s="9" t="str">
        <f t="shared" si="0"/>
        <v>Yes</v>
      </c>
    </row>
    <row r="15" spans="1:11" x14ac:dyDescent="0.2">
      <c r="A15" s="102" t="s">
        <v>315</v>
      </c>
      <c r="B15" s="34" t="s">
        <v>218</v>
      </c>
      <c r="C15" s="8">
        <v>99.549771239999998</v>
      </c>
      <c r="D15" s="9" t="str">
        <f>IF($B15="N/A","N/A",IF(C15&gt;100,"No",IF(C15&lt;95,"No","Yes")))</f>
        <v>Yes</v>
      </c>
      <c r="E15" s="8">
        <v>99.842080981999999</v>
      </c>
      <c r="F15" s="9" t="str">
        <f>IF($B15="N/A","N/A",IF(E15&gt;100,"No",IF(E15&lt;95,"No","Yes")))</f>
        <v>Yes</v>
      </c>
      <c r="G15" s="8">
        <v>99.812263176000002</v>
      </c>
      <c r="H15" s="9" t="str">
        <f>IF($B15="N/A","N/A",IF(G15&gt;100,"No",IF(G15&lt;95,"No","Yes")))</f>
        <v>Yes</v>
      </c>
      <c r="I15" s="10">
        <v>0.29360000000000003</v>
      </c>
      <c r="J15" s="10">
        <v>-0.03</v>
      </c>
      <c r="K15" s="9" t="str">
        <f t="shared" si="0"/>
        <v>Yes</v>
      </c>
    </row>
    <row r="16" spans="1:11" x14ac:dyDescent="0.2">
      <c r="A16" s="102" t="s">
        <v>822</v>
      </c>
      <c r="B16" s="34" t="s">
        <v>225</v>
      </c>
      <c r="C16" s="8">
        <v>10.702567107</v>
      </c>
      <c r="D16" s="9" t="str">
        <f>IF($B16="N/A","N/A",IF(C16&gt;3,"Yes","No"))</f>
        <v>Yes</v>
      </c>
      <c r="E16" s="8">
        <v>10.802289005</v>
      </c>
      <c r="F16" s="9" t="str">
        <f>IF($B16="N/A","N/A",IF(E16&gt;3,"Yes","No"))</f>
        <v>Yes</v>
      </c>
      <c r="G16" s="8">
        <v>10.696795569000001</v>
      </c>
      <c r="H16" s="9" t="str">
        <f>IF($B16="N/A","N/A",IF(G16&gt;3,"Yes","No"))</f>
        <v>Yes</v>
      </c>
      <c r="I16" s="10">
        <v>0.93179999999999996</v>
      </c>
      <c r="J16" s="10">
        <v>-0.97699999999999998</v>
      </c>
      <c r="K16" s="9" t="str">
        <f t="shared" si="0"/>
        <v>Yes</v>
      </c>
    </row>
    <row r="17" spans="1:11" x14ac:dyDescent="0.2">
      <c r="A17" s="102" t="s">
        <v>823</v>
      </c>
      <c r="B17" s="34" t="s">
        <v>226</v>
      </c>
      <c r="C17" s="8">
        <v>4.5530925862</v>
      </c>
      <c r="D17" s="9" t="str">
        <f>IF($B17="N/A","N/A",IF(C17&gt;=8,"No",IF(C17&lt;2,"No","Yes")))</f>
        <v>Yes</v>
      </c>
      <c r="E17" s="8">
        <v>4.5925367308</v>
      </c>
      <c r="F17" s="9" t="str">
        <f>IF($B17="N/A","N/A",IF(E17&gt;=8,"No",IF(E17&lt;2,"No","Yes")))</f>
        <v>Yes</v>
      </c>
      <c r="G17" s="8">
        <v>4.5369298607999999</v>
      </c>
      <c r="H17" s="9" t="str">
        <f>IF($B17="N/A","N/A",IF(G17&gt;=8,"No",IF(G17&lt;2,"No","Yes")))</f>
        <v>Yes</v>
      </c>
      <c r="I17" s="10">
        <v>0.86629999999999996</v>
      </c>
      <c r="J17" s="10">
        <v>-1.21</v>
      </c>
      <c r="K17" s="9" t="str">
        <f t="shared" si="0"/>
        <v>Yes</v>
      </c>
    </row>
    <row r="18" spans="1:11" x14ac:dyDescent="0.2">
      <c r="A18" s="102" t="s">
        <v>824</v>
      </c>
      <c r="B18" s="34" t="s">
        <v>226</v>
      </c>
      <c r="C18" s="8">
        <v>4.5759460102</v>
      </c>
      <c r="D18" s="9" t="str">
        <f>IF($B18="N/A","N/A",IF(C18&gt;=8,"No",IF(C18&lt;2,"No","Yes")))</f>
        <v>Yes</v>
      </c>
      <c r="E18" s="8">
        <v>4.6097794822999996</v>
      </c>
      <c r="F18" s="9" t="str">
        <f>IF($B18="N/A","N/A",IF(E18&gt;=8,"No",IF(E18&lt;2,"No","Yes")))</f>
        <v>Yes</v>
      </c>
      <c r="G18" s="8">
        <v>4.5404814004</v>
      </c>
      <c r="H18" s="9" t="str">
        <f>IF($B18="N/A","N/A",IF(G18&gt;=8,"No",IF(G18&lt;2,"No","Yes")))</f>
        <v>Yes</v>
      </c>
      <c r="I18" s="10">
        <v>0.73939999999999995</v>
      </c>
      <c r="J18" s="10">
        <v>-1.5</v>
      </c>
      <c r="K18" s="9" t="str">
        <f t="shared" si="0"/>
        <v>Yes</v>
      </c>
    </row>
    <row r="19" spans="1:11" x14ac:dyDescent="0.2">
      <c r="A19" s="102" t="s">
        <v>316</v>
      </c>
      <c r="B19" s="34" t="s">
        <v>227</v>
      </c>
      <c r="C19" s="8">
        <v>99.713822205</v>
      </c>
      <c r="D19" s="9" t="str">
        <f>IF(OR($B19="N/A",$C19="N/A"),"N/A",IF(C19&gt;100,"No",IF(C19&lt;98,"No","Yes")))</f>
        <v>Yes</v>
      </c>
      <c r="E19" s="8">
        <v>100</v>
      </c>
      <c r="F19" s="9" t="str">
        <f>IF(OR($B19="N/A",$E19="N/A"),"N/A",IF(E19&gt;100,"No",IF(E19&lt;98,"No","Yes")))</f>
        <v>Yes</v>
      </c>
      <c r="G19" s="8">
        <v>99.998277643999998</v>
      </c>
      <c r="H19" s="9" t="str">
        <f>IF($B19="N/A","N/A",IF(G19&gt;100,"No",IF(G19&lt;98,"No","Yes")))</f>
        <v>Yes</v>
      </c>
      <c r="I19" s="10">
        <v>0.28699999999999998</v>
      </c>
      <c r="J19" s="10">
        <v>-2E-3</v>
      </c>
      <c r="K19" s="9" t="str">
        <f t="shared" si="0"/>
        <v>Yes</v>
      </c>
    </row>
    <row r="20" spans="1:11" x14ac:dyDescent="0.2">
      <c r="A20" s="102" t="s">
        <v>31</v>
      </c>
      <c r="B20" s="59" t="s">
        <v>218</v>
      </c>
      <c r="C20" s="8">
        <v>99.263593444999998</v>
      </c>
      <c r="D20" s="9" t="str">
        <f>IF($B20="N/A","N/A",IF(C20&gt;100,"No",IF(C20&lt;95,"No","Yes")))</f>
        <v>Yes</v>
      </c>
      <c r="E20" s="8">
        <v>99.487206784999998</v>
      </c>
      <c r="F20" s="9" t="str">
        <f>IF($B20="N/A","N/A",IF(E20&gt;100,"No",IF(E20&lt;95,"No","Yes")))</f>
        <v>Yes</v>
      </c>
      <c r="G20" s="8">
        <v>99.297278676999994</v>
      </c>
      <c r="H20" s="9" t="str">
        <f>IF($B20="N/A","N/A",IF(G20&gt;100,"No",IF(G20&lt;95,"No","Yes")))</f>
        <v>Yes</v>
      </c>
      <c r="I20" s="10">
        <v>0.2253</v>
      </c>
      <c r="J20" s="10">
        <v>-0.191</v>
      </c>
      <c r="K20" s="9" t="str">
        <f t="shared" si="0"/>
        <v>Yes</v>
      </c>
    </row>
    <row r="21" spans="1:11" x14ac:dyDescent="0.2">
      <c r="A21" s="102" t="s">
        <v>317</v>
      </c>
      <c r="B21" s="34" t="s">
        <v>218</v>
      </c>
      <c r="C21" s="8">
        <v>98.268350923</v>
      </c>
      <c r="D21" s="9" t="str">
        <f>IF($B21="N/A","N/A",IF(C21&gt;100,"No",IF(C21&lt;95,"No","Yes")))</f>
        <v>Yes</v>
      </c>
      <c r="E21" s="8">
        <v>98.443876646000007</v>
      </c>
      <c r="F21" s="9" t="str">
        <f>IF($B21="N/A","N/A",IF(E21&gt;100,"No",IF(E21&lt;95,"No","Yes")))</f>
        <v>Yes</v>
      </c>
      <c r="G21" s="8">
        <v>98.510161901000004</v>
      </c>
      <c r="H21" s="9" t="str">
        <f>IF($B21="N/A","N/A",IF(G21&gt;100,"No",IF(G21&lt;95,"No","Yes")))</f>
        <v>Yes</v>
      </c>
      <c r="I21" s="10">
        <v>0.17860000000000001</v>
      </c>
      <c r="J21" s="10">
        <v>6.7299999999999999E-2</v>
      </c>
      <c r="K21" s="9" t="str">
        <f t="shared" si="0"/>
        <v>Yes</v>
      </c>
    </row>
    <row r="22" spans="1:11" x14ac:dyDescent="0.2">
      <c r="A22" s="102" t="s">
        <v>1719</v>
      </c>
      <c r="B22" s="34" t="s">
        <v>228</v>
      </c>
      <c r="C22" s="8">
        <v>1.7881555202999999</v>
      </c>
      <c r="D22" s="9" t="str">
        <f>IF($B22="N/A","N/A",IF(C22&gt;5,"No",IF(C22&lt;=0,"No","Yes")))</f>
        <v>Yes</v>
      </c>
      <c r="E22" s="8">
        <v>1.6714574683000001</v>
      </c>
      <c r="F22" s="9" t="str">
        <f>IF($B22="N/A","N/A",IF(E22&gt;5,"No",IF(E22&lt;=0,"No","Yes")))</f>
        <v>Yes</v>
      </c>
      <c r="G22" s="8">
        <v>2.1546675852999999</v>
      </c>
      <c r="H22" s="9" t="str">
        <f>IF($B22="N/A","N/A",IF(G22&gt;5,"No",IF(G22&lt;=0,"No","Yes")))</f>
        <v>Yes</v>
      </c>
      <c r="I22" s="10">
        <v>-6.53</v>
      </c>
      <c r="J22" s="10">
        <v>28.91</v>
      </c>
      <c r="K22" s="9" t="str">
        <f t="shared" si="0"/>
        <v>Yes</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5.5301762635999996</v>
      </c>
      <c r="D24" s="9" t="str">
        <f>IF($B24="N/A","N/A",IF(C24&gt;=2,"Yes","No"))</f>
        <v>Yes</v>
      </c>
      <c r="E24" s="8">
        <v>5.7700060328999996</v>
      </c>
      <c r="F24" s="9" t="str">
        <f>IF($B24="N/A","N/A",IF(E24&gt;=2,"Yes","No"))</f>
        <v>Yes</v>
      </c>
      <c r="G24" s="8">
        <v>5.8870478815</v>
      </c>
      <c r="H24" s="9" t="str">
        <f>IF($B24="N/A","N/A",IF(G24&gt;=2,"Yes","No"))</f>
        <v>Yes</v>
      </c>
      <c r="I24" s="10">
        <v>4.3369999999999997</v>
      </c>
      <c r="J24" s="10">
        <v>2.028</v>
      </c>
      <c r="K24" s="9" t="str">
        <f t="shared" si="0"/>
        <v>Yes</v>
      </c>
    </row>
    <row r="25" spans="1:11" x14ac:dyDescent="0.2">
      <c r="A25" s="102" t="s">
        <v>826</v>
      </c>
      <c r="B25" s="34" t="s">
        <v>230</v>
      </c>
      <c r="C25" s="8">
        <v>5.1402635751999997</v>
      </c>
      <c r="D25" s="9" t="str">
        <f>IF($B25="N/A","N/A",IF(C25&gt;30,"No",IF(C25&lt;5,"No","Yes")))</f>
        <v>Yes</v>
      </c>
      <c r="E25" s="8">
        <v>5.2592356010000003</v>
      </c>
      <c r="F25" s="9" t="str">
        <f>IF($B25="N/A","N/A",IF(E25&gt;30,"No",IF(E25&lt;5,"No","Yes")))</f>
        <v>Yes</v>
      </c>
      <c r="G25" s="8">
        <v>4.9466069583000003</v>
      </c>
      <c r="H25" s="9" t="str">
        <f>IF($B25="N/A","N/A",IF(G25&gt;30,"No",IF(G25&lt;5,"No","Yes")))</f>
        <v>No</v>
      </c>
      <c r="I25" s="10">
        <v>2.3149999999999999</v>
      </c>
      <c r="J25" s="10">
        <v>-5.94</v>
      </c>
      <c r="K25" s="9" t="str">
        <f t="shared" si="0"/>
        <v>Yes</v>
      </c>
    </row>
    <row r="26" spans="1:11" x14ac:dyDescent="0.2">
      <c r="A26" s="102" t="s">
        <v>827</v>
      </c>
      <c r="B26" s="34" t="s">
        <v>231</v>
      </c>
      <c r="C26" s="8">
        <v>19.471026776999999</v>
      </c>
      <c r="D26" s="9" t="str">
        <f>IF($B26="N/A","N/A",IF(C26&gt;75,"No",IF(C26&lt;15,"No","Yes")))</f>
        <v>Yes</v>
      </c>
      <c r="E26" s="8">
        <v>21.166471485999999</v>
      </c>
      <c r="F26" s="9" t="str">
        <f>IF($B26="N/A","N/A",IF(E26&gt;75,"No",IF(E26&lt;15,"No","Yes")))</f>
        <v>Yes</v>
      </c>
      <c r="G26" s="8">
        <v>21.558732345999999</v>
      </c>
      <c r="H26" s="9" t="str">
        <f>IF($B26="N/A","N/A",IF(G26&gt;75,"No",IF(G26&lt;15,"No","Yes")))</f>
        <v>Yes</v>
      </c>
      <c r="I26" s="10">
        <v>8.7080000000000002</v>
      </c>
      <c r="J26" s="10">
        <v>1.853</v>
      </c>
      <c r="K26" s="9" t="str">
        <f t="shared" si="0"/>
        <v>Yes</v>
      </c>
    </row>
    <row r="27" spans="1:11" x14ac:dyDescent="0.2">
      <c r="A27" s="102" t="s">
        <v>828</v>
      </c>
      <c r="B27" s="34" t="s">
        <v>232</v>
      </c>
      <c r="C27" s="8">
        <v>75.108000219000004</v>
      </c>
      <c r="D27" s="9" t="str">
        <f>IF($B27="N/A","N/A",IF(C27&gt;70,"No",IF(C27&lt;25,"No","Yes")))</f>
        <v>No</v>
      </c>
      <c r="E27" s="8">
        <v>73.574292912999994</v>
      </c>
      <c r="F27" s="9" t="str">
        <f>IF($B27="N/A","N/A",IF(E27&gt;70,"No",IF(E27&lt;25,"No","Yes")))</f>
        <v>No</v>
      </c>
      <c r="G27" s="8">
        <v>73.494660695999997</v>
      </c>
      <c r="H27" s="9" t="str">
        <f>IF($B27="N/A","N/A",IF(G27&gt;70,"No",IF(G27&lt;25,"No","Yes")))</f>
        <v>No</v>
      </c>
      <c r="I27" s="10">
        <v>-2.04</v>
      </c>
      <c r="J27" s="10">
        <v>-0.108</v>
      </c>
      <c r="K27" s="9" t="str">
        <f t="shared" si="0"/>
        <v>Yes</v>
      </c>
    </row>
    <row r="28" spans="1:11" x14ac:dyDescent="0.2">
      <c r="A28" s="102" t="s">
        <v>322</v>
      </c>
      <c r="B28" s="34" t="s">
        <v>233</v>
      </c>
      <c r="C28" s="8">
        <v>73.436503162999998</v>
      </c>
      <c r="D28" s="9" t="str">
        <f>IF($B28="N/A","N/A",IF(C28&gt;70,"No",IF(C28&lt;35,"No","Yes")))</f>
        <v>No</v>
      </c>
      <c r="E28" s="8">
        <v>72.554029596999996</v>
      </c>
      <c r="F28" s="9" t="str">
        <f>IF($B28="N/A","N/A",IF(E28&gt;70,"No",IF(E28&lt;35,"No","Yes")))</f>
        <v>No</v>
      </c>
      <c r="G28" s="8">
        <v>72.323458490999997</v>
      </c>
      <c r="H28" s="9" t="str">
        <f>IF($B28="N/A","N/A",IF(G28&gt;70,"No",IF(G28&lt;35,"No","Yes")))</f>
        <v>No</v>
      </c>
      <c r="I28" s="10">
        <v>-1.2</v>
      </c>
      <c r="J28" s="10">
        <v>-0.318</v>
      </c>
      <c r="K28" s="9" t="str">
        <f t="shared" si="0"/>
        <v>Yes</v>
      </c>
    </row>
    <row r="29" spans="1:11" x14ac:dyDescent="0.2">
      <c r="A29" s="102" t="s">
        <v>829</v>
      </c>
      <c r="B29" s="34" t="s">
        <v>224</v>
      </c>
      <c r="C29" s="8">
        <v>2.1028345909000001</v>
      </c>
      <c r="D29" s="9" t="str">
        <f>IF($B29="N/A","N/A",IF(C29&gt;1,"Yes","No"))</f>
        <v>Yes</v>
      </c>
      <c r="E29" s="8">
        <v>2.1372951821999999</v>
      </c>
      <c r="F29" s="9" t="str">
        <f>IF($B29="N/A","N/A",IF(E29&gt;1,"Yes","No"))</f>
        <v>Yes</v>
      </c>
      <c r="G29" s="8">
        <v>2.1405301136000001</v>
      </c>
      <c r="H29" s="9" t="str">
        <f>IF($B29="N/A","N/A",IF(G29&gt;1,"Yes","No"))</f>
        <v>Yes</v>
      </c>
      <c r="I29" s="10">
        <v>1.639</v>
      </c>
      <c r="J29" s="10">
        <v>0.15140000000000001</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99.555698966999998</v>
      </c>
      <c r="D31" s="9" t="str">
        <f>IF($B31="N/A","N/A",IF(C31&gt;15,"No",IF(C31&lt;-15,"No","Yes")))</f>
        <v>N/A</v>
      </c>
      <c r="E31" s="8">
        <v>99.958425043000005</v>
      </c>
      <c r="F31" s="9" t="str">
        <f>IF($B31="N/A","N/A",IF(E31&gt;15,"No",IF(E31&lt;-15,"No","Yes")))</f>
        <v>N/A</v>
      </c>
      <c r="G31" s="8">
        <v>99.988092687000005</v>
      </c>
      <c r="H31" s="9" t="str">
        <f>IF($B31="N/A","N/A",IF(G31&gt;15,"No",IF(G31&lt;-15,"No","Yes")))</f>
        <v>N/A</v>
      </c>
      <c r="I31" s="10">
        <v>0.40450000000000003</v>
      </c>
      <c r="J31" s="10">
        <v>2.9700000000000001E-2</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99.710176627999999</v>
      </c>
      <c r="D34" s="9" t="str">
        <f>IF($B34="N/A","N/A",IF(C34&gt;=90,"Yes","No"))</f>
        <v>Yes</v>
      </c>
      <c r="E34" s="8">
        <v>99.985805032000002</v>
      </c>
      <c r="F34" s="9" t="str">
        <f>IF($B34="N/A","N/A",IF(E34&gt;=90,"Yes","No"))</f>
        <v>Yes</v>
      </c>
      <c r="G34" s="8">
        <v>100</v>
      </c>
      <c r="H34" s="9" t="str">
        <f>IF($B34="N/A","N/A",IF(G34&gt;=90,"Yes","No"))</f>
        <v>Yes</v>
      </c>
      <c r="I34" s="10">
        <v>0.27639999999999998</v>
      </c>
      <c r="J34" s="10">
        <v>1.4200000000000001E-2</v>
      </c>
      <c r="K34" s="9" t="str">
        <f t="shared" si="0"/>
        <v>Yes</v>
      </c>
    </row>
    <row r="35" spans="1:11" x14ac:dyDescent="0.2">
      <c r="A35" s="102" t="s">
        <v>327</v>
      </c>
      <c r="B35" s="34" t="s">
        <v>217</v>
      </c>
      <c r="C35" s="8">
        <v>43.003226335999997</v>
      </c>
      <c r="D35" s="9" t="str">
        <f>IF($B35="N/A","N/A",IF(C35&gt;15,"No",IF(C35&lt;-15,"No","Yes")))</f>
        <v>N/A</v>
      </c>
      <c r="E35" s="8">
        <v>41.016359700000002</v>
      </c>
      <c r="F35" s="9" t="str">
        <f>IF($B35="N/A","N/A",IF(E35&gt;15,"No",IF(E35&lt;-15,"No","Yes")))</f>
        <v>N/A</v>
      </c>
      <c r="G35" s="8">
        <v>39.073372372999998</v>
      </c>
      <c r="H35" s="9" t="str">
        <f>IF($B35="N/A","N/A",IF(G35&gt;15,"No",IF(G35&lt;-15,"No","Yes")))</f>
        <v>N/A</v>
      </c>
      <c r="I35" s="10">
        <v>-4.62</v>
      </c>
      <c r="J35" s="10">
        <v>-4.74</v>
      </c>
      <c r="K35" s="9" t="str">
        <f t="shared" si="0"/>
        <v>Yes</v>
      </c>
    </row>
    <row r="36" spans="1:11" ht="25.5" x14ac:dyDescent="0.2">
      <c r="A36" s="102" t="s">
        <v>368</v>
      </c>
      <c r="B36" s="34" t="s">
        <v>217</v>
      </c>
      <c r="C36" s="8">
        <v>4.5095787535999996</v>
      </c>
      <c r="D36" s="9" t="str">
        <f>IF($B36="N/A","N/A",IF(C36&gt;15,"No",IF(C36&lt;-15,"No","Yes")))</f>
        <v>N/A</v>
      </c>
      <c r="E36" s="8">
        <v>4.3596295112999996</v>
      </c>
      <c r="F36" s="9" t="str">
        <f>IF($B36="N/A","N/A",IF(E36&gt;15,"No",IF(E36&lt;-15,"No","Yes")))</f>
        <v>N/A</v>
      </c>
      <c r="G36" s="8">
        <v>4.8673785738999999</v>
      </c>
      <c r="H36" s="9" t="str">
        <f>IF($B36="N/A","N/A",IF(G36&gt;15,"No",IF(G36&lt;-15,"No","Yes")))</f>
        <v>N/A</v>
      </c>
      <c r="I36" s="10">
        <v>-3.33</v>
      </c>
      <c r="J36" s="10">
        <v>11.65</v>
      </c>
      <c r="K36" s="9" t="str">
        <f t="shared" si="0"/>
        <v>Yes</v>
      </c>
    </row>
    <row r="37" spans="1:11" x14ac:dyDescent="0.2">
      <c r="A37" s="102" t="s">
        <v>373</v>
      </c>
      <c r="B37" s="34" t="s">
        <v>235</v>
      </c>
      <c r="C37" s="8">
        <v>89.364029091999996</v>
      </c>
      <c r="D37" s="9" t="str">
        <f>IF($B37="N/A","N/A",IF(C37&gt;90,"No",IF(C37&lt;75,"No","Yes")))</f>
        <v>Yes</v>
      </c>
      <c r="E37" s="8">
        <v>89.687355831999994</v>
      </c>
      <c r="F37" s="9" t="str">
        <f>IF($B37="N/A","N/A",IF(E37&gt;90,"No",IF(E37&lt;75,"No","Yes")))</f>
        <v>Yes</v>
      </c>
      <c r="G37" s="8">
        <v>90.017223561999998</v>
      </c>
      <c r="H37" s="9" t="str">
        <f>IF($B37="N/A","N/A",IF(G37&gt;90,"No",IF(G37&lt;75,"No","Yes")))</f>
        <v>No</v>
      </c>
      <c r="I37" s="10">
        <v>0.36180000000000001</v>
      </c>
      <c r="J37" s="10">
        <v>0.36780000000000002</v>
      </c>
      <c r="K37" s="9" t="str">
        <f>IF(J37="Div by 0", "N/A", IF(J37="N/A","N/A", IF(J37&gt;30, "No", IF(J37&lt;-30, "No", "Yes"))))</f>
        <v>Yes</v>
      </c>
    </row>
    <row r="38" spans="1:11" x14ac:dyDescent="0.2">
      <c r="A38" s="102" t="s">
        <v>374</v>
      </c>
      <c r="B38" s="34" t="s">
        <v>236</v>
      </c>
      <c r="C38" s="8">
        <v>8.8478153880000008</v>
      </c>
      <c r="D38" s="9" t="str">
        <f>IF($B38="N/A","N/A",IF(C38&gt;10,"No",IF(C38&lt;1,"No","Yes")))</f>
        <v>Yes</v>
      </c>
      <c r="E38" s="8">
        <v>8.8807267824</v>
      </c>
      <c r="F38" s="9" t="str">
        <f>IF($B38="N/A","N/A",IF(E38&gt;10,"No",IF(E38&lt;1,"No","Yes")))</f>
        <v>Yes</v>
      </c>
      <c r="G38" s="8">
        <v>8.4671029968999996</v>
      </c>
      <c r="H38" s="9" t="str">
        <f>IF($B38="N/A","N/A",IF(G38&gt;10,"No",IF(G38&lt;1,"No","Yes")))</f>
        <v>Yes</v>
      </c>
      <c r="I38" s="10">
        <v>0.372</v>
      </c>
      <c r="J38" s="10">
        <v>-4.66</v>
      </c>
      <c r="K38" s="9" t="str">
        <f>IF(J38="Div by 0", "N/A", IF(J38="N/A","N/A", IF(J38&gt;30, "No", IF(J38&lt;-30, "No", "Yes"))))</f>
        <v>Yes</v>
      </c>
    </row>
    <row r="39" spans="1:11" x14ac:dyDescent="0.2">
      <c r="A39" s="102" t="s">
        <v>375</v>
      </c>
      <c r="B39" s="34" t="s">
        <v>237</v>
      </c>
      <c r="C39" s="8">
        <v>1.8227884999999999E-2</v>
      </c>
      <c r="D39" s="9" t="str">
        <f>IF($B39="N/A","N/A",IF(C39&gt;2,"No",IF(C39&lt;=0,"No","Yes")))</f>
        <v>Yes</v>
      </c>
      <c r="E39" s="8">
        <v>1.7743709900000001E-2</v>
      </c>
      <c r="F39" s="9" t="str">
        <f>IF($B39="N/A","N/A",IF(E39&gt;2,"No",IF(E39&lt;=0,"No","Yes")))</f>
        <v>Yes</v>
      </c>
      <c r="G39" s="8">
        <v>1.03341371E-2</v>
      </c>
      <c r="H39" s="9" t="str">
        <f>IF($B39="N/A","N/A",IF(G39&gt;2,"No",IF(G39&lt;=0,"No","Yes")))</f>
        <v>Yes</v>
      </c>
      <c r="I39" s="10">
        <v>-2.66</v>
      </c>
      <c r="J39" s="10">
        <v>-41.8</v>
      </c>
      <c r="K39" s="9" t="str">
        <f>IF(J39="Div by 0", "N/A", IF(J39="N/A","N/A", IF(J39&gt;30, "No", IF(J39&lt;-30, "No", "Yes"))))</f>
        <v>No</v>
      </c>
    </row>
    <row r="40" spans="1:11" x14ac:dyDescent="0.2">
      <c r="A40" s="102" t="s">
        <v>376</v>
      </c>
      <c r="B40" s="34" t="s">
        <v>238</v>
      </c>
      <c r="C40" s="8">
        <v>0.78744463279999999</v>
      </c>
      <c r="D40" s="9" t="str">
        <f>IF($B40="N/A","N/A",IF(C40&gt;3,"No",IF(C40&lt;=0,"No","Yes")))</f>
        <v>Yes</v>
      </c>
      <c r="E40" s="8">
        <v>0.75588203980000002</v>
      </c>
      <c r="F40" s="9" t="str">
        <f>IF($B40="N/A","N/A",IF(E40&gt;3,"No",IF(E40&lt;=0,"No","Yes")))</f>
        <v>Yes</v>
      </c>
      <c r="G40" s="8">
        <v>0.70961074749999997</v>
      </c>
      <c r="H40" s="9" t="str">
        <f>IF($B40="N/A","N/A",IF(G40&gt;3,"No",IF(G40&lt;=0,"No","Yes")))</f>
        <v>Yes</v>
      </c>
      <c r="I40" s="10">
        <v>-4.01</v>
      </c>
      <c r="J40" s="10">
        <v>-6.12</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5491</v>
      </c>
      <c r="D6" s="9" t="str">
        <f>IF($B6="N/A","N/A",IF(C6&gt;15,"No",IF(C6&lt;-15,"No","Yes")))</f>
        <v>N/A</v>
      </c>
      <c r="E6" s="35">
        <v>5569</v>
      </c>
      <c r="F6" s="9" t="str">
        <f>IF($B6="N/A","N/A",IF(E6&gt;15,"No",IF(E6&lt;-15,"No","Yes")))</f>
        <v>N/A</v>
      </c>
      <c r="G6" s="35">
        <v>4657</v>
      </c>
      <c r="H6" s="9" t="str">
        <f>IF($B6="N/A","N/A",IF(G6&gt;15,"No",IF(G6&lt;-15,"No","Yes")))</f>
        <v>N/A</v>
      </c>
      <c r="I6" s="10">
        <v>1.421</v>
      </c>
      <c r="J6" s="10">
        <v>-16.399999999999999</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833.69276998999999</v>
      </c>
      <c r="D9" s="9" t="str">
        <f>IF($B9="N/A","N/A",IF(C9&gt;15,"No",IF(C9&lt;-15,"No","Yes")))</f>
        <v>N/A</v>
      </c>
      <c r="E9" s="88">
        <v>778.25193033000005</v>
      </c>
      <c r="F9" s="9" t="str">
        <f>IF($B9="N/A","N/A",IF(E9&gt;15,"No",IF(E9&lt;-15,"No","Yes")))</f>
        <v>N/A</v>
      </c>
      <c r="G9" s="88">
        <v>906.91238995000003</v>
      </c>
      <c r="H9" s="9" t="str">
        <f>IF($B9="N/A","N/A",IF(G9&gt;15,"No",IF(G9&lt;-15,"No","Yes")))</f>
        <v>N/A</v>
      </c>
      <c r="I9" s="10">
        <v>-6.65</v>
      </c>
      <c r="J9" s="10">
        <v>16.53</v>
      </c>
      <c r="K9" s="9" t="str">
        <f t="shared" si="0"/>
        <v>Yes</v>
      </c>
    </row>
    <row r="10" spans="1:11" x14ac:dyDescent="0.2">
      <c r="A10" s="102" t="s">
        <v>313</v>
      </c>
      <c r="B10" s="34" t="s">
        <v>217</v>
      </c>
      <c r="C10" s="8">
        <v>1.5115643781000001</v>
      </c>
      <c r="D10" s="9" t="str">
        <f>IF($B10="N/A","N/A",IF(C10&gt;15,"No",IF(C10&lt;-15,"No","Yes")))</f>
        <v>N/A</v>
      </c>
      <c r="E10" s="8">
        <v>0.43095708389999998</v>
      </c>
      <c r="F10" s="9" t="str">
        <f>IF($B10="N/A","N/A",IF(E10&gt;15,"No",IF(E10&lt;-15,"No","Yes")))</f>
        <v>N/A</v>
      </c>
      <c r="G10" s="8">
        <v>0.4294610264</v>
      </c>
      <c r="H10" s="9" t="str">
        <f>IF($B10="N/A","N/A",IF(G10&gt;15,"No",IF(G10&lt;-15,"No","Yes")))</f>
        <v>N/A</v>
      </c>
      <c r="I10" s="10">
        <v>-71.5</v>
      </c>
      <c r="J10" s="10">
        <v>-0.34699999999999998</v>
      </c>
      <c r="K10" s="9" t="str">
        <f t="shared" si="0"/>
        <v>Yes</v>
      </c>
    </row>
    <row r="11" spans="1:11" x14ac:dyDescent="0.2">
      <c r="A11" s="102" t="s">
        <v>820</v>
      </c>
      <c r="B11" s="34" t="s">
        <v>217</v>
      </c>
      <c r="C11" s="88">
        <v>1915.2409639</v>
      </c>
      <c r="D11" s="9" t="str">
        <f>IF($B11="N/A","N/A",IF(C11&gt;15,"No",IF(C11&lt;-15,"No","Yes")))</f>
        <v>N/A</v>
      </c>
      <c r="E11" s="88">
        <v>1352.0833333</v>
      </c>
      <c r="F11" s="9" t="str">
        <f>IF($B11="N/A","N/A",IF(E11&gt;15,"No",IF(E11&lt;-15,"No","Yes")))</f>
        <v>N/A</v>
      </c>
      <c r="G11" s="88">
        <v>921.25</v>
      </c>
      <c r="H11" s="9" t="str">
        <f>IF($B11="N/A","N/A",IF(G11&gt;15,"No",IF(G11&lt;-15,"No","Yes")))</f>
        <v>N/A</v>
      </c>
      <c r="I11" s="10">
        <v>-29.4</v>
      </c>
      <c r="J11" s="10">
        <v>-31.9</v>
      </c>
      <c r="K11" s="9" t="str">
        <f t="shared" si="0"/>
        <v>No</v>
      </c>
    </row>
    <row r="12" spans="1:11" x14ac:dyDescent="0.2">
      <c r="A12" s="102" t="s">
        <v>314</v>
      </c>
      <c r="B12" s="34" t="s">
        <v>218</v>
      </c>
      <c r="C12" s="8">
        <v>99.708614096000005</v>
      </c>
      <c r="D12" s="9" t="str">
        <f>IF($B12="N/A","N/A",IF(C12&gt;100,"No",IF(C12&lt;95,"No","Yes")))</f>
        <v>Yes</v>
      </c>
      <c r="E12" s="8">
        <v>99.730651823000002</v>
      </c>
      <c r="F12" s="9" t="str">
        <f>IF($B12="N/A","N/A",IF(E12&gt;100,"No",IF(E12&lt;95,"No","Yes")))</f>
        <v>Yes</v>
      </c>
      <c r="G12" s="8">
        <v>99.699377282</v>
      </c>
      <c r="H12" s="9" t="str">
        <f>IF($B12="N/A","N/A",IF(G12&gt;100,"No",IF(G12&lt;95,"No","Yes")))</f>
        <v>Yes</v>
      </c>
      <c r="I12" s="10">
        <v>2.2100000000000002E-2</v>
      </c>
      <c r="J12" s="10">
        <v>-3.1E-2</v>
      </c>
      <c r="K12" s="9" t="str">
        <f t="shared" si="0"/>
        <v>Yes</v>
      </c>
    </row>
    <row r="13" spans="1:11" x14ac:dyDescent="0.2">
      <c r="A13" s="102" t="s">
        <v>821</v>
      </c>
      <c r="B13" s="34" t="s">
        <v>224</v>
      </c>
      <c r="C13" s="8">
        <v>1.1543378995</v>
      </c>
      <c r="D13" s="9" t="str">
        <f>IF($B13="N/A","N/A",IF(C13&gt;1,"Yes","No"))</f>
        <v>Yes</v>
      </c>
      <c r="E13" s="8">
        <v>1.145660785</v>
      </c>
      <c r="F13" s="9" t="str">
        <f>IF($B13="N/A","N/A",IF(E13&gt;1,"Yes","No"))</f>
        <v>Yes</v>
      </c>
      <c r="G13" s="8">
        <v>1.148610812</v>
      </c>
      <c r="H13" s="9" t="str">
        <f>IF($B13="N/A","N/A",IF(G13&gt;1,"Yes","No"))</f>
        <v>Yes</v>
      </c>
      <c r="I13" s="10">
        <v>-0.752</v>
      </c>
      <c r="J13" s="10">
        <v>0.25750000000000001</v>
      </c>
      <c r="K13" s="9" t="str">
        <f t="shared" si="0"/>
        <v>Yes</v>
      </c>
    </row>
    <row r="14" spans="1:11" x14ac:dyDescent="0.2">
      <c r="A14" s="102" t="s">
        <v>315</v>
      </c>
      <c r="B14" s="34" t="s">
        <v>218</v>
      </c>
      <c r="C14" s="8">
        <v>99.981788381000001</v>
      </c>
      <c r="D14" s="9" t="str">
        <f>IF($B14="N/A","N/A",IF(C14&gt;100,"No",IF(C14&lt;95,"No","Yes")))</f>
        <v>Yes</v>
      </c>
      <c r="E14" s="8">
        <v>99.982043454999996</v>
      </c>
      <c r="F14" s="9" t="str">
        <f>IF($B14="N/A","N/A",IF(E14&gt;100,"No",IF(E14&lt;95,"No","Yes")))</f>
        <v>Yes</v>
      </c>
      <c r="G14" s="8">
        <v>99.978526948999999</v>
      </c>
      <c r="H14" s="9" t="str">
        <f>IF($B14="N/A","N/A",IF(G14&gt;100,"No",IF(G14&lt;95,"No","Yes")))</f>
        <v>Yes</v>
      </c>
      <c r="I14" s="10">
        <v>2.9999999999999997E-4</v>
      </c>
      <c r="J14" s="10">
        <v>-4.0000000000000001E-3</v>
      </c>
      <c r="K14" s="9" t="str">
        <f t="shared" si="0"/>
        <v>Yes</v>
      </c>
    </row>
    <row r="15" spans="1:11" x14ac:dyDescent="0.2">
      <c r="A15" s="102" t="s">
        <v>822</v>
      </c>
      <c r="B15" s="34" t="s">
        <v>225</v>
      </c>
      <c r="C15" s="8">
        <v>12.927140254999999</v>
      </c>
      <c r="D15" s="9" t="str">
        <f>IF($B15="N/A","N/A",IF(C15&gt;3,"Yes","No"))</f>
        <v>Yes</v>
      </c>
      <c r="E15" s="8">
        <v>12.30621408</v>
      </c>
      <c r="F15" s="9" t="str">
        <f>IF($B15="N/A","N/A",IF(E15&gt;3,"Yes","No"))</f>
        <v>Yes</v>
      </c>
      <c r="G15" s="8">
        <v>12.187070447</v>
      </c>
      <c r="H15" s="9" t="str">
        <f>IF($B15="N/A","N/A",IF(G15&gt;3,"Yes","No"))</f>
        <v>Yes</v>
      </c>
      <c r="I15" s="10">
        <v>-4.8</v>
      </c>
      <c r="J15" s="10">
        <v>-0.96799999999999997</v>
      </c>
      <c r="K15" s="9" t="str">
        <f t="shared" si="0"/>
        <v>Yes</v>
      </c>
    </row>
    <row r="16" spans="1:11" x14ac:dyDescent="0.2">
      <c r="A16" s="102" t="s">
        <v>823</v>
      </c>
      <c r="B16" s="34" t="s">
        <v>226</v>
      </c>
      <c r="C16" s="8">
        <v>4.3258058641000003</v>
      </c>
      <c r="D16" s="9" t="str">
        <f>IF($B16="N/A","N/A",IF(C16&gt;=8,"No",IF(C16&lt;2,"No","Yes")))</f>
        <v>Yes</v>
      </c>
      <c r="E16" s="8">
        <v>3.9922786856000001</v>
      </c>
      <c r="F16" s="9" t="str">
        <f>IF($B16="N/A","N/A",IF(E16&gt;=8,"No",IF(E16&lt;2,"No","Yes")))</f>
        <v>Yes</v>
      </c>
      <c r="G16" s="8">
        <v>4.1990551856999998</v>
      </c>
      <c r="H16" s="9" t="str">
        <f>IF($B16="N/A","N/A",IF(G16&gt;=8,"No",IF(G16&lt;2,"No","Yes")))</f>
        <v>Yes</v>
      </c>
      <c r="I16" s="10">
        <v>-7.71</v>
      </c>
      <c r="J16" s="10">
        <v>5.1790000000000003</v>
      </c>
      <c r="K16" s="9" t="str">
        <f t="shared" si="0"/>
        <v>Yes</v>
      </c>
    </row>
    <row r="17" spans="1:11" x14ac:dyDescent="0.2">
      <c r="A17" s="102" t="s">
        <v>316</v>
      </c>
      <c r="B17" s="34" t="s">
        <v>227</v>
      </c>
      <c r="C17" s="8">
        <v>99.945365143000004</v>
      </c>
      <c r="D17" s="9" t="str">
        <f>IF(OR($B17="N/A",$C17="N/A"),"N/A",IF(C17&gt;100,"No",IF(C17&lt;98,"No","Yes")))</f>
        <v>Yes</v>
      </c>
      <c r="E17" s="8">
        <v>99.982043454999996</v>
      </c>
      <c r="F17" s="9" t="str">
        <f>IF(OR($B17="N/A",$E17="N/A"),"N/A",IF(E17&gt;100,"No",IF(E17&lt;98,"No","Yes")))</f>
        <v>Yes</v>
      </c>
      <c r="G17" s="8">
        <v>100</v>
      </c>
      <c r="H17" s="9" t="str">
        <f>IF($B17="N/A","N/A",IF(G17&gt;100,"No",IF(G17&lt;98,"No","Yes")))</f>
        <v>Yes</v>
      </c>
      <c r="I17" s="10">
        <v>3.6700000000000003E-2</v>
      </c>
      <c r="J17" s="10">
        <v>1.7999999999999999E-2</v>
      </c>
      <c r="K17" s="9" t="str">
        <f t="shared" si="0"/>
        <v>Yes</v>
      </c>
    </row>
    <row r="18" spans="1:11" x14ac:dyDescent="0.2">
      <c r="A18" s="102" t="s">
        <v>31</v>
      </c>
      <c r="B18" s="34" t="s">
        <v>218</v>
      </c>
      <c r="C18" s="8">
        <v>99.781460572</v>
      </c>
      <c r="D18" s="9" t="str">
        <f>IF($B18="N/A","N/A",IF(C18&gt;100,"No",IF(C18&lt;95,"No","Yes")))</f>
        <v>Yes</v>
      </c>
      <c r="E18" s="8">
        <v>99.892260729</v>
      </c>
      <c r="F18" s="9" t="str">
        <f>IF($B18="N/A","N/A",IF(E18&gt;100,"No",IF(E18&lt;95,"No","Yes")))</f>
        <v>Yes</v>
      </c>
      <c r="G18" s="8">
        <v>99.871161692000001</v>
      </c>
      <c r="H18" s="9" t="str">
        <f>IF($B18="N/A","N/A",IF(G18&gt;100,"No",IF(G18&lt;95,"No","Yes")))</f>
        <v>Yes</v>
      </c>
      <c r="I18" s="10">
        <v>0.111</v>
      </c>
      <c r="J18" s="10">
        <v>-2.1000000000000001E-2</v>
      </c>
      <c r="K18" s="9" t="str">
        <f t="shared" si="0"/>
        <v>Yes</v>
      </c>
    </row>
    <row r="19" spans="1:11" x14ac:dyDescent="0.2">
      <c r="A19" s="102" t="s">
        <v>317</v>
      </c>
      <c r="B19" s="34" t="s">
        <v>218</v>
      </c>
      <c r="C19" s="8">
        <v>99.872518666999994</v>
      </c>
      <c r="D19" s="9" t="str">
        <f>IF($B19="N/A","N/A",IF(C19&gt;100,"No",IF(C19&lt;95,"No","Yes")))</f>
        <v>Yes</v>
      </c>
      <c r="E19" s="8">
        <v>99.910217274000004</v>
      </c>
      <c r="F19" s="9" t="str">
        <f>IF($B19="N/A","N/A",IF(E19&gt;100,"No",IF(E19&lt;95,"No","Yes")))</f>
        <v>Yes</v>
      </c>
      <c r="G19" s="8">
        <v>99.892634743000002</v>
      </c>
      <c r="H19" s="9" t="str">
        <f>IF($B19="N/A","N/A",IF(G19&gt;100,"No",IF(G19&lt;95,"No","Yes")))</f>
        <v>Yes</v>
      </c>
      <c r="I19" s="10">
        <v>3.7699999999999997E-2</v>
      </c>
      <c r="J19" s="10">
        <v>-1.7999999999999999E-2</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7.8861773811999996</v>
      </c>
      <c r="D21" s="9" t="str">
        <f>IF($B21="N/A","N/A",IF(C21&gt;=2,"Yes","No"))</f>
        <v>Yes</v>
      </c>
      <c r="E21" s="8">
        <v>7.9987430418000001</v>
      </c>
      <c r="F21" s="9" t="str">
        <f>IF($B21="N/A","N/A",IF(E21&gt;=2,"Yes","No"))</f>
        <v>Yes</v>
      </c>
      <c r="G21" s="8">
        <v>8.0794502899000005</v>
      </c>
      <c r="H21" s="9" t="str">
        <f>IF($B21="N/A","N/A",IF(G21&gt;=2,"Yes","No"))</f>
        <v>Yes</v>
      </c>
      <c r="I21" s="10">
        <v>1.427</v>
      </c>
      <c r="J21" s="10">
        <v>1.0089999999999999</v>
      </c>
      <c r="K21" s="9" t="str">
        <f t="shared" si="0"/>
        <v>Yes</v>
      </c>
    </row>
    <row r="22" spans="1:11" x14ac:dyDescent="0.2">
      <c r="A22" s="102" t="s">
        <v>826</v>
      </c>
      <c r="B22" s="34" t="s">
        <v>230</v>
      </c>
      <c r="C22" s="8">
        <v>6.5197596066000001</v>
      </c>
      <c r="D22" s="9" t="str">
        <f>IF($B22="N/A","N/A",IF(C22&gt;30,"No",IF(C22&lt;5,"No","Yes")))</f>
        <v>Yes</v>
      </c>
      <c r="E22" s="8">
        <v>6.3925300772</v>
      </c>
      <c r="F22" s="9" t="str">
        <f>IF($B22="N/A","N/A",IF(E22&gt;30,"No",IF(E22&lt;5,"No","Yes")))</f>
        <v>Yes</v>
      </c>
      <c r="G22" s="8">
        <v>5.8406699592000004</v>
      </c>
      <c r="H22" s="9" t="str">
        <f>IF($B22="N/A","N/A",IF(G22&gt;30,"No",IF(G22&lt;5,"No","Yes")))</f>
        <v>Yes</v>
      </c>
      <c r="I22" s="10">
        <v>-1.95</v>
      </c>
      <c r="J22" s="10">
        <v>-8.6300000000000008</v>
      </c>
      <c r="K22" s="9" t="str">
        <f t="shared" si="0"/>
        <v>Yes</v>
      </c>
    </row>
    <row r="23" spans="1:11" x14ac:dyDescent="0.2">
      <c r="A23" s="102" t="s">
        <v>827</v>
      </c>
      <c r="B23" s="34" t="s">
        <v>231</v>
      </c>
      <c r="C23" s="8">
        <v>36.823893644000002</v>
      </c>
      <c r="D23" s="9" t="str">
        <f>IF($B23="N/A","N/A",IF(C23&gt;75,"No",IF(C23&lt;15,"No","Yes")))</f>
        <v>Yes</v>
      </c>
      <c r="E23" s="8">
        <v>38.211528102000003</v>
      </c>
      <c r="F23" s="9" t="str">
        <f>IF($B23="N/A","N/A",IF(E23&gt;75,"No",IF(E23&lt;15,"No","Yes")))</f>
        <v>Yes</v>
      </c>
      <c r="G23" s="8">
        <v>36.053253167000001</v>
      </c>
      <c r="H23" s="9" t="str">
        <f>IF($B23="N/A","N/A",IF(G23&gt;75,"No",IF(G23&lt;15,"No","Yes")))</f>
        <v>Yes</v>
      </c>
      <c r="I23" s="10">
        <v>3.7679999999999998</v>
      </c>
      <c r="J23" s="10">
        <v>-5.65</v>
      </c>
      <c r="K23" s="9" t="str">
        <f t="shared" si="0"/>
        <v>Yes</v>
      </c>
    </row>
    <row r="24" spans="1:11" x14ac:dyDescent="0.2">
      <c r="A24" s="102" t="s">
        <v>828</v>
      </c>
      <c r="B24" s="34" t="s">
        <v>232</v>
      </c>
      <c r="C24" s="8">
        <v>56.656346749000001</v>
      </c>
      <c r="D24" s="9" t="str">
        <f>IF($B24="N/A","N/A",IF(C24&gt;70,"No",IF(C24&lt;25,"No","Yes")))</f>
        <v>Yes</v>
      </c>
      <c r="E24" s="8">
        <v>55.395941821000001</v>
      </c>
      <c r="F24" s="9" t="str">
        <f>IF($B24="N/A","N/A",IF(E24&gt;70,"No",IF(E24&lt;25,"No","Yes")))</f>
        <v>Yes</v>
      </c>
      <c r="G24" s="8">
        <v>58.106076874000003</v>
      </c>
      <c r="H24" s="9" t="str">
        <f>IF($B24="N/A","N/A",IF(G24&gt;70,"No",IF(G24&lt;25,"No","Yes")))</f>
        <v>Yes</v>
      </c>
      <c r="I24" s="10">
        <v>-2.2200000000000002</v>
      </c>
      <c r="J24" s="10">
        <v>4.8920000000000003</v>
      </c>
      <c r="K24" s="9" t="str">
        <f t="shared" si="0"/>
        <v>Yes</v>
      </c>
    </row>
    <row r="25" spans="1:11" x14ac:dyDescent="0.2">
      <c r="A25" s="102" t="s">
        <v>322</v>
      </c>
      <c r="B25" s="34" t="s">
        <v>233</v>
      </c>
      <c r="C25" s="8">
        <v>44.873429248000001</v>
      </c>
      <c r="D25" s="9" t="str">
        <f>IF($B25="N/A","N/A",IF(C25&gt;70,"No",IF(C25&lt;35,"No","Yes")))</f>
        <v>Yes</v>
      </c>
      <c r="E25" s="8">
        <v>45.340276531000001</v>
      </c>
      <c r="F25" s="9" t="str">
        <f>IF($B25="N/A","N/A",IF(E25&gt;70,"No",IF(E25&lt;35,"No","Yes")))</f>
        <v>Yes</v>
      </c>
      <c r="G25" s="8">
        <v>42.538114665999998</v>
      </c>
      <c r="H25" s="9" t="str">
        <f>IF($B25="N/A","N/A",IF(G25&gt;70,"No",IF(G25&lt;35,"No","Yes")))</f>
        <v>Yes</v>
      </c>
      <c r="I25" s="10">
        <v>1.04</v>
      </c>
      <c r="J25" s="10">
        <v>-6.18</v>
      </c>
      <c r="K25" s="9" t="str">
        <f t="shared" si="0"/>
        <v>Yes</v>
      </c>
    </row>
    <row r="26" spans="1:11" x14ac:dyDescent="0.2">
      <c r="A26" s="102" t="s">
        <v>829</v>
      </c>
      <c r="B26" s="34" t="s">
        <v>224</v>
      </c>
      <c r="C26" s="8">
        <v>2.2402597403</v>
      </c>
      <c r="D26" s="9" t="str">
        <f>IF($B26="N/A","N/A",IF(C26&gt;1,"Yes","No"))</f>
        <v>Yes</v>
      </c>
      <c r="E26" s="8">
        <v>2.1398019802000001</v>
      </c>
      <c r="F26" s="9" t="str">
        <f>IF($B26="N/A","N/A",IF(E26&gt;1,"Yes","No"))</f>
        <v>Yes</v>
      </c>
      <c r="G26" s="8">
        <v>2.1958606764000002</v>
      </c>
      <c r="H26" s="9" t="str">
        <f>IF($B26="N/A","N/A",IF(G26&gt;1,"Yes","No"))</f>
        <v>Yes</v>
      </c>
      <c r="I26" s="10">
        <v>-4.4800000000000004</v>
      </c>
      <c r="J26" s="10">
        <v>2.62</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99.959415583999998</v>
      </c>
      <c r="D28" s="9" t="str">
        <f>IF($B28="N/A","N/A",IF(C28&gt;15,"No",IF(C28&lt;-15,"No","Yes")))</f>
        <v>N/A</v>
      </c>
      <c r="E28" s="8">
        <v>100</v>
      </c>
      <c r="F28" s="9" t="str">
        <f>IF($B28="N/A","N/A",IF(E28&gt;15,"No",IF(E28&lt;-15,"No","Yes")))</f>
        <v>N/A</v>
      </c>
      <c r="G28" s="8">
        <v>100</v>
      </c>
      <c r="H28" s="9" t="str">
        <f>IF($B28="N/A","N/A",IF(G28&gt;15,"No",IF(G28&lt;-15,"No","Yes")))</f>
        <v>N/A</v>
      </c>
      <c r="I28" s="10">
        <v>4.0599999999999997E-2</v>
      </c>
      <c r="J28" s="10">
        <v>0</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99.963576762000002</v>
      </c>
      <c r="D31" s="9" t="str">
        <f>IF($B31="N/A","N/A",IF(C31&gt;=90,"Yes","No"))</f>
        <v>Yes</v>
      </c>
      <c r="E31" s="8">
        <v>100</v>
      </c>
      <c r="F31" s="9" t="str">
        <f>IF($B31="N/A","N/A",IF(E31&gt;=90,"Yes","No"))</f>
        <v>Yes</v>
      </c>
      <c r="G31" s="8">
        <v>100</v>
      </c>
      <c r="H31" s="9" t="str">
        <f>IF($B31="N/A","N/A",IF(G31&gt;=90,"Yes","No"))</f>
        <v>Yes</v>
      </c>
      <c r="I31" s="10">
        <v>3.6400000000000002E-2</v>
      </c>
      <c r="J31" s="10">
        <v>0</v>
      </c>
      <c r="K31" s="9" t="str">
        <f t="shared" si="0"/>
        <v>Yes</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1193</v>
      </c>
      <c r="F6" s="9" t="str">
        <f>IF($B6="N/A","N/A",IF(E6&lt;0,"No","Yes"))</f>
        <v>N/A</v>
      </c>
      <c r="G6" s="35">
        <v>466</v>
      </c>
      <c r="H6" s="9" t="str">
        <f>IF($B6="N/A","N/A",IF(G6&lt;0,"No","Yes"))</f>
        <v>N/A</v>
      </c>
      <c r="I6" s="10" t="s">
        <v>217</v>
      </c>
      <c r="J6" s="10">
        <v>-60.9</v>
      </c>
      <c r="K6" s="9" t="str">
        <f t="shared" ref="K6:K35" si="0">IF(J6="Div by 0", "N/A", IF(J6="N/A","N/A", IF(J6&gt;30, "No", IF(J6&lt;-30, "No", "Yes"))))</f>
        <v>No</v>
      </c>
    </row>
    <row r="7" spans="1:11" x14ac:dyDescent="0.2">
      <c r="A7" s="102" t="s">
        <v>438</v>
      </c>
      <c r="B7" s="97" t="s">
        <v>217</v>
      </c>
      <c r="C7" s="9" t="s">
        <v>217</v>
      </c>
      <c r="D7" s="9" t="str">
        <f t="shared" ref="D7:D17" si="1">IF(OR($B7="N/A",$C7="N/A"),"N/A",IF(C7&lt;0,"No","Yes"))</f>
        <v>N/A</v>
      </c>
      <c r="E7" s="9">
        <v>2.2632020116999998</v>
      </c>
      <c r="F7" s="9" t="str">
        <f t="shared" ref="F7:F17" si="2">IF($B7="N/A","N/A",IF(E7&lt;0,"No","Yes"))</f>
        <v>N/A</v>
      </c>
      <c r="G7" s="9">
        <v>9.6566523605000008</v>
      </c>
      <c r="H7" s="9" t="str">
        <f t="shared" ref="H7:H17" si="3">IF($B7="N/A","N/A",IF(G7&lt;0,"No","Yes"))</f>
        <v>N/A</v>
      </c>
      <c r="I7" s="10" t="s">
        <v>217</v>
      </c>
      <c r="J7" s="10">
        <v>326.7</v>
      </c>
      <c r="K7" s="9" t="str">
        <f t="shared" si="0"/>
        <v>No</v>
      </c>
    </row>
    <row r="8" spans="1:11" x14ac:dyDescent="0.2">
      <c r="A8" s="102" t="s">
        <v>439</v>
      </c>
      <c r="B8" s="97" t="s">
        <v>217</v>
      </c>
      <c r="C8" s="9" t="s">
        <v>217</v>
      </c>
      <c r="D8" s="9" t="str">
        <f t="shared" si="1"/>
        <v>N/A</v>
      </c>
      <c r="E8" s="9">
        <v>76.529756914999993</v>
      </c>
      <c r="F8" s="9" t="str">
        <f t="shared" si="2"/>
        <v>N/A</v>
      </c>
      <c r="G8" s="9">
        <v>59.012875536000003</v>
      </c>
      <c r="H8" s="9" t="str">
        <f t="shared" si="3"/>
        <v>N/A</v>
      </c>
      <c r="I8" s="10" t="s">
        <v>217</v>
      </c>
      <c r="J8" s="10">
        <v>-22.9</v>
      </c>
      <c r="K8" s="9" t="str">
        <f t="shared" si="0"/>
        <v>Yes</v>
      </c>
    </row>
    <row r="9" spans="1:11" x14ac:dyDescent="0.2">
      <c r="A9" s="102" t="s">
        <v>440</v>
      </c>
      <c r="B9" s="97" t="s">
        <v>217</v>
      </c>
      <c r="C9" s="9" t="s">
        <v>217</v>
      </c>
      <c r="D9" s="9" t="str">
        <f t="shared" si="1"/>
        <v>N/A</v>
      </c>
      <c r="E9" s="9">
        <v>18.440905280999999</v>
      </c>
      <c r="F9" s="9" t="str">
        <f t="shared" si="2"/>
        <v>N/A</v>
      </c>
      <c r="G9" s="9">
        <v>20.815450643999998</v>
      </c>
      <c r="H9" s="9" t="str">
        <f t="shared" si="3"/>
        <v>N/A</v>
      </c>
      <c r="I9" s="10" t="s">
        <v>217</v>
      </c>
      <c r="J9" s="10">
        <v>12.88</v>
      </c>
      <c r="K9" s="9" t="str">
        <f t="shared" si="0"/>
        <v>Yes</v>
      </c>
    </row>
    <row r="10" spans="1:11" x14ac:dyDescent="0.2">
      <c r="A10" s="102" t="s">
        <v>441</v>
      </c>
      <c r="B10" s="97" t="s">
        <v>217</v>
      </c>
      <c r="C10" s="9" t="s">
        <v>217</v>
      </c>
      <c r="D10" s="9" t="str">
        <f t="shared" si="1"/>
        <v>N/A</v>
      </c>
      <c r="E10" s="9">
        <v>2.5984911987000001</v>
      </c>
      <c r="F10" s="9" t="str">
        <f t="shared" si="2"/>
        <v>N/A</v>
      </c>
      <c r="G10" s="9">
        <v>10.515021459</v>
      </c>
      <c r="H10" s="9" t="str">
        <f t="shared" si="3"/>
        <v>N/A</v>
      </c>
      <c r="I10" s="10" t="s">
        <v>217</v>
      </c>
      <c r="J10" s="10">
        <v>304.7</v>
      </c>
      <c r="K10" s="9" t="str">
        <f t="shared" si="0"/>
        <v>No</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89.103101425000006</v>
      </c>
      <c r="F12" s="9" t="str">
        <f t="shared" si="2"/>
        <v>N/A</v>
      </c>
      <c r="G12" s="9">
        <v>96.137339056000002</v>
      </c>
      <c r="H12" s="9" t="str">
        <f t="shared" si="3"/>
        <v>N/A</v>
      </c>
      <c r="I12" s="10" t="s">
        <v>217</v>
      </c>
      <c r="J12" s="10">
        <v>7.8940000000000001</v>
      </c>
      <c r="K12" s="9" t="str">
        <f t="shared" si="0"/>
        <v>Yes</v>
      </c>
    </row>
    <row r="13" spans="1:11" x14ac:dyDescent="0.2">
      <c r="A13" s="25" t="s">
        <v>821</v>
      </c>
      <c r="B13" s="97" t="s">
        <v>217</v>
      </c>
      <c r="C13" s="9" t="s">
        <v>217</v>
      </c>
      <c r="D13" s="9" t="str">
        <f t="shared" si="1"/>
        <v>N/A</v>
      </c>
      <c r="E13" s="9">
        <v>1.1354656632</v>
      </c>
      <c r="F13" s="9" t="str">
        <f t="shared" si="2"/>
        <v>N/A</v>
      </c>
      <c r="G13" s="9">
        <v>1.0758928570999999</v>
      </c>
      <c r="H13" s="9" t="str">
        <f t="shared" si="3"/>
        <v>N/A</v>
      </c>
      <c r="I13" s="10" t="s">
        <v>217</v>
      </c>
      <c r="J13" s="10">
        <v>-5.25</v>
      </c>
      <c r="K13" s="9" t="str">
        <f t="shared" si="0"/>
        <v>Yes</v>
      </c>
    </row>
    <row r="14" spans="1:11" x14ac:dyDescent="0.2">
      <c r="A14" s="25" t="s">
        <v>315</v>
      </c>
      <c r="B14" s="97" t="s">
        <v>217</v>
      </c>
      <c r="C14" s="9" t="s">
        <v>217</v>
      </c>
      <c r="D14" s="9" t="str">
        <f t="shared" si="1"/>
        <v>N/A</v>
      </c>
      <c r="E14" s="9">
        <v>99.497066219999994</v>
      </c>
      <c r="F14" s="9" t="str">
        <f t="shared" si="2"/>
        <v>N/A</v>
      </c>
      <c r="G14" s="9">
        <v>54.291845494</v>
      </c>
      <c r="H14" s="9" t="str">
        <f t="shared" si="3"/>
        <v>N/A</v>
      </c>
      <c r="I14" s="10" t="s">
        <v>217</v>
      </c>
      <c r="J14" s="10">
        <v>-45.4</v>
      </c>
      <c r="K14" s="9" t="str">
        <f t="shared" si="0"/>
        <v>No</v>
      </c>
    </row>
    <row r="15" spans="1:11" x14ac:dyDescent="0.2">
      <c r="A15" s="25" t="s">
        <v>822</v>
      </c>
      <c r="B15" s="97" t="s">
        <v>217</v>
      </c>
      <c r="C15" s="9" t="s">
        <v>217</v>
      </c>
      <c r="D15" s="9" t="str">
        <f t="shared" si="1"/>
        <v>N/A</v>
      </c>
      <c r="E15" s="9">
        <v>8.7278854254000002</v>
      </c>
      <c r="F15" s="9" t="str">
        <f t="shared" si="2"/>
        <v>N/A</v>
      </c>
      <c r="G15" s="9">
        <v>8.3478260869999996</v>
      </c>
      <c r="H15" s="9" t="str">
        <f t="shared" si="3"/>
        <v>N/A</v>
      </c>
      <c r="I15" s="10" t="s">
        <v>217</v>
      </c>
      <c r="J15" s="10">
        <v>-4.3499999999999996</v>
      </c>
      <c r="K15" s="9" t="str">
        <f t="shared" si="0"/>
        <v>Yes</v>
      </c>
    </row>
    <row r="16" spans="1:11" x14ac:dyDescent="0.2">
      <c r="A16" s="25" t="s">
        <v>831</v>
      </c>
      <c r="B16" s="97" t="s">
        <v>217</v>
      </c>
      <c r="C16" s="9" t="s">
        <v>217</v>
      </c>
      <c r="D16" s="9" t="str">
        <f t="shared" si="1"/>
        <v>N/A</v>
      </c>
      <c r="E16" s="9">
        <v>6.4518021793999996</v>
      </c>
      <c r="F16" s="9" t="str">
        <f t="shared" si="2"/>
        <v>N/A</v>
      </c>
      <c r="G16" s="9">
        <v>5.5809935204999999</v>
      </c>
      <c r="H16" s="9" t="str">
        <f t="shared" si="3"/>
        <v>N/A</v>
      </c>
      <c r="I16" s="10" t="s">
        <v>217</v>
      </c>
      <c r="J16" s="10">
        <v>-13.5</v>
      </c>
      <c r="K16" s="9" t="str">
        <f t="shared" si="0"/>
        <v>Yes</v>
      </c>
    </row>
    <row r="17" spans="1:11" x14ac:dyDescent="0.2">
      <c r="A17" s="25" t="s">
        <v>824</v>
      </c>
      <c r="B17" s="97" t="s">
        <v>217</v>
      </c>
      <c r="C17" s="9" t="s">
        <v>217</v>
      </c>
      <c r="D17" s="9" t="str">
        <f t="shared" si="1"/>
        <v>N/A</v>
      </c>
      <c r="E17" s="9">
        <v>7.5776105361999999</v>
      </c>
      <c r="F17" s="9" t="str">
        <f t="shared" si="2"/>
        <v>N/A</v>
      </c>
      <c r="G17" s="9">
        <v>5.8811659192999999</v>
      </c>
      <c r="H17" s="9" t="str">
        <f t="shared" si="3"/>
        <v>N/A</v>
      </c>
      <c r="I17" s="10" t="s">
        <v>217</v>
      </c>
      <c r="J17" s="10">
        <v>-22.4</v>
      </c>
      <c r="K17" s="9" t="str">
        <f t="shared" si="0"/>
        <v>Yes</v>
      </c>
    </row>
    <row r="18" spans="1:11" x14ac:dyDescent="0.2">
      <c r="A18" s="102" t="s">
        <v>316</v>
      </c>
      <c r="B18" s="34" t="s">
        <v>227</v>
      </c>
      <c r="C18" s="9" t="s">
        <v>217</v>
      </c>
      <c r="D18" s="9" t="str">
        <f>IF(OR($B18="N/A",$C18="N/A"),"N/A",IF(C18&gt;100,"No",IF(C18&lt;98,"No","Yes")))</f>
        <v>N/A</v>
      </c>
      <c r="E18" s="9">
        <v>89.857502096000005</v>
      </c>
      <c r="F18" s="9" t="str">
        <f>IF(OR($B18="N/A",$E18="N/A"),"N/A",IF(E18&gt;100,"No",IF(E18&lt;98,"No","Yes")))</f>
        <v>No</v>
      </c>
      <c r="G18" s="9">
        <v>100</v>
      </c>
      <c r="H18" s="9" t="str">
        <f>IF($B18="N/A","N/A",IF(G18&gt;100,"No",IF(G18&lt;98,"No","Yes")))</f>
        <v>Yes</v>
      </c>
      <c r="I18" s="10" t="s">
        <v>217</v>
      </c>
      <c r="J18" s="10">
        <v>11.29</v>
      </c>
      <c r="K18" s="9" t="str">
        <f t="shared" si="0"/>
        <v>Yes</v>
      </c>
    </row>
    <row r="19" spans="1:11" x14ac:dyDescent="0.2">
      <c r="A19" s="102" t="s">
        <v>31</v>
      </c>
      <c r="B19" s="34" t="s">
        <v>218</v>
      </c>
      <c r="C19" s="9" t="s">
        <v>217</v>
      </c>
      <c r="D19" s="9" t="str">
        <f>IF(OR($B19="N/A",$C19="N/A"),"N/A",IF(C19&gt;100,"No",IF(C19&lt;95,"No","Yes")))</f>
        <v>N/A</v>
      </c>
      <c r="E19" s="9">
        <v>89.270746017999997</v>
      </c>
      <c r="F19" s="9" t="str">
        <f>IF(OR($B19="N/A",$E19="N/A"),"N/A",IF(E19&gt;100,"No",IF(E19&lt;98,"No","Yes")))</f>
        <v>No</v>
      </c>
      <c r="G19" s="9">
        <v>96.781115880000002</v>
      </c>
      <c r="H19" s="9" t="str">
        <f>IF($B19="N/A","N/A",IF(G19&gt;100,"No",IF(G19&lt;95,"No","Yes")))</f>
        <v>Yes</v>
      </c>
      <c r="I19" s="10" t="s">
        <v>217</v>
      </c>
      <c r="J19" s="10">
        <v>8.4130000000000003</v>
      </c>
      <c r="K19" s="9" t="str">
        <f t="shared" si="0"/>
        <v>Yes</v>
      </c>
    </row>
    <row r="20" spans="1:11" x14ac:dyDescent="0.2">
      <c r="A20" s="25" t="s">
        <v>317</v>
      </c>
      <c r="B20" s="97" t="s">
        <v>217</v>
      </c>
      <c r="C20" s="9" t="s">
        <v>217</v>
      </c>
      <c r="D20" s="9" t="str">
        <f t="shared" ref="D20:D35" si="4">IF(OR($B20="N/A",$C20="N/A"),"N/A",IF(C20&lt;0,"No","Yes"))</f>
        <v>N/A</v>
      </c>
      <c r="E20" s="9">
        <v>99.916177703000002</v>
      </c>
      <c r="F20" s="9" t="str">
        <f t="shared" ref="F20:F34" si="5">IF($B20="N/A","N/A",IF(E20&lt;0,"No","Yes"))</f>
        <v>N/A</v>
      </c>
      <c r="G20" s="9">
        <v>98.927038627000002</v>
      </c>
      <c r="H20" s="9" t="str">
        <f t="shared" ref="H20:H35" si="6">IF($B20="N/A","N/A",IF(G20&lt;0,"No","Yes"))</f>
        <v>N/A</v>
      </c>
      <c r="I20" s="10" t="s">
        <v>217</v>
      </c>
      <c r="J20" s="10">
        <v>-0.99</v>
      </c>
      <c r="K20" s="9" t="str">
        <f t="shared" si="0"/>
        <v>Yes</v>
      </c>
    </row>
    <row r="21" spans="1:11" x14ac:dyDescent="0.2">
      <c r="A21" s="25" t="s">
        <v>832</v>
      </c>
      <c r="B21" s="97" t="s">
        <v>217</v>
      </c>
      <c r="C21" s="9" t="s">
        <v>217</v>
      </c>
      <c r="D21" s="9" t="str">
        <f t="shared" si="4"/>
        <v>N/A</v>
      </c>
      <c r="E21" s="9">
        <v>8.3822296700000007E-2</v>
      </c>
      <c r="F21" s="9" t="str">
        <f t="shared" si="5"/>
        <v>N/A</v>
      </c>
      <c r="G21" s="9">
        <v>1.0729613734000001</v>
      </c>
      <c r="H21" s="9" t="str">
        <f t="shared" si="6"/>
        <v>N/A</v>
      </c>
      <c r="I21" s="10" t="s">
        <v>217</v>
      </c>
      <c r="J21" s="10">
        <v>1180</v>
      </c>
      <c r="K21" s="9" t="str">
        <f t="shared" si="0"/>
        <v>No</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6.1877619447000001</v>
      </c>
      <c r="F23" s="9" t="str">
        <f t="shared" si="5"/>
        <v>N/A</v>
      </c>
      <c r="G23" s="9">
        <v>6.7231759657000003</v>
      </c>
      <c r="H23" s="9" t="str">
        <f t="shared" si="6"/>
        <v>N/A</v>
      </c>
      <c r="I23" s="10" t="s">
        <v>217</v>
      </c>
      <c r="J23" s="10">
        <v>8.6530000000000005</v>
      </c>
      <c r="K23" s="9" t="str">
        <f t="shared" si="0"/>
        <v>Yes</v>
      </c>
    </row>
    <row r="24" spans="1:11" x14ac:dyDescent="0.2">
      <c r="A24" s="25" t="s">
        <v>319</v>
      </c>
      <c r="B24" s="97" t="s">
        <v>217</v>
      </c>
      <c r="C24" s="9" t="s">
        <v>217</v>
      </c>
      <c r="D24" s="9" t="str">
        <f t="shared" si="4"/>
        <v>N/A</v>
      </c>
      <c r="E24" s="9">
        <v>3.2690695724999999</v>
      </c>
      <c r="F24" s="9" t="str">
        <f t="shared" si="5"/>
        <v>N/A</v>
      </c>
      <c r="G24" s="9">
        <v>5.1502145923000002</v>
      </c>
      <c r="H24" s="9" t="str">
        <f t="shared" si="6"/>
        <v>N/A</v>
      </c>
      <c r="I24" s="10" t="s">
        <v>217</v>
      </c>
      <c r="J24" s="10">
        <v>57.54</v>
      </c>
      <c r="K24" s="9" t="str">
        <f t="shared" si="0"/>
        <v>No</v>
      </c>
    </row>
    <row r="25" spans="1:11" x14ac:dyDescent="0.2">
      <c r="A25" s="25" t="s">
        <v>320</v>
      </c>
      <c r="B25" s="97" t="s">
        <v>217</v>
      </c>
      <c r="C25" s="9" t="s">
        <v>217</v>
      </c>
      <c r="D25" s="9" t="str">
        <f t="shared" si="4"/>
        <v>N/A</v>
      </c>
      <c r="E25" s="9">
        <v>21.877619447000001</v>
      </c>
      <c r="F25" s="9" t="str">
        <f t="shared" si="5"/>
        <v>N/A</v>
      </c>
      <c r="G25" s="9">
        <v>25.965665236</v>
      </c>
      <c r="H25" s="9" t="str">
        <f t="shared" si="6"/>
        <v>N/A</v>
      </c>
      <c r="I25" s="10" t="s">
        <v>217</v>
      </c>
      <c r="J25" s="10">
        <v>18.690000000000001</v>
      </c>
      <c r="K25" s="9" t="str">
        <f t="shared" si="0"/>
        <v>Yes</v>
      </c>
    </row>
    <row r="26" spans="1:11" x14ac:dyDescent="0.2">
      <c r="A26" s="25" t="s">
        <v>321</v>
      </c>
      <c r="B26" s="97" t="s">
        <v>217</v>
      </c>
      <c r="C26" s="9" t="s">
        <v>217</v>
      </c>
      <c r="D26" s="9" t="str">
        <f t="shared" si="4"/>
        <v>N/A</v>
      </c>
      <c r="E26" s="9">
        <v>74.853310981000007</v>
      </c>
      <c r="F26" s="9" t="str">
        <f t="shared" si="5"/>
        <v>N/A</v>
      </c>
      <c r="G26" s="9">
        <v>68.884120171999996</v>
      </c>
      <c r="H26" s="9" t="str">
        <f t="shared" si="6"/>
        <v>N/A</v>
      </c>
      <c r="I26" s="10" t="s">
        <v>217</v>
      </c>
      <c r="J26" s="10">
        <v>-7.97</v>
      </c>
      <c r="K26" s="9" t="str">
        <f t="shared" si="0"/>
        <v>Yes</v>
      </c>
    </row>
    <row r="27" spans="1:11" x14ac:dyDescent="0.2">
      <c r="A27" s="25" t="s">
        <v>322</v>
      </c>
      <c r="B27" s="97" t="s">
        <v>217</v>
      </c>
      <c r="C27" s="9" t="s">
        <v>217</v>
      </c>
      <c r="D27" s="9" t="str">
        <f t="shared" si="4"/>
        <v>N/A</v>
      </c>
      <c r="E27" s="9">
        <v>0.33528918689999998</v>
      </c>
      <c r="F27" s="9" t="str">
        <f t="shared" si="5"/>
        <v>N/A</v>
      </c>
      <c r="G27" s="9">
        <v>30.472103004000001</v>
      </c>
      <c r="H27" s="9" t="str">
        <f t="shared" si="6"/>
        <v>N/A</v>
      </c>
      <c r="I27" s="10" t="s">
        <v>217</v>
      </c>
      <c r="J27" s="10">
        <v>8988</v>
      </c>
      <c r="K27" s="9" t="str">
        <f t="shared" si="0"/>
        <v>No</v>
      </c>
    </row>
    <row r="28" spans="1:11" x14ac:dyDescent="0.2">
      <c r="A28" s="25" t="s">
        <v>829</v>
      </c>
      <c r="B28" s="97" t="s">
        <v>217</v>
      </c>
      <c r="C28" s="9" t="s">
        <v>217</v>
      </c>
      <c r="D28" s="9" t="str">
        <f t="shared" si="4"/>
        <v>N/A</v>
      </c>
      <c r="E28" s="9">
        <v>1.25</v>
      </c>
      <c r="F28" s="9" t="str">
        <f t="shared" si="5"/>
        <v>N/A</v>
      </c>
      <c r="G28" s="9">
        <v>2.3802816900999999</v>
      </c>
      <c r="H28" s="9" t="str">
        <f t="shared" si="6"/>
        <v>N/A</v>
      </c>
      <c r="I28" s="10" t="s">
        <v>217</v>
      </c>
      <c r="J28" s="10">
        <v>90.42</v>
      </c>
      <c r="K28" s="9" t="str">
        <f t="shared" si="0"/>
        <v>No</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100</v>
      </c>
      <c r="F30" s="9" t="str">
        <f t="shared" si="5"/>
        <v>N/A</v>
      </c>
      <c r="G30" s="9">
        <v>100</v>
      </c>
      <c r="H30" s="9" t="str">
        <f t="shared" si="6"/>
        <v>N/A</v>
      </c>
      <c r="I30" s="10" t="s">
        <v>217</v>
      </c>
      <c r="J30" s="10">
        <v>0</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
      <c r="A33" s="25" t="s">
        <v>326</v>
      </c>
      <c r="B33" s="97" t="s">
        <v>217</v>
      </c>
      <c r="C33" s="9" t="s">
        <v>217</v>
      </c>
      <c r="D33" s="9" t="str">
        <f t="shared" si="4"/>
        <v>N/A</v>
      </c>
      <c r="E33" s="9">
        <v>0.33528918689999998</v>
      </c>
      <c r="F33" s="9" t="str">
        <f t="shared" si="5"/>
        <v>N/A</v>
      </c>
      <c r="G33" s="9">
        <v>46.351931329999999</v>
      </c>
      <c r="H33" s="9" t="str">
        <f t="shared" si="6"/>
        <v>N/A</v>
      </c>
      <c r="I33" s="10" t="s">
        <v>217</v>
      </c>
      <c r="J33" s="10">
        <v>13724</v>
      </c>
      <c r="K33" s="9" t="str">
        <f t="shared" si="0"/>
        <v>No</v>
      </c>
    </row>
    <row r="34" spans="1:11" x14ac:dyDescent="0.2">
      <c r="A34" s="25" t="s">
        <v>327</v>
      </c>
      <c r="B34" s="97" t="s">
        <v>217</v>
      </c>
      <c r="C34" s="9" t="s">
        <v>217</v>
      </c>
      <c r="D34" s="9" t="str">
        <f t="shared" si="4"/>
        <v>N/A</v>
      </c>
      <c r="E34" s="9">
        <v>2.1793797150000001</v>
      </c>
      <c r="F34" s="9" t="str">
        <f t="shared" si="5"/>
        <v>N/A</v>
      </c>
      <c r="G34" s="9">
        <v>5.5793991415999997</v>
      </c>
      <c r="H34" s="9" t="str">
        <f t="shared" si="6"/>
        <v>N/A</v>
      </c>
      <c r="I34" s="10" t="s">
        <v>217</v>
      </c>
      <c r="J34" s="10">
        <v>156</v>
      </c>
      <c r="K34" s="9" t="str">
        <f t="shared" si="0"/>
        <v>No</v>
      </c>
    </row>
    <row r="35" spans="1:11" ht="25.5" x14ac:dyDescent="0.2">
      <c r="A35" s="25" t="s">
        <v>369</v>
      </c>
      <c r="B35" s="97" t="s">
        <v>217</v>
      </c>
      <c r="C35" s="9" t="s">
        <v>217</v>
      </c>
      <c r="D35" s="9" t="str">
        <f t="shared" si="4"/>
        <v>N/A</v>
      </c>
      <c r="E35" s="9">
        <v>0.41911148370000001</v>
      </c>
      <c r="F35" s="9" t="str">
        <f>IF($B35="N/A","N/A",IF(E35&lt;0,"No","Yes"))</f>
        <v>N/A</v>
      </c>
      <c r="G35" s="9">
        <v>3.0042918455000001</v>
      </c>
      <c r="H35" s="9" t="str">
        <f t="shared" si="6"/>
        <v>N/A</v>
      </c>
      <c r="I35" s="10" t="s">
        <v>217</v>
      </c>
      <c r="J35" s="10">
        <v>616.79999999999995</v>
      </c>
      <c r="K35" s="9" t="str">
        <f t="shared" si="0"/>
        <v>No</v>
      </c>
    </row>
    <row r="36" spans="1:11" x14ac:dyDescent="0.2">
      <c r="A36" s="28" t="s">
        <v>373</v>
      </c>
      <c r="B36" s="1" t="s">
        <v>217</v>
      </c>
      <c r="C36" s="8" t="s">
        <v>217</v>
      </c>
      <c r="D36" s="9" t="str">
        <f t="shared" ref="D36:D39" si="7">IF($B36="N/A","N/A",IF(C36&lt;0,"No","Yes"))</f>
        <v>N/A</v>
      </c>
      <c r="E36" s="8">
        <v>83.319362951000002</v>
      </c>
      <c r="F36" s="9" t="str">
        <f t="shared" ref="F36:F39" si="8">IF($B36="N/A","N/A",IF(E36&lt;0,"No","Yes"))</f>
        <v>N/A</v>
      </c>
      <c r="G36" s="8">
        <v>75.965665236000007</v>
      </c>
      <c r="H36" s="9" t="str">
        <f t="shared" ref="H36:H39" si="9">IF($B36="N/A","N/A",IF(G36&lt;0,"No","Yes"))</f>
        <v>N/A</v>
      </c>
      <c r="I36" s="10" t="s">
        <v>217</v>
      </c>
      <c r="J36" s="10">
        <v>-8.83</v>
      </c>
      <c r="K36" s="9" t="str">
        <f>IF(J36="Div by 0", "N/A", IF(J36="N/A","N/A", IF(J36&gt;30, "No", IF(J36&lt;-30, "No", "Yes"))))</f>
        <v>Yes</v>
      </c>
    </row>
    <row r="37" spans="1:11" x14ac:dyDescent="0.2">
      <c r="A37" s="28" t="s">
        <v>374</v>
      </c>
      <c r="B37" s="1" t="s">
        <v>217</v>
      </c>
      <c r="C37" s="8" t="s">
        <v>217</v>
      </c>
      <c r="D37" s="9" t="str">
        <f t="shared" si="7"/>
        <v>N/A</v>
      </c>
      <c r="E37" s="8">
        <v>14.920368818</v>
      </c>
      <c r="F37" s="9" t="str">
        <f t="shared" si="8"/>
        <v>N/A</v>
      </c>
      <c r="G37" s="8">
        <v>18.025751072999999</v>
      </c>
      <c r="H37" s="9" t="str">
        <f t="shared" si="9"/>
        <v>N/A</v>
      </c>
      <c r="I37" s="10" t="s">
        <v>217</v>
      </c>
      <c r="J37" s="10">
        <v>20.81</v>
      </c>
      <c r="K37" s="9" t="str">
        <f>IF(J37="Div by 0", "N/A", IF(J37="N/A","N/A", IF(J37&gt;30, "No", IF(J37&lt;-30, "No", "Yes"))))</f>
        <v>Yes</v>
      </c>
    </row>
    <row r="38" spans="1:11" x14ac:dyDescent="0.2">
      <c r="A38" s="28" t="s">
        <v>375</v>
      </c>
      <c r="B38" s="1" t="s">
        <v>217</v>
      </c>
      <c r="C38" s="8" t="s">
        <v>217</v>
      </c>
      <c r="D38" s="9" t="str">
        <f t="shared" si="7"/>
        <v>N/A</v>
      </c>
      <c r="E38" s="8">
        <v>0.33528918689999998</v>
      </c>
      <c r="F38" s="9" t="str">
        <f t="shared" si="8"/>
        <v>N/A</v>
      </c>
      <c r="G38" s="8">
        <v>3.0042918455000001</v>
      </c>
      <c r="H38" s="9" t="str">
        <f t="shared" si="9"/>
        <v>N/A</v>
      </c>
      <c r="I38" s="10" t="s">
        <v>217</v>
      </c>
      <c r="J38" s="10">
        <v>796</v>
      </c>
      <c r="K38" s="9" t="str">
        <f>IF(J38="Div by 0", "N/A", IF(J38="N/A","N/A", IF(J38&gt;30, "No", IF(J38&lt;-30, "No", "Yes"))))</f>
        <v>No</v>
      </c>
    </row>
    <row r="39" spans="1:11" x14ac:dyDescent="0.2">
      <c r="A39" s="28" t="s">
        <v>376</v>
      </c>
      <c r="B39" s="1" t="s">
        <v>217</v>
      </c>
      <c r="C39" s="8" t="s">
        <v>217</v>
      </c>
      <c r="D39" s="9" t="str">
        <f t="shared" si="7"/>
        <v>N/A</v>
      </c>
      <c r="E39" s="8">
        <v>0.5867560771</v>
      </c>
      <c r="F39" s="9" t="str">
        <f t="shared" si="8"/>
        <v>N/A</v>
      </c>
      <c r="G39" s="8">
        <v>1.9313304721</v>
      </c>
      <c r="H39" s="9" t="str">
        <f t="shared" si="9"/>
        <v>N/A</v>
      </c>
      <c r="I39" s="10" t="s">
        <v>217</v>
      </c>
      <c r="J39" s="10">
        <v>229.2</v>
      </c>
      <c r="K39" s="9" t="str">
        <f>IF(J39="Div by 0", "N/A", IF(J39="N/A","N/A", IF(J39&gt;30, "No", IF(J39&lt;-30, "No", "Yes"))))</f>
        <v>No</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445973</v>
      </c>
      <c r="D7" s="31" t="str">
        <f>IF($B7="N/A","N/A",IF(C7&gt;15,"No",IF(C7&lt;-15,"No","Yes")))</f>
        <v>N/A</v>
      </c>
      <c r="E7" s="30">
        <v>511994</v>
      </c>
      <c r="F7" s="31" t="str">
        <f>IF($B7="N/A","N/A",IF(E7&gt;15,"No",IF(E7&lt;-15,"No","Yes")))</f>
        <v>N/A</v>
      </c>
      <c r="G7" s="30">
        <v>524909</v>
      </c>
      <c r="H7" s="31" t="str">
        <f>IF($B7="N/A","N/A",IF(G7&gt;15,"No",IF(G7&lt;-15,"No","Yes")))</f>
        <v>N/A</v>
      </c>
      <c r="I7" s="32">
        <v>14.8</v>
      </c>
      <c r="J7" s="32">
        <v>2.5219999999999998</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99.375129783999995</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0.6248702156</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99.999609370000002</v>
      </c>
      <c r="F11" s="9" t="str">
        <f>IF(OR($B11="N/A",$E11="N/A"),"N/A",IF(E11&gt;100,"No",IF(E11&lt;95,"No","Yes")))</f>
        <v>Yes</v>
      </c>
      <c r="G11" s="8">
        <v>99.371700618999995</v>
      </c>
      <c r="H11" s="9" t="str">
        <f>IF($B11="N/A","N/A",IF(G11&gt;100,"No",IF(G11&lt;95,"No","Yes")))</f>
        <v>Yes</v>
      </c>
      <c r="I11" s="10" t="s">
        <v>217</v>
      </c>
      <c r="J11" s="10">
        <v>-0.628</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100</v>
      </c>
      <c r="F13" s="9" t="str">
        <f t="shared" si="2"/>
        <v>Yes</v>
      </c>
      <c r="G13" s="8">
        <v>100</v>
      </c>
      <c r="H13" s="9" t="str">
        <f t="shared" si="3"/>
        <v>Yes</v>
      </c>
      <c r="I13" s="10" t="s">
        <v>217</v>
      </c>
      <c r="J13" s="10">
        <v>0</v>
      </c>
      <c r="K13" s="9" t="str">
        <f t="shared" si="0"/>
        <v>Yes</v>
      </c>
    </row>
    <row r="14" spans="1:11" x14ac:dyDescent="0.2">
      <c r="A14" s="99" t="s">
        <v>13</v>
      </c>
      <c r="B14" s="34" t="s">
        <v>217</v>
      </c>
      <c r="C14" s="35">
        <v>445973</v>
      </c>
      <c r="D14" s="9" t="str">
        <f>IF($B14="N/A","N/A",IF(C14&gt;15,"No",IF(C14&lt;-15,"No","Yes")))</f>
        <v>N/A</v>
      </c>
      <c r="E14" s="35">
        <v>511994</v>
      </c>
      <c r="F14" s="9" t="str">
        <f>IF($B14="N/A","N/A",IF(E14&gt;15,"No",IF(E14&lt;-15,"No","Yes")))</f>
        <v>N/A</v>
      </c>
      <c r="G14" s="35">
        <v>521629</v>
      </c>
      <c r="H14" s="9" t="str">
        <f>IF($B14="N/A","N/A",IF(G14&gt;15,"No",IF(G14&lt;-15,"No","Yes")))</f>
        <v>N/A</v>
      </c>
      <c r="I14" s="10">
        <v>14.8</v>
      </c>
      <c r="J14" s="10">
        <v>1.8819999999999999</v>
      </c>
      <c r="K14" s="9" t="str">
        <f t="shared" si="0"/>
        <v>Yes</v>
      </c>
    </row>
    <row r="15" spans="1:11" x14ac:dyDescent="0.2">
      <c r="A15" s="99" t="s">
        <v>442</v>
      </c>
      <c r="B15" s="34" t="s">
        <v>219</v>
      </c>
      <c r="C15" s="8">
        <v>36.465436248000003</v>
      </c>
      <c r="D15" s="9" t="str">
        <f>IF($B15="N/A","N/A",IF(C15&gt;20,"No",IF(C15&lt;5,"No","Yes")))</f>
        <v>No</v>
      </c>
      <c r="E15" s="8">
        <v>44.033914459999998</v>
      </c>
      <c r="F15" s="9" t="str">
        <f>IF($B15="N/A","N/A",IF(E15&gt;20,"No",IF(E15&lt;5,"No","Yes")))</f>
        <v>No</v>
      </c>
      <c r="G15" s="8">
        <v>43.925280227999998</v>
      </c>
      <c r="H15" s="9" t="str">
        <f>IF($B15="N/A","N/A",IF(G15&gt;20,"No",IF(G15&lt;5,"No","Yes")))</f>
        <v>No</v>
      </c>
      <c r="I15" s="10">
        <v>20.76</v>
      </c>
      <c r="J15" s="10">
        <v>-0.247</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56.074719772000002</v>
      </c>
      <c r="H16" s="9" t="str">
        <f>IF($B16="N/A","N/A",IF(G16&gt;15,"No",IF(G16&lt;-15,"No","Yes")))</f>
        <v>N/A</v>
      </c>
      <c r="I16" s="10" t="s">
        <v>217</v>
      </c>
      <c r="J16" s="10" t="s">
        <v>217</v>
      </c>
      <c r="K16" s="9" t="str">
        <f t="shared" si="0"/>
        <v>N/A</v>
      </c>
    </row>
    <row r="17" spans="1:11" x14ac:dyDescent="0.2">
      <c r="A17" s="99" t="s">
        <v>444</v>
      </c>
      <c r="B17" s="34" t="s">
        <v>239</v>
      </c>
      <c r="C17" s="8">
        <v>39.605760887000002</v>
      </c>
      <c r="D17" s="9" t="str">
        <f>IF($B17="N/A","N/A",IF(C17&gt;1,"Yes","No"))</f>
        <v>Yes</v>
      </c>
      <c r="E17" s="8">
        <v>52.643976297000002</v>
      </c>
      <c r="F17" s="9" t="str">
        <f>IF($B17="N/A","N/A",IF(E17&gt;1,"Yes","No"))</f>
        <v>Yes</v>
      </c>
      <c r="G17" s="8">
        <v>25.239969404</v>
      </c>
      <c r="H17" s="9" t="str">
        <f>IF($B17="N/A","N/A",IF(G17&gt;1,"Yes","No"))</f>
        <v>Yes</v>
      </c>
      <c r="I17" s="10">
        <v>32.92</v>
      </c>
      <c r="J17" s="10">
        <v>-52.1</v>
      </c>
      <c r="K17" s="9" t="str">
        <f t="shared" si="0"/>
        <v>No</v>
      </c>
    </row>
    <row r="18" spans="1:11" x14ac:dyDescent="0.2">
      <c r="A18" s="99" t="s">
        <v>856</v>
      </c>
      <c r="B18" s="34" t="s">
        <v>217</v>
      </c>
      <c r="C18" s="100">
        <v>2098.0374283000001</v>
      </c>
      <c r="D18" s="9" t="str">
        <f>IF($B18="N/A","N/A",IF(C18&gt;15,"No",IF(C18&lt;-15,"No","Yes")))</f>
        <v>N/A</v>
      </c>
      <c r="E18" s="100">
        <v>1927.8630674000001</v>
      </c>
      <c r="F18" s="9" t="str">
        <f>IF($B18="N/A","N/A",IF(E18&gt;15,"No",IF(E18&lt;-15,"No","Yes")))</f>
        <v>N/A</v>
      </c>
      <c r="G18" s="100">
        <v>1899.8671188000001</v>
      </c>
      <c r="H18" s="9" t="str">
        <f>IF($B18="N/A","N/A",IF(G18&gt;15,"No",IF(G18&lt;-15,"No","Yes")))</f>
        <v>N/A</v>
      </c>
      <c r="I18" s="10">
        <v>-8.11</v>
      </c>
      <c r="J18" s="10">
        <v>-1.45</v>
      </c>
      <c r="K18" s="9" t="str">
        <f t="shared" si="0"/>
        <v>Yes</v>
      </c>
    </row>
    <row r="19" spans="1:11" x14ac:dyDescent="0.2">
      <c r="A19" s="3" t="s">
        <v>131</v>
      </c>
      <c r="B19" s="34" t="s">
        <v>217</v>
      </c>
      <c r="C19" s="35">
        <v>154</v>
      </c>
      <c r="D19" s="34" t="s">
        <v>217</v>
      </c>
      <c r="E19" s="35">
        <v>397</v>
      </c>
      <c r="F19" s="34" t="s">
        <v>217</v>
      </c>
      <c r="G19" s="35">
        <v>544</v>
      </c>
      <c r="H19" s="9" t="str">
        <f>IF($B19="N/A","N/A",IF(G19&gt;15,"No",IF(G19&lt;-15,"No","Yes")))</f>
        <v>N/A</v>
      </c>
      <c r="I19" s="10">
        <v>157.80000000000001</v>
      </c>
      <c r="J19" s="10">
        <v>37.03</v>
      </c>
      <c r="K19" s="9" t="str">
        <f t="shared" si="0"/>
        <v>No</v>
      </c>
    </row>
    <row r="20" spans="1:11" x14ac:dyDescent="0.2">
      <c r="A20" s="3" t="s">
        <v>350</v>
      </c>
      <c r="B20" s="29" t="s">
        <v>217</v>
      </c>
      <c r="C20" s="8" t="s">
        <v>217</v>
      </c>
      <c r="D20" s="34" t="s">
        <v>217</v>
      </c>
      <c r="E20" s="8" t="s">
        <v>217</v>
      </c>
      <c r="F20" s="34" t="s">
        <v>217</v>
      </c>
      <c r="G20" s="8">
        <v>0.10363701140000001</v>
      </c>
      <c r="H20" s="9" t="str">
        <f>IF($B20="N/A","N/A",IF(G20&gt;15,"No",IF(G20&lt;-15,"No","Yes")))</f>
        <v>N/A</v>
      </c>
      <c r="I20" s="10" t="s">
        <v>217</v>
      </c>
      <c r="J20" s="10" t="s">
        <v>217</v>
      </c>
      <c r="K20" s="9" t="str">
        <f t="shared" si="0"/>
        <v>N/A</v>
      </c>
    </row>
    <row r="21" spans="1:11" ht="25.5" x14ac:dyDescent="0.2">
      <c r="A21" s="3" t="s">
        <v>835</v>
      </c>
      <c r="B21" s="34" t="s">
        <v>217</v>
      </c>
      <c r="C21" s="100">
        <v>3345.2857143000001</v>
      </c>
      <c r="D21" s="9" t="str">
        <f>IF($B21="N/A","N/A",IF(C21&gt;60,"No",IF(C21&lt;15,"No","Yes")))</f>
        <v>N/A</v>
      </c>
      <c r="E21" s="100">
        <v>2496.0982368</v>
      </c>
      <c r="F21" s="9" t="str">
        <f>IF($B21="N/A","N/A",IF(E21&gt;60,"No",IF(E21&lt;15,"No","Yes")))</f>
        <v>N/A</v>
      </c>
      <c r="G21" s="100">
        <v>2649.7077205999999</v>
      </c>
      <c r="H21" s="9" t="str">
        <f>IF($B21="N/A","N/A",IF(G21&gt;60,"No",IF(G21&lt;15,"No","Yes")))</f>
        <v>N/A</v>
      </c>
      <c r="I21" s="10">
        <v>-25.4</v>
      </c>
      <c r="J21" s="10">
        <v>6.1539999999999999</v>
      </c>
      <c r="K21" s="9" t="str">
        <f t="shared" si="0"/>
        <v>Yes</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283347</v>
      </c>
      <c r="D6" s="9" t="str">
        <f>IF($B6="N/A","N/A",IF(C6&gt;15,"No",IF(C6&lt;-15,"No","Yes")))</f>
        <v>N/A</v>
      </c>
      <c r="E6" s="35">
        <v>286543</v>
      </c>
      <c r="F6" s="9" t="str">
        <f>IF($B6="N/A","N/A",IF(E6&gt;15,"No",IF(E6&lt;-15,"No","Yes")))</f>
        <v>N/A</v>
      </c>
      <c r="G6" s="35">
        <v>292502</v>
      </c>
      <c r="H6" s="9" t="str">
        <f>IF($B6="N/A","N/A",IF(G6&gt;15,"No",IF(G6&lt;-15,"No","Yes")))</f>
        <v>N/A</v>
      </c>
      <c r="I6" s="10">
        <v>1.1279999999999999</v>
      </c>
      <c r="J6" s="10">
        <v>2.08</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150.79947311000001</v>
      </c>
      <c r="D9" s="9" t="str">
        <f>IF($B9="N/A","N/A",IF(C9&gt;100,"No",IF(C9&lt;50,"No","Yes")))</f>
        <v>No</v>
      </c>
      <c r="E9" s="36">
        <v>154.00355685</v>
      </c>
      <c r="F9" s="9" t="str">
        <f>IF($B9="N/A","N/A",IF(E9&gt;100,"No",IF(E9&lt;50,"No","Yes")))</f>
        <v>No</v>
      </c>
      <c r="G9" s="36">
        <v>147.08478346999999</v>
      </c>
      <c r="H9" s="9" t="str">
        <f>IF($B9="N/A","N/A",IF(G9&gt;100,"No",IF(G9&lt;50,"No","Yes")))</f>
        <v>No</v>
      </c>
      <c r="I9" s="10">
        <v>2.125</v>
      </c>
      <c r="J9" s="10">
        <v>-4.49</v>
      </c>
      <c r="K9" s="9" t="str">
        <f t="shared" si="0"/>
        <v>Yes</v>
      </c>
    </row>
    <row r="10" spans="1:11" ht="25.5" x14ac:dyDescent="0.2">
      <c r="A10" s="81" t="s">
        <v>838</v>
      </c>
      <c r="B10" s="34" t="s">
        <v>217</v>
      </c>
      <c r="C10" s="36">
        <v>525.30717345999994</v>
      </c>
      <c r="D10" s="9" t="str">
        <f>IF($B10="N/A","N/A",IF(C10&gt;15,"No",IF(C10&lt;-15,"No","Yes")))</f>
        <v>N/A</v>
      </c>
      <c r="E10" s="36">
        <v>547.23435310000002</v>
      </c>
      <c r="F10" s="9" t="str">
        <f>IF($B10="N/A","N/A",IF(E10&gt;15,"No",IF(E10&lt;-15,"No","Yes")))</f>
        <v>N/A</v>
      </c>
      <c r="G10" s="36">
        <v>585.34142546999999</v>
      </c>
      <c r="H10" s="9" t="str">
        <f>IF($B10="N/A","N/A",IF(G10&gt;15,"No",IF(G10&lt;-15,"No","Yes")))</f>
        <v>N/A</v>
      </c>
      <c r="I10" s="10">
        <v>4.1740000000000004</v>
      </c>
      <c r="J10" s="10">
        <v>6.9640000000000004</v>
      </c>
      <c r="K10" s="9" t="str">
        <f t="shared" si="0"/>
        <v>Yes</v>
      </c>
    </row>
    <row r="11" spans="1:11" ht="25.5" x14ac:dyDescent="0.2">
      <c r="A11" s="81" t="s">
        <v>839</v>
      </c>
      <c r="B11" s="34" t="s">
        <v>217</v>
      </c>
      <c r="C11" s="36">
        <v>499.37605442</v>
      </c>
      <c r="D11" s="9" t="str">
        <f>IF($B11="N/A","N/A",IF(C11&gt;15,"No",IF(C11&lt;-15,"No","Yes")))</f>
        <v>N/A</v>
      </c>
      <c r="E11" s="36">
        <v>529.33847102000004</v>
      </c>
      <c r="F11" s="9" t="str">
        <f>IF($B11="N/A","N/A",IF(E11&gt;15,"No",IF(E11&lt;-15,"No","Yes")))</f>
        <v>N/A</v>
      </c>
      <c r="G11" s="36">
        <v>558.83926712000004</v>
      </c>
      <c r="H11" s="9" t="str">
        <f>IF($B11="N/A","N/A",IF(G11&gt;15,"No",IF(G11&lt;-15,"No","Yes")))</f>
        <v>N/A</v>
      </c>
      <c r="I11" s="10">
        <v>6</v>
      </c>
      <c r="J11" s="10">
        <v>5.5730000000000004</v>
      </c>
      <c r="K11" s="9" t="str">
        <f t="shared" si="0"/>
        <v>Yes</v>
      </c>
    </row>
    <row r="12" spans="1:11" ht="25.5" x14ac:dyDescent="0.2">
      <c r="A12" s="81" t="s">
        <v>840</v>
      </c>
      <c r="B12" s="34" t="s">
        <v>217</v>
      </c>
      <c r="C12" s="36">
        <v>855.20471597000005</v>
      </c>
      <c r="D12" s="9" t="str">
        <f>IF($B12="N/A","N/A",IF(C12&gt;15,"No",IF(C12&lt;-15,"No","Yes")))</f>
        <v>N/A</v>
      </c>
      <c r="E12" s="36">
        <v>755.06673547000003</v>
      </c>
      <c r="F12" s="9" t="str">
        <f>IF($B12="N/A","N/A",IF(E12&gt;15,"No",IF(E12&lt;-15,"No","Yes")))</f>
        <v>N/A</v>
      </c>
      <c r="G12" s="36">
        <v>732.98506553000004</v>
      </c>
      <c r="H12" s="9" t="str">
        <f>IF($B12="N/A","N/A",IF(G12&gt;15,"No",IF(G12&lt;-15,"No","Yes")))</f>
        <v>N/A</v>
      </c>
      <c r="I12" s="10">
        <v>-11.7</v>
      </c>
      <c r="J12" s="10">
        <v>-2.92</v>
      </c>
      <c r="K12" s="9" t="str">
        <f t="shared" si="0"/>
        <v>Yes</v>
      </c>
    </row>
    <row r="13" spans="1:11" x14ac:dyDescent="0.2">
      <c r="A13" s="81" t="s">
        <v>655</v>
      </c>
      <c r="B13" s="34" t="s">
        <v>241</v>
      </c>
      <c r="C13" s="8">
        <v>99.379912262999994</v>
      </c>
      <c r="D13" s="9" t="str">
        <f>IF($B13="N/A","N/A",IF(C13&gt;99,"No",IF(C13&lt;75,"No","Yes")))</f>
        <v>No</v>
      </c>
      <c r="E13" s="8">
        <v>99.339366167999998</v>
      </c>
      <c r="F13" s="9" t="str">
        <f>IF($B13="N/A","N/A",IF(E13&gt;99,"No",IF(E13&lt;75,"No","Yes")))</f>
        <v>No</v>
      </c>
      <c r="G13" s="8">
        <v>99.012656324000005</v>
      </c>
      <c r="H13" s="9" t="str">
        <f>IF($B13="N/A","N/A",IF(G13&gt;99,"No",IF(G13&lt;75,"No","Yes")))</f>
        <v>No</v>
      </c>
      <c r="I13" s="10">
        <v>-4.1000000000000002E-2</v>
      </c>
      <c r="J13" s="10">
        <v>-0.32900000000000001</v>
      </c>
      <c r="K13" s="9" t="str">
        <f t="shared" ref="K13:K24" si="1">IF(J13="Div by 0", "N/A", IF(J13="N/A","N/A", IF(J13&gt;30, "No", IF(J13&lt;-30, "No", "Yes"))))</f>
        <v>Yes</v>
      </c>
    </row>
    <row r="14" spans="1:11" x14ac:dyDescent="0.2">
      <c r="A14" s="81" t="s">
        <v>495</v>
      </c>
      <c r="B14" s="34" t="s">
        <v>217</v>
      </c>
      <c r="C14" s="9">
        <v>99.963777123</v>
      </c>
      <c r="D14" s="9" t="str">
        <f>IF($B14="N/A","N/A",IF(C14&gt;15,"No",IF(C14&lt;-15,"No","Yes")))</f>
        <v>N/A</v>
      </c>
      <c r="E14" s="9">
        <v>99.966976989000003</v>
      </c>
      <c r="F14" s="9" t="str">
        <f>IF($B14="N/A","N/A",IF(E14&gt;15,"No",IF(E14&lt;-15,"No","Yes")))</f>
        <v>N/A</v>
      </c>
      <c r="G14" s="9">
        <v>99.992403682000003</v>
      </c>
      <c r="H14" s="9" t="str">
        <f>IF($B14="N/A","N/A",IF(G14&gt;15,"No",IF(G14&lt;-15,"No","Yes")))</f>
        <v>N/A</v>
      </c>
      <c r="I14" s="10">
        <v>3.2000000000000002E-3</v>
      </c>
      <c r="J14" s="10">
        <v>2.5399999999999999E-2</v>
      </c>
      <c r="K14" s="9" t="str">
        <f t="shared" si="1"/>
        <v>Yes</v>
      </c>
    </row>
    <row r="15" spans="1:11" x14ac:dyDescent="0.2">
      <c r="A15" s="81" t="s">
        <v>841</v>
      </c>
      <c r="B15" s="34" t="s">
        <v>217</v>
      </c>
      <c r="C15" s="35">
        <v>12.202442022</v>
      </c>
      <c r="D15" s="9" t="str">
        <f>IF($B15="N/A","N/A",IF(C15&gt;15,"No",IF(C15&lt;-15,"No","Yes")))</f>
        <v>N/A</v>
      </c>
      <c r="E15" s="10">
        <v>11.990634532</v>
      </c>
      <c r="F15" s="9" t="str">
        <f>IF($B15="N/A","N/A",IF(E15&gt;15,"No",IF(E15&lt;-15,"No","Yes")))</f>
        <v>N/A</v>
      </c>
      <c r="G15" s="10">
        <v>11.780007735</v>
      </c>
      <c r="H15" s="9" t="str">
        <f>IF($B15="N/A","N/A",IF(G15&gt;15,"No",IF(G15&lt;-15,"No","Yes")))</f>
        <v>N/A</v>
      </c>
      <c r="I15" s="10">
        <v>-1.74</v>
      </c>
      <c r="J15" s="10">
        <v>-1.76</v>
      </c>
      <c r="K15" s="9" t="str">
        <f t="shared" si="1"/>
        <v>Yes</v>
      </c>
    </row>
    <row r="16" spans="1:11" x14ac:dyDescent="0.2">
      <c r="A16" s="78" t="s">
        <v>656</v>
      </c>
      <c r="B16" s="59" t="s">
        <v>242</v>
      </c>
      <c r="C16" s="9">
        <v>0.52797453299999997</v>
      </c>
      <c r="D16" s="9" t="str">
        <f>IF($B16="N/A","N/A",IF(C16&gt;20,"No",IF(C16&lt;=0,"No","Yes")))</f>
        <v>Yes</v>
      </c>
      <c r="E16" s="9">
        <v>0.56361523400000002</v>
      </c>
      <c r="F16" s="9" t="str">
        <f>IF($B16="N/A","N/A",IF(E16&gt;20,"No",IF(E16&lt;=0,"No","Yes")))</f>
        <v>Yes</v>
      </c>
      <c r="G16" s="9">
        <v>0.87554956890000002</v>
      </c>
      <c r="H16" s="9" t="str">
        <f>IF($B16="N/A","N/A",IF(G16&gt;20,"No",IF(G16&lt;=0,"No","Yes")))</f>
        <v>Yes</v>
      </c>
      <c r="I16" s="10">
        <v>6.75</v>
      </c>
      <c r="J16" s="10">
        <v>55.35</v>
      </c>
      <c r="K16" s="9" t="str">
        <f t="shared" si="1"/>
        <v>No</v>
      </c>
    </row>
    <row r="17" spans="1:11" x14ac:dyDescent="0.2">
      <c r="A17" s="78" t="s">
        <v>370</v>
      </c>
      <c r="B17" s="34"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78" t="s">
        <v>842</v>
      </c>
      <c r="B18" s="34" t="s">
        <v>217</v>
      </c>
      <c r="C18" s="10">
        <v>29.334224598999999</v>
      </c>
      <c r="D18" s="9" t="str">
        <f>IF($B18="N/A","N/A",IF(C18&gt;15,"No",IF(C18&lt;-15,"No","Yes")))</f>
        <v>N/A</v>
      </c>
      <c r="E18" s="10">
        <v>27.829721362000001</v>
      </c>
      <c r="F18" s="9" t="str">
        <f>IF($B18="N/A","N/A",IF(E18&gt;15,"No",IF(E18&lt;-15,"No","Yes")))</f>
        <v>N/A</v>
      </c>
      <c r="G18" s="10">
        <v>23.595860991999999</v>
      </c>
      <c r="H18" s="9" t="str">
        <f>IF($B18="N/A","N/A",IF(G18&gt;15,"No",IF(G18&lt;-15,"No","Yes")))</f>
        <v>N/A</v>
      </c>
      <c r="I18" s="10">
        <v>-5.13</v>
      </c>
      <c r="J18" s="10">
        <v>-15.2</v>
      </c>
      <c r="K18" s="9" t="str">
        <f t="shared" si="1"/>
        <v>Yes</v>
      </c>
    </row>
    <row r="19" spans="1:11" x14ac:dyDescent="0.2">
      <c r="A19" s="81" t="s">
        <v>657</v>
      </c>
      <c r="B19" s="59" t="s">
        <v>243</v>
      </c>
      <c r="C19" s="9">
        <v>4.5174291599999999E-2</v>
      </c>
      <c r="D19" s="9" t="str">
        <f>IF($B19="N/A","N/A",IF(C19&gt;10,"No",IF(C19&lt;=0,"No","Yes")))</f>
        <v>Yes</v>
      </c>
      <c r="E19" s="9">
        <v>4.2576506799999997E-2</v>
      </c>
      <c r="F19" s="9" t="str">
        <f>IF($B19="N/A","N/A",IF(E19&gt;10,"No",IF(E19&lt;=0,"No","Yes")))</f>
        <v>Yes</v>
      </c>
      <c r="G19" s="9">
        <v>6.0854284799999998E-2</v>
      </c>
      <c r="H19" s="9" t="str">
        <f>IF($B19="N/A","N/A",IF(G19&gt;10,"No",IF(G19&lt;=0,"No","Yes")))</f>
        <v>Yes</v>
      </c>
      <c r="I19" s="10">
        <v>-5.75</v>
      </c>
      <c r="J19" s="10">
        <v>42.93</v>
      </c>
      <c r="K19" s="9" t="str">
        <f t="shared" si="1"/>
        <v>No</v>
      </c>
    </row>
    <row r="20" spans="1:11" x14ac:dyDescent="0.2">
      <c r="A20" s="81" t="s">
        <v>129</v>
      </c>
      <c r="B20" s="34"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1" t="s">
        <v>843</v>
      </c>
      <c r="B21" s="34" t="s">
        <v>217</v>
      </c>
      <c r="C21" s="10">
        <v>28.7109375</v>
      </c>
      <c r="D21" s="9" t="str">
        <f>IF($B21="N/A","N/A",IF(C21&gt;15,"No",IF(C21&lt;-15,"No","Yes")))</f>
        <v>N/A</v>
      </c>
      <c r="E21" s="10">
        <v>26.590163934</v>
      </c>
      <c r="F21" s="9" t="str">
        <f>IF($B21="N/A","N/A",IF(E21&gt;15,"No",IF(E21&lt;-15,"No","Yes")))</f>
        <v>N/A</v>
      </c>
      <c r="G21" s="10">
        <v>26.983146067</v>
      </c>
      <c r="H21" s="9" t="str">
        <f>IF($B21="N/A","N/A",IF(G21&gt;15,"No",IF(G21&lt;-15,"No","Yes")))</f>
        <v>N/A</v>
      </c>
      <c r="I21" s="10">
        <v>-7.39</v>
      </c>
      <c r="J21" s="10">
        <v>1.478</v>
      </c>
      <c r="K21" s="9" t="str">
        <f t="shared" si="1"/>
        <v>Yes</v>
      </c>
    </row>
    <row r="22" spans="1:11" x14ac:dyDescent="0.2">
      <c r="A22" s="81" t="s">
        <v>1720</v>
      </c>
      <c r="B22" s="59" t="s">
        <v>228</v>
      </c>
      <c r="C22" s="9">
        <v>4.6585988199999998E-2</v>
      </c>
      <c r="D22" s="9" t="str">
        <f>IF($B22="N/A","N/A",IF(C22&gt;5,"No",IF(C22&lt;=0,"No","Yes")))</f>
        <v>Yes</v>
      </c>
      <c r="E22" s="9">
        <v>5.4442090700000001E-2</v>
      </c>
      <c r="F22" s="9" t="str">
        <f>IF($B22="N/A","N/A",IF(E22&gt;5,"No",IF(E22&lt;=0,"No","Yes")))</f>
        <v>Yes</v>
      </c>
      <c r="G22" s="9">
        <v>5.0256066600000003E-2</v>
      </c>
      <c r="H22" s="9" t="str">
        <f>IF($B22="N/A","N/A",IF(G22&gt;5,"No",IF(G22&lt;=0,"No","Yes")))</f>
        <v>Yes</v>
      </c>
      <c r="I22" s="10">
        <v>16.86</v>
      </c>
      <c r="J22" s="10">
        <v>-7.69</v>
      </c>
      <c r="K22" s="9" t="str">
        <f t="shared" si="1"/>
        <v>Yes</v>
      </c>
    </row>
    <row r="23" spans="1:11" x14ac:dyDescent="0.2">
      <c r="A23" s="81" t="s">
        <v>130</v>
      </c>
      <c r="B23" s="34"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1" t="s">
        <v>844</v>
      </c>
      <c r="B24" s="34" t="s">
        <v>217</v>
      </c>
      <c r="C24" s="10">
        <v>14.136363636</v>
      </c>
      <c r="D24" s="9" t="str">
        <f>IF($B24="N/A","N/A",IF(C24&gt;15,"No",IF(C24&lt;-15,"No","Yes")))</f>
        <v>N/A</v>
      </c>
      <c r="E24" s="10">
        <v>18.634615385</v>
      </c>
      <c r="F24" s="9" t="str">
        <f>IF($B24="N/A","N/A",IF(E24&gt;15,"No",IF(E24&lt;-15,"No","Yes")))</f>
        <v>N/A</v>
      </c>
      <c r="G24" s="10">
        <v>22.319727890999999</v>
      </c>
      <c r="H24" s="9" t="str">
        <f>IF($B24="N/A","N/A",IF(G24&gt;15,"No",IF(G24&lt;-15,"No","Yes")))</f>
        <v>N/A</v>
      </c>
      <c r="I24" s="10">
        <v>31.82</v>
      </c>
      <c r="J24" s="10">
        <v>19.78</v>
      </c>
      <c r="K24" s="9" t="str">
        <f t="shared" si="1"/>
        <v>Yes</v>
      </c>
    </row>
    <row r="25" spans="1:11" x14ac:dyDescent="0.2">
      <c r="A25" s="81" t="s">
        <v>15</v>
      </c>
      <c r="B25" s="34" t="s">
        <v>244</v>
      </c>
      <c r="C25" s="9">
        <v>0.60702954330000003</v>
      </c>
      <c r="D25" s="9" t="str">
        <f>IF($B25="N/A","N/A",IF(C25&gt;20,"No",IF(C25&lt;1,"No","Yes")))</f>
        <v>No</v>
      </c>
      <c r="E25" s="9">
        <v>0.63096987189999998</v>
      </c>
      <c r="F25" s="9" t="str">
        <f>IF($B25="N/A","N/A",IF(E25&gt;20,"No",IF(E25&lt;1,"No","Yes")))</f>
        <v>No</v>
      </c>
      <c r="G25" s="9">
        <v>0.60444031149999999</v>
      </c>
      <c r="H25" s="9" t="str">
        <f>IF($B25="N/A","N/A",IF(G25&gt;20,"No",IF(G25&lt;1,"No","Yes")))</f>
        <v>No</v>
      </c>
      <c r="I25" s="10">
        <v>3.944</v>
      </c>
      <c r="J25" s="10">
        <v>-4.2</v>
      </c>
      <c r="K25" s="9" t="str">
        <f t="shared" ref="K25:K34" si="2">IF(J25="Div by 0", "N/A", IF(J25="N/A","N/A", IF(J25&gt;30, "No", IF(J25&lt;-30, "No", "Yes"))))</f>
        <v>Yes</v>
      </c>
    </row>
    <row r="26" spans="1:11" x14ac:dyDescent="0.2">
      <c r="A26" s="81" t="s">
        <v>163</v>
      </c>
      <c r="B26" s="34" t="s">
        <v>218</v>
      </c>
      <c r="C26" s="9">
        <v>99.822479150999996</v>
      </c>
      <c r="D26" s="9" t="str">
        <f>IF($B26="N/A","N/A",IF(C26&gt;100,"No",IF(C26&lt;95,"No","Yes")))</f>
        <v>Yes</v>
      </c>
      <c r="E26" s="9">
        <v>99.868780602000001</v>
      </c>
      <c r="F26" s="9" t="str">
        <f>IF($B26="N/A","N/A",IF(E26&gt;100,"No",IF(E26&lt;95,"No","Yes")))</f>
        <v>Yes</v>
      </c>
      <c r="G26" s="9">
        <v>99.876240162000002</v>
      </c>
      <c r="H26" s="9" t="str">
        <f>IF($B26="N/A","N/A",IF(G26&gt;100,"No",IF(G26&lt;95,"No","Yes")))</f>
        <v>Yes</v>
      </c>
      <c r="I26" s="10">
        <v>4.6399999999999997E-2</v>
      </c>
      <c r="J26" s="10">
        <v>7.4999999999999997E-3</v>
      </c>
      <c r="K26" s="9" t="str">
        <f t="shared" si="2"/>
        <v>Yes</v>
      </c>
    </row>
    <row r="27" spans="1:11" x14ac:dyDescent="0.2">
      <c r="A27" s="81" t="s">
        <v>32</v>
      </c>
      <c r="B27" s="34"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1" t="s">
        <v>845</v>
      </c>
      <c r="B28" s="34" t="s">
        <v>230</v>
      </c>
      <c r="C28" s="9">
        <v>11.190519046</v>
      </c>
      <c r="D28" s="9" t="str">
        <f>IF($B28="N/A","N/A",IF(C28&gt;30,"No",IF(C28&lt;5,"No","Yes")))</f>
        <v>Yes</v>
      </c>
      <c r="E28" s="9">
        <v>10.636797967</v>
      </c>
      <c r="F28" s="9" t="str">
        <f>IF($B28="N/A","N/A",IF(E28&gt;30,"No",IF(E28&lt;5,"No","Yes")))</f>
        <v>Yes</v>
      </c>
      <c r="G28" s="9">
        <v>10.490868439</v>
      </c>
      <c r="H28" s="9" t="str">
        <f>IF($B28="N/A","N/A",IF(G28&gt;30,"No",IF(G28&lt;5,"No","Yes")))</f>
        <v>Yes</v>
      </c>
      <c r="I28" s="10">
        <v>-4.95</v>
      </c>
      <c r="J28" s="10">
        <v>-1.37</v>
      </c>
      <c r="K28" s="9" t="str">
        <f t="shared" si="2"/>
        <v>Yes</v>
      </c>
    </row>
    <row r="29" spans="1:11" x14ac:dyDescent="0.2">
      <c r="A29" s="81" t="s">
        <v>846</v>
      </c>
      <c r="B29" s="34" t="s">
        <v>231</v>
      </c>
      <c r="C29" s="9">
        <v>45.324990206000003</v>
      </c>
      <c r="D29" s="9" t="str">
        <f>IF($B29="N/A","N/A",IF(C29&gt;75,"No",IF(C29&lt;15,"No","Yes")))</f>
        <v>Yes</v>
      </c>
      <c r="E29" s="9">
        <v>43.343581940999997</v>
      </c>
      <c r="F29" s="9" t="str">
        <f>IF($B29="N/A","N/A",IF(E29&gt;75,"No",IF(E29&lt;15,"No","Yes")))</f>
        <v>Yes</v>
      </c>
      <c r="G29" s="9">
        <v>42.409624549999997</v>
      </c>
      <c r="H29" s="9" t="str">
        <f>IF($B29="N/A","N/A",IF(G29&gt;75,"No",IF(G29&lt;15,"No","Yes")))</f>
        <v>Yes</v>
      </c>
      <c r="I29" s="10">
        <v>-4.37</v>
      </c>
      <c r="J29" s="10">
        <v>-2.15</v>
      </c>
      <c r="K29" s="9" t="str">
        <f t="shared" si="2"/>
        <v>Yes</v>
      </c>
    </row>
    <row r="30" spans="1:11" x14ac:dyDescent="0.2">
      <c r="A30" s="81" t="s">
        <v>847</v>
      </c>
      <c r="B30" s="34" t="s">
        <v>232</v>
      </c>
      <c r="C30" s="9">
        <v>43.462256525999997</v>
      </c>
      <c r="D30" s="9" t="str">
        <f>IF($B30="N/A","N/A",IF(C30&gt;70,"No",IF(C30&lt;25,"No","Yes")))</f>
        <v>Yes</v>
      </c>
      <c r="E30" s="9">
        <v>45.997982851000003</v>
      </c>
      <c r="F30" s="9" t="str">
        <f>IF($B30="N/A","N/A",IF(E30&gt;70,"No",IF(E30&lt;25,"No","Yes")))</f>
        <v>Yes</v>
      </c>
      <c r="G30" s="9">
        <v>47.079336210000001</v>
      </c>
      <c r="H30" s="9" t="str">
        <f>IF($B30="N/A","N/A",IF(G30&gt;70,"No",IF(G30&lt;25,"No","Yes")))</f>
        <v>Yes</v>
      </c>
      <c r="I30" s="10">
        <v>5.8339999999999996</v>
      </c>
      <c r="J30" s="10">
        <v>2.351</v>
      </c>
      <c r="K30" s="9" t="str">
        <f t="shared" si="2"/>
        <v>Yes</v>
      </c>
    </row>
    <row r="31" spans="1:11" x14ac:dyDescent="0.2">
      <c r="A31" s="81" t="s">
        <v>164</v>
      </c>
      <c r="B31" s="34" t="s">
        <v>218</v>
      </c>
      <c r="C31" s="9">
        <v>99.997176607</v>
      </c>
      <c r="D31" s="9" t="str">
        <f>IF($B31="N/A","N/A",IF(C31&gt;100,"No",IF(C31&lt;95,"No","Yes")))</f>
        <v>Yes</v>
      </c>
      <c r="E31" s="9">
        <v>99.997208098000002</v>
      </c>
      <c r="F31" s="9" t="str">
        <f>IF($B31="N/A","N/A",IF(E31&gt;100,"No",IF(E31&lt;95,"No","Yes")))</f>
        <v>Yes</v>
      </c>
      <c r="G31" s="9">
        <v>99.997606853999997</v>
      </c>
      <c r="H31" s="9" t="str">
        <f>IF($B31="N/A","N/A",IF(G31&gt;100,"No",IF(G31&lt;95,"No","Yes")))</f>
        <v>Yes</v>
      </c>
      <c r="I31" s="10">
        <v>0</v>
      </c>
      <c r="J31" s="10">
        <v>4.0000000000000002E-4</v>
      </c>
      <c r="K31" s="9" t="str">
        <f t="shared" si="2"/>
        <v>Yes</v>
      </c>
    </row>
    <row r="32" spans="1:11" x14ac:dyDescent="0.2">
      <c r="A32" s="28" t="s">
        <v>373</v>
      </c>
      <c r="B32" s="34" t="s">
        <v>245</v>
      </c>
      <c r="C32" s="9">
        <v>0.33633671790000003</v>
      </c>
      <c r="D32" s="9" t="str">
        <f>IF($B32="N/A","N/A",IF(C32&gt;5,"No",IF(C32&lt;1,"No","Yes")))</f>
        <v>No</v>
      </c>
      <c r="E32" s="9">
        <v>0.39575212100000001</v>
      </c>
      <c r="F32" s="9" t="str">
        <f>IF($B32="N/A","N/A",IF(E32&gt;5,"No",IF(E32&lt;1,"No","Yes")))</f>
        <v>No</v>
      </c>
      <c r="G32" s="9">
        <v>0.405467313</v>
      </c>
      <c r="H32" s="9" t="str">
        <f>IF($B32="N/A","N/A",IF(G32&gt;5,"No",IF(G32&lt;1,"No","Yes")))</f>
        <v>No</v>
      </c>
      <c r="I32" s="10">
        <v>17.670000000000002</v>
      </c>
      <c r="J32" s="10">
        <v>2.4550000000000001</v>
      </c>
      <c r="K32" s="9" t="str">
        <f t="shared" si="2"/>
        <v>Yes</v>
      </c>
    </row>
    <row r="33" spans="1:11" x14ac:dyDescent="0.2">
      <c r="A33" s="28" t="s">
        <v>375</v>
      </c>
      <c r="B33" s="34" t="s">
        <v>246</v>
      </c>
      <c r="C33" s="9">
        <v>99.068986084000002</v>
      </c>
      <c r="D33" s="9" t="str">
        <f>IF($B33="N/A","N/A",IF(C33&gt;98,"No",IF(C33&lt;8,"No","Yes")))</f>
        <v>No</v>
      </c>
      <c r="E33" s="9">
        <v>99.073786482000003</v>
      </c>
      <c r="F33" s="9" t="str">
        <f>IF($B33="N/A","N/A",IF(E33&gt;98,"No",IF(E33&lt;8,"No","Yes")))</f>
        <v>No</v>
      </c>
      <c r="G33" s="9">
        <v>99.141544331000006</v>
      </c>
      <c r="H33" s="9" t="str">
        <f>IF($B33="N/A","N/A",IF(G33&gt;98,"No",IF(G33&lt;8,"No","Yes")))</f>
        <v>No</v>
      </c>
      <c r="I33" s="10">
        <v>4.7999999999999996E-3</v>
      </c>
      <c r="J33" s="10">
        <v>6.8400000000000002E-2</v>
      </c>
      <c r="K33" s="9" t="str">
        <f t="shared" si="2"/>
        <v>Yes</v>
      </c>
    </row>
    <row r="34" spans="1:11" x14ac:dyDescent="0.2">
      <c r="A34" s="28" t="s">
        <v>376</v>
      </c>
      <c r="B34" s="59" t="s">
        <v>228</v>
      </c>
      <c r="C34" s="9">
        <v>0.2710457496</v>
      </c>
      <c r="D34" s="9" t="str">
        <f>IF($B34="N/A","N/A",IF(C34&gt;5,"No",IF(C34&lt;=0,"No","Yes")))</f>
        <v>Yes</v>
      </c>
      <c r="E34" s="9">
        <v>0.2355667387</v>
      </c>
      <c r="F34" s="9" t="str">
        <f>IF($B34="N/A","N/A",IF(E34&gt;5,"No",IF(E34&lt;=0,"No","Yes")))</f>
        <v>Yes</v>
      </c>
      <c r="G34" s="9">
        <v>0.20786182659999999</v>
      </c>
      <c r="H34" s="9" t="str">
        <f>IF($B34="N/A","N/A",IF(G34&gt;5,"No",IF(G34&lt;=0,"No","Yes")))</f>
        <v>Yes</v>
      </c>
      <c r="I34" s="10">
        <v>-13.1</v>
      </c>
      <c r="J34" s="10">
        <v>-11.8</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162626</v>
      </c>
      <c r="D6" s="9" t="str">
        <f>IF($B6="N/A","N/A",IF(C6&gt;15,"No",IF(C6&lt;-15,"No","Yes")))</f>
        <v>N/A</v>
      </c>
      <c r="E6" s="35">
        <v>225451</v>
      </c>
      <c r="F6" s="9" t="str">
        <f>IF($B6="N/A","N/A",IF(E6&gt;15,"No",IF(E6&lt;-15,"No","Yes")))</f>
        <v>N/A</v>
      </c>
      <c r="G6" s="35">
        <v>229127</v>
      </c>
      <c r="H6" s="9" t="str">
        <f>IF($B6="N/A","N/A",IF(G6&gt;15,"No",IF(G6&lt;-15,"No","Yes")))</f>
        <v>N/A</v>
      </c>
      <c r="I6" s="10">
        <v>38.630000000000003</v>
      </c>
      <c r="J6" s="10">
        <v>1.631</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18.028685450000001</v>
      </c>
      <c r="D9" s="9" t="str">
        <f>IF($B9="N/A","N/A",IF(C9&gt;15,"No",IF(C9&lt;-15,"No","Yes")))</f>
        <v>N/A</v>
      </c>
      <c r="E9" s="36">
        <v>14.918682994999999</v>
      </c>
      <c r="F9" s="9" t="str">
        <f>IF($B9="N/A","N/A",IF(E9&gt;15,"No",IF(E9&lt;-15,"No","Yes")))</f>
        <v>N/A</v>
      </c>
      <c r="G9" s="36">
        <v>13.906344516000001</v>
      </c>
      <c r="H9" s="9" t="str">
        <f>IF($B9="N/A","N/A",IF(G9&gt;15,"No",IF(G9&lt;-15,"No","Yes")))</f>
        <v>N/A</v>
      </c>
      <c r="I9" s="10">
        <v>-17.3</v>
      </c>
      <c r="J9" s="10">
        <v>-6.79</v>
      </c>
      <c r="K9" s="9" t="str">
        <f t="shared" si="0"/>
        <v>Yes</v>
      </c>
    </row>
    <row r="10" spans="1:11" x14ac:dyDescent="0.2">
      <c r="A10" s="81" t="s">
        <v>655</v>
      </c>
      <c r="B10" s="34" t="s">
        <v>241</v>
      </c>
      <c r="C10" s="8">
        <v>99.704844244</v>
      </c>
      <c r="D10" s="9" t="str">
        <f>IF($B10="N/A","N/A",IF(C10&gt;99,"No",IF(C10&lt;75,"No","Yes")))</f>
        <v>No</v>
      </c>
      <c r="E10" s="8">
        <v>99.867376946999997</v>
      </c>
      <c r="F10" s="9" t="str">
        <f>IF($B10="N/A","N/A",IF(E10&gt;99,"No",IF(E10&lt;75,"No","Yes")))</f>
        <v>No</v>
      </c>
      <c r="G10" s="8">
        <v>99.929296852999997</v>
      </c>
      <c r="H10" s="9" t="str">
        <f>IF($B10="N/A","N/A",IF(G10&gt;99,"No",IF(G10&lt;75,"No","Yes")))</f>
        <v>No</v>
      </c>
      <c r="I10" s="10">
        <v>0.16300000000000001</v>
      </c>
      <c r="J10" s="10">
        <v>6.2E-2</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0</v>
      </c>
      <c r="D12" s="9" t="str">
        <f>IF($B12="N/A","N/A",IF(C12&gt;10,"No",IF(C12&lt;=0,"No","Yes")))</f>
        <v>No</v>
      </c>
      <c r="E12" s="9">
        <v>0</v>
      </c>
      <c r="F12" s="9" t="str">
        <f>IF($B12="N/A","N/A",IF(E12&gt;10,"No",IF(E12&lt;=0,"No","Yes")))</f>
        <v>No</v>
      </c>
      <c r="G12" s="9">
        <v>0</v>
      </c>
      <c r="H12" s="9" t="str">
        <f>IF($B12="N/A","N/A",IF(G12&gt;10,"No",IF(G12&lt;=0,"No","Yes")))</f>
        <v>No</v>
      </c>
      <c r="I12" s="10" t="s">
        <v>1743</v>
      </c>
      <c r="J12" s="10" t="s">
        <v>1743</v>
      </c>
      <c r="K12" s="9" t="str">
        <f t="shared" si="0"/>
        <v>N/A</v>
      </c>
    </row>
    <row r="13" spans="1:11" x14ac:dyDescent="0.2">
      <c r="A13" s="81" t="s">
        <v>658</v>
      </c>
      <c r="B13" s="59" t="s">
        <v>228</v>
      </c>
      <c r="C13" s="9">
        <v>0</v>
      </c>
      <c r="D13" s="9" t="str">
        <f>IF($B13="N/A","N/A",IF(C13&gt;5,"No",IF(C13&lt;=0,"No","Yes")))</f>
        <v>No</v>
      </c>
      <c r="E13" s="9">
        <v>0</v>
      </c>
      <c r="F13" s="9" t="str">
        <f>IF($B13="N/A","N/A",IF(E13&gt;5,"No",IF(E13&lt;=0,"No","Yes")))</f>
        <v>No</v>
      </c>
      <c r="G13" s="9">
        <v>0</v>
      </c>
      <c r="H13" s="9" t="str">
        <f>IF($B13="N/A","N/A",IF(G13&gt;5,"No",IF(G13&lt;=0,"No","Yes")))</f>
        <v>No</v>
      </c>
      <c r="I13" s="10" t="s">
        <v>1743</v>
      </c>
      <c r="J13" s="10" t="s">
        <v>1743</v>
      </c>
      <c r="K13" s="9" t="str">
        <f t="shared" si="0"/>
        <v>N/A</v>
      </c>
    </row>
    <row r="14" spans="1:11" x14ac:dyDescent="0.2">
      <c r="A14" s="81" t="s">
        <v>163</v>
      </c>
      <c r="B14" s="34" t="s">
        <v>218</v>
      </c>
      <c r="C14" s="9">
        <v>95.002029195999995</v>
      </c>
      <c r="D14" s="9" t="str">
        <f>IF($B14="N/A","N/A",IF(C14&gt;100,"No",IF(C14&lt;95,"No","Yes")))</f>
        <v>Yes</v>
      </c>
      <c r="E14" s="9">
        <v>94.699956975000006</v>
      </c>
      <c r="F14" s="9" t="str">
        <f>IF($B14="N/A","N/A",IF(E14&gt;100,"No",IF(E14&lt;95,"No","Yes")))</f>
        <v>No</v>
      </c>
      <c r="G14" s="9">
        <v>92.750308781000001</v>
      </c>
      <c r="H14" s="9" t="str">
        <f>IF($B14="N/A","N/A",IF(G14&gt;100,"No",IF(G14&lt;95,"No","Yes")))</f>
        <v>No</v>
      </c>
      <c r="I14" s="10">
        <v>-0.318</v>
      </c>
      <c r="J14" s="10">
        <v>-2.06</v>
      </c>
      <c r="K14" s="9" t="str">
        <f t="shared" si="0"/>
        <v>Yes</v>
      </c>
    </row>
    <row r="15" spans="1:11" x14ac:dyDescent="0.2">
      <c r="A15" s="81" t="s">
        <v>32</v>
      </c>
      <c r="B15" s="34" t="s">
        <v>218</v>
      </c>
      <c r="C15" s="9">
        <v>99.723291478999997</v>
      </c>
      <c r="D15" s="9" t="str">
        <f>IF($B15="N/A","N/A",IF(C15&gt;100,"No",IF(C15&lt;95,"No","Yes")))</f>
        <v>Yes</v>
      </c>
      <c r="E15" s="9">
        <v>99.885562716999999</v>
      </c>
      <c r="F15" s="9" t="str">
        <f>IF($B15="N/A","N/A",IF(E15&gt;100,"No",IF(E15&lt;95,"No","Yes")))</f>
        <v>Yes</v>
      </c>
      <c r="G15" s="9">
        <v>99.960284035000001</v>
      </c>
      <c r="H15" s="9" t="str">
        <f>IF($B15="N/A","N/A",IF(G15&gt;100,"No",IF(G15&lt;95,"No","Yes")))</f>
        <v>Yes</v>
      </c>
      <c r="I15" s="10">
        <v>0.16270000000000001</v>
      </c>
      <c r="J15" s="10">
        <v>7.4800000000000005E-2</v>
      </c>
      <c r="K15" s="9" t="str">
        <f t="shared" si="0"/>
        <v>Yes</v>
      </c>
    </row>
    <row r="16" spans="1:11" x14ac:dyDescent="0.2">
      <c r="A16" s="81" t="s">
        <v>845</v>
      </c>
      <c r="B16" s="34" t="s">
        <v>230</v>
      </c>
      <c r="C16" s="9">
        <v>6.4744475138000004</v>
      </c>
      <c r="D16" s="9" t="str">
        <f>IF($B16="N/A","N/A",IF(C16&gt;30,"No",IF(C16&lt;5,"No","Yes")))</f>
        <v>Yes</v>
      </c>
      <c r="E16" s="9">
        <v>7.0104310525000004</v>
      </c>
      <c r="F16" s="9" t="str">
        <f>IF($B16="N/A","N/A",IF(E16&gt;30,"No",IF(E16&lt;5,"No","Yes")))</f>
        <v>Yes</v>
      </c>
      <c r="G16" s="9">
        <v>7.5031872718999999</v>
      </c>
      <c r="H16" s="9" t="str">
        <f>IF($B16="N/A","N/A",IF(G16&gt;30,"No",IF(G16&lt;5,"No","Yes")))</f>
        <v>Yes</v>
      </c>
      <c r="I16" s="10">
        <v>8.2780000000000005</v>
      </c>
      <c r="J16" s="10">
        <v>7.0289999999999999</v>
      </c>
      <c r="K16" s="9" t="str">
        <f t="shared" si="0"/>
        <v>Yes</v>
      </c>
    </row>
    <row r="17" spans="1:11" x14ac:dyDescent="0.2">
      <c r="A17" s="81" t="s">
        <v>846</v>
      </c>
      <c r="B17" s="34" t="s">
        <v>231</v>
      </c>
      <c r="C17" s="9">
        <v>48.818567481999999</v>
      </c>
      <c r="D17" s="9" t="str">
        <f>IF($B17="N/A","N/A",IF(C17&gt;75,"No",IF(C17&lt;15,"No","Yes")))</f>
        <v>Yes</v>
      </c>
      <c r="E17" s="9">
        <v>44.401024898999999</v>
      </c>
      <c r="F17" s="9" t="str">
        <f>IF($B17="N/A","N/A",IF(E17&gt;75,"No",IF(E17&lt;15,"No","Yes")))</f>
        <v>Yes</v>
      </c>
      <c r="G17" s="9">
        <v>42.253182905999999</v>
      </c>
      <c r="H17" s="9" t="str">
        <f>IF($B17="N/A","N/A",IF(G17&gt;75,"No",IF(G17&lt;15,"No","Yes")))</f>
        <v>Yes</v>
      </c>
      <c r="I17" s="10">
        <v>-9.0500000000000007</v>
      </c>
      <c r="J17" s="10">
        <v>-4.84</v>
      </c>
      <c r="K17" s="9" t="str">
        <f t="shared" si="0"/>
        <v>Yes</v>
      </c>
    </row>
    <row r="18" spans="1:11" x14ac:dyDescent="0.2">
      <c r="A18" s="81" t="s">
        <v>847</v>
      </c>
      <c r="B18" s="34" t="s">
        <v>232</v>
      </c>
      <c r="C18" s="9">
        <v>44.688486582000003</v>
      </c>
      <c r="D18" s="9" t="str">
        <f>IF($B18="N/A","N/A",IF(C18&gt;70,"No",IF(C18&lt;25,"No","Yes")))</f>
        <v>Yes</v>
      </c>
      <c r="E18" s="9">
        <v>48.567673063000001</v>
      </c>
      <c r="F18" s="9" t="str">
        <f>IF($B18="N/A","N/A",IF(E18&gt;70,"No",IF(E18&lt;25,"No","Yes")))</f>
        <v>Yes</v>
      </c>
      <c r="G18" s="9">
        <v>50.225728705999998</v>
      </c>
      <c r="H18" s="9" t="str">
        <f>IF($B18="N/A","N/A",IF(G18&gt;70,"No",IF(G18&lt;25,"No","Yes")))</f>
        <v>Yes</v>
      </c>
      <c r="I18" s="10">
        <v>8.6809999999999992</v>
      </c>
      <c r="J18" s="10">
        <v>3.4140000000000001</v>
      </c>
      <c r="K18" s="9" t="str">
        <f t="shared" si="0"/>
        <v>Yes</v>
      </c>
    </row>
    <row r="19" spans="1:11" x14ac:dyDescent="0.2">
      <c r="A19" s="81" t="s">
        <v>164</v>
      </c>
      <c r="B19" s="34" t="s">
        <v>218</v>
      </c>
      <c r="C19" s="9">
        <v>99.698080258000005</v>
      </c>
      <c r="D19" s="9" t="str">
        <f>IF($B19="N/A","N/A",IF(C19&gt;100,"No",IF(C19&lt;95,"No","Yes")))</f>
        <v>Yes</v>
      </c>
      <c r="E19" s="9">
        <v>99.848304065999997</v>
      </c>
      <c r="F19" s="9" t="str">
        <f>IF($B19="N/A","N/A",IF(E19&gt;100,"No",IF(E19&lt;95,"No","Yes")))</f>
        <v>Yes</v>
      </c>
      <c r="G19" s="9">
        <v>99.933661244999996</v>
      </c>
      <c r="H19" s="9" t="str">
        <f>IF($B19="N/A","N/A",IF(G19&gt;100,"No",IF(G19&lt;95,"No","Yes")))</f>
        <v>Yes</v>
      </c>
      <c r="I19" s="10">
        <v>0.1507</v>
      </c>
      <c r="J19" s="10">
        <v>8.5500000000000007E-2</v>
      </c>
      <c r="K19" s="9" t="str">
        <f t="shared" si="0"/>
        <v>Yes</v>
      </c>
    </row>
    <row r="20" spans="1:11" x14ac:dyDescent="0.2">
      <c r="A20" s="28" t="s">
        <v>373</v>
      </c>
      <c r="B20" s="34" t="s">
        <v>245</v>
      </c>
      <c r="C20" s="9">
        <v>3.2885270497999999</v>
      </c>
      <c r="D20" s="9" t="str">
        <f>IF($B20="N/A","N/A",IF(C20&gt;5,"No",IF(C20&lt;1,"No","Yes")))</f>
        <v>Yes</v>
      </c>
      <c r="E20" s="9">
        <v>3.3838838595</v>
      </c>
      <c r="F20" s="9" t="str">
        <f>IF($B20="N/A","N/A",IF(E20&gt;5,"No",IF(E20&lt;1,"No","Yes")))</f>
        <v>Yes</v>
      </c>
      <c r="G20" s="9">
        <v>3.1078834009</v>
      </c>
      <c r="H20" s="9" t="str">
        <f>IF($B20="N/A","N/A",IF(G20&gt;5,"No",IF(G20&lt;1,"No","Yes")))</f>
        <v>Yes</v>
      </c>
      <c r="I20" s="10">
        <v>2.9</v>
      </c>
      <c r="J20" s="10">
        <v>-8.16</v>
      </c>
      <c r="K20" s="9" t="str">
        <f t="shared" si="0"/>
        <v>Yes</v>
      </c>
    </row>
    <row r="21" spans="1:11" x14ac:dyDescent="0.2">
      <c r="A21" s="28" t="s">
        <v>375</v>
      </c>
      <c r="B21" s="34" t="s">
        <v>246</v>
      </c>
      <c r="C21" s="9">
        <v>94.452916508000001</v>
      </c>
      <c r="D21" s="9" t="str">
        <f>IF($B21="N/A","N/A",IF(C21&gt;98,"No",IF(C21&lt;8,"No","Yes")))</f>
        <v>Yes</v>
      </c>
      <c r="E21" s="9">
        <v>94.676448540999999</v>
      </c>
      <c r="F21" s="9" t="str">
        <f>IF($B21="N/A","N/A",IF(E21&gt;98,"No",IF(E21&lt;8,"No","Yes")))</f>
        <v>Yes</v>
      </c>
      <c r="G21" s="9">
        <v>94.663658146000003</v>
      </c>
      <c r="H21" s="9" t="str">
        <f>IF($B21="N/A","N/A",IF(G21&gt;98,"No",IF(G21&lt;8,"No","Yes")))</f>
        <v>Yes</v>
      </c>
      <c r="I21" s="10">
        <v>0.23669999999999999</v>
      </c>
      <c r="J21" s="10">
        <v>-1.4E-2</v>
      </c>
      <c r="K21" s="9" t="str">
        <f t="shared" si="0"/>
        <v>Yes</v>
      </c>
    </row>
    <row r="22" spans="1:11" x14ac:dyDescent="0.2">
      <c r="A22" s="28" t="s">
        <v>376</v>
      </c>
      <c r="B22" s="59" t="s">
        <v>228</v>
      </c>
      <c r="C22" s="9">
        <v>0.21829227800000001</v>
      </c>
      <c r="D22" s="9" t="str">
        <f>IF($B22="N/A","N/A",IF(C22&gt;5,"No",IF(C22&lt;=0,"No","Yes")))</f>
        <v>Yes</v>
      </c>
      <c r="E22" s="9">
        <v>0.2758914354</v>
      </c>
      <c r="F22" s="9" t="str">
        <f>IF($B22="N/A","N/A",IF(E22&gt;5,"No",IF(E22&lt;=0,"No","Yes")))</f>
        <v>Yes</v>
      </c>
      <c r="G22" s="9">
        <v>0.26666433899999997</v>
      </c>
      <c r="H22" s="9" t="str">
        <f>IF($B22="N/A","N/A",IF(G22&gt;5,"No",IF(G22&lt;=0,"No","Yes")))</f>
        <v>Yes</v>
      </c>
      <c r="I22" s="10">
        <v>26.39</v>
      </c>
      <c r="J22" s="10">
        <v>-3.34</v>
      </c>
      <c r="K22" s="9" t="str">
        <f t="shared" si="0"/>
        <v>Yes</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2014-12-04T21:22:47Z</dcterms:modified>
  <dc:language>English</dc:language>
</cp:coreProperties>
</file>