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Validation_Software\508_VERSION\Data\Excel_Tables\"/>
    </mc:Choice>
  </mc:AlternateContent>
  <bookViews>
    <workbookView xWindow="2160" yWindow="2295" windowWidth="13875" windowHeight="8940" tabRatio="669" firstSheet="17"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<sst xmlns="http://schemas.openxmlformats.org/spreadsheetml/2006/main" count="7133" uniqueCount="1750">
  <si>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</si>
  <si>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</si>
  <si>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</si>
  <si>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</si>
  <si>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</si>
  <si>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</si>
  <si>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</si>
  <si>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</si>
  <si>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</si>
  <si>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</si>
  <si>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</si>
  <si>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</si>
  <si>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</si>
  <si>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</si>
  <si>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</si>
  <si>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</si>
  <si>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</si>
  <si>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</si>
  <si>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</si>
  <si>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</si>
  <si>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</si>
  <si>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</si>
  <si>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</si>
  <si>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</si>
  <si>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</si>
  <si>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</si>
  <si>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</si>
  <si>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</si>
  <si>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</si>
  <si>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</si>
  <si>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</si>
  <si>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</si>
  <si>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</si>
  <si>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</si>
  <si>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</si>
  <si>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</si>
  <si>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</si>
  <si>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</si>
  <si>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</si>
  <si>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</si>
  <si>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</si>
  <si>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</si>
  <si>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</si>
  <si>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</si>
  <si>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</si>
  <si>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</si>
  <si>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</si>
  <si>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</si>
  <si>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</si>
  <si>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</si>
  <si>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</si>
  <si>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</si>
  <si>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</si>
  <si>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</si>
  <si>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</si>
  <si>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</si>
  <si>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</si>
  <si>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</si>
  <si>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</si>
  <si>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</si>
  <si>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</si>
  <si>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</si>
  <si>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</si>
  <si>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</si>
  <si>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</si>
  <si>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</si>
  <si>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</si>
  <si>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</si>
  <si>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</si>
  <si>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</si>
  <si>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</si>
  <si>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</si>
  <si>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</si>
  <si>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</si>
  <si>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</si>
  <si>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</si>
  <si>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</si>
  <si>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</si>
  <si>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</si>
  <si>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</si>
  <si>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</si>
  <si>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</si>
  <si>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</si>
  <si>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</si>
  <si>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</si>
  <si>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</si>
  <si>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</si>
  <si>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</si>
  <si>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</si>
  <si>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</si>
  <si>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</si>
  <si>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</si>
  <si>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</si>
  <si>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</si>
  <si>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</si>
  <si>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</si>
  <si>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</si>
  <si>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</si>
  <si>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</si>
  <si>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</si>
  <si>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</si>
  <si>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</si>
  <si>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</si>
  <si>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</si>
  <si>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</si>
  <si>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</si>
  <si>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</si>
  <si>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</si>
  <si>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</si>
  <si>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</si>
  <si>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</si>
  <si>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</si>
  <si>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</si>
  <si>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</si>
  <si>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</si>
  <si>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</si>
  <si>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</si>
  <si>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</si>
  <si>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</si>
  <si>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</si>
  <si>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</si>
  <si>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</si>
  <si>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</si>
  <si>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</si>
  <si>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</si>
  <si>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</si>
  <si>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</si>
  <si>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</si>
  <si>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</si>
  <si>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</si>
  <si>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</si>
  <si>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</si>
  <si>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</si>
  <si>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</si>
  <si>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</si>
  <si>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</si>
  <si>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</si>
  <si>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</si>
  <si>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</si>
  <si>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</si>
  <si>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</si>
  <si>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</si>
  <si>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</si>
  <si>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</si>
  <si>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</si>
  <si>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</si>
  <si>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</si>
  <si>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</si>
  <si>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</si>
  <si>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</si>
  <si>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</si>
  <si>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</si>
  <si>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</si>
  <si>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</si>
  <si>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</si>
  <si>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</si>
  <si>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</si>
  <si>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</si>
  <si>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</si>
  <si>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</si>
  <si>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</si>
  <si>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</si>
  <si>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</si>
  <si>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</si>
  <si>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</si>
  <si>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</si>
  <si>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</si>
  <si>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</si>
  <si>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</si>
  <si>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</si>
  <si>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</si>
  <si>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</si>
  <si>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</si>
  <si>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</si>
  <si>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</si>
  <si>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</si>
  <si>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</si>
  <si>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</si>
  <si>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</si>
  <si>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</si>
  <si>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</si>
  <si>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</si>
  <si>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</si>
  <si>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</si>
  <si>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</si>
  <si>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</si>
  <si>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</si>
  <si>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</si>
  <si>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</si>
  <si>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</si>
  <si>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</si>
  <si>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</si>
  <si>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</si>
  <si>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</si>
  <si>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</si>
  <si>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</si>
  <si>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</si>
  <si>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</si>
  <si>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</si>
  <si>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</si>
  <si>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</si>
  <si>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</si>
  <si>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</si>
  <si>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</si>
  <si>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</si>
  <si>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</si>
  <si>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</si>
  <si>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</si>
  <si>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</si>
  <si>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</si>
  <si>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</si>
  <si>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</si>
  <si>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</si>
  <si>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</si>
  <si>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</si>
  <si>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</si>
  <si>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</si>
  <si>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</si>
  <si>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</si>
  <si>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</si>
  <si>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</si>
  <si>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</si>
  <si>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</si>
  <si>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</si>
  <si>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</si>
  <si>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</si>
  <si>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</si>
  <si>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</si>
  <si>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</si>
  <si>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</si>
  <si>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</si>
  <si>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</si>
  <si>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</si>
  <si>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</si>
  <si>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</si>
  <si>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</si>
  <si>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</si>
  <si>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</si>
  <si>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</si>
  <si>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</si>
  <si>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</si>
  <si>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</si>
  <si>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</si>
  <si>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</si>
  <si>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</si>
  <si>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</si>
  <si>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</si>
  <si>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</si>
  <si>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</si>
  <si>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</si>
  <si>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</si>
  <si>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</si>
  <si>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</si>
  <si>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</si>
  <si>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</si>
  <si>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</si>
  <si>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</si>
  <si>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</si>
  <si>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</si>
  <si>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</si>
  <si>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</si>
  <si>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</si>
  <si>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</si>
  <si>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</si>
  <si>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</si>
  <si>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</si>
  <si>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</si>
  <si>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</si>
  <si>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</si>
  <si>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</si>
  <si>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</si>
  <si>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</si>
  <si>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</si>
  <si>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</si>
  <si>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</si>
  <si>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</si>
  <si>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</si>
  <si>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</si>
  <si>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</si>
  <si>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</si>
  <si>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</si>
  <si>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</si>
  <si>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</si>
  <si>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</si>
  <si>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</si>
  <si>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</si>
  <si>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</si>
  <si>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</si>
  <si>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</si>
  <si>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</si>
  <si>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</si>
  <si>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</si>
  <si>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</si>
  <si>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</si>
  <si>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</si>
  <si>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</si>
  <si>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</si>
  <si>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</si>
  <si>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</si>
  <si>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</si>
  <si>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</si>
  <si>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</si>
  <si>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</si>
  <si>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</si>
  <si>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</si>
  <si>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</si>
  <si>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</si>
  <si>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</si>
  <si>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</si>
  <si>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</si>
  <si>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</si>
  <si>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</si>
  <si>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</si>
  <si>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</si>
  <si>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</si>
  <si>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</si>
  <si>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</si>
  <si>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</si>
  <si>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</si>
  <si>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</si>
  <si>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</si>
  <si>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</si>
  <si>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</si>
  <si>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</si>
  <si>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</si>
  <si>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</si>
  <si>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</si>
  <si>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</si>
  <si>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</si>
  <si>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</si>
  <si>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</si>
  <si>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</si>
  <si>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</si>
  <si>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</si>
  <si>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</si>
  <si>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</si>
  <si>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</si>
  <si>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</si>
  <si>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</si>
  <si>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</si>
  <si>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</si>
  <si>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</si>
  <si>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</si>
  <si>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</si>
  <si>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</si>
  <si>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</si>
  <si>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</si>
  <si>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</si>
  <si>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</si>
  <si>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</si>
  <si>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</si>
  <si>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</si>
  <si>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</si>
  <si>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</si>
  <si>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</si>
  <si>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</si>
  <si>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</si>
  <si>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</si>
  <si>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</si>
  <si>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</si>
  <si>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</si>
  <si>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</si>
  <si>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</si>
  <si>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</si>
  <si>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</si>
  <si>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</si>
  <si>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</si>
  <si>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</si>
  <si>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</si>
  <si>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</si>
  <si>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</si>
  <si>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</si>
  <si>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</si>
  <si>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</si>
  <si>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</si>
  <si>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</si>
  <si>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</si>
  <si>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</si>
  <si>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</si>
  <si>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</si>
  <si>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</si>
  <si>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</si>
  <si>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</si>
  <si>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</si>
  <si>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</si>
  <si>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</si>
  <si>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</si>
  <si>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</si>
  <si>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</si>
  <si>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</si>
  <si>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</si>
  <si>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</si>
  <si>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</si>
  <si>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</si>
  <si>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</si>
  <si>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</si>
  <si>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</si>
  <si>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</si>
  <si>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</si>
  <si>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</si>
  <si>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</si>
  <si>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</si>
  <si>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</si>
  <si>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</si>
  <si>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</si>
  <si>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</si>
  <si>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</si>
  <si>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</si>
  <si>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</si>
  <si>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</si>
  <si>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</si>
  <si>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</si>
  <si>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</si>
  <si>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</si>
  <si>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</si>
  <si>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</si>
  <si>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</si>
  <si>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</si>
  <si>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</si>
  <si>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</si>
  <si>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</si>
  <si>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</si>
  <si>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</si>
  <si>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</si>
  <si>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</si>
  <si>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</si>
  <si>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</si>
  <si>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</si>
  <si>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</si>
  <si>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</si>
  <si>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</si>
  <si>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</si>
  <si>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</si>
  <si>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</si>
  <si>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</si>
  <si>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</si>
  <si>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</si>
  <si>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</si>
  <si>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</si>
  <si>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</si>
  <si>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</si>
  <si>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</si>
  <si>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</si>
  <si>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</si>
  <si>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</si>
  <si>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</si>
  <si>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</si>
  <si>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</si>
  <si>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</si>
  <si>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</si>
  <si>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</si>
  <si>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</si>
  <si>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</si>
  <si>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</si>
  <si>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</si>
  <si>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</si>
  <si>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</si>
  <si>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</si>
  <si>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</si>
  <si>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</si>
  <si>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</si>
  <si>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</si>
  <si>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</si>
  <si>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</si>
  <si>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</si>
  <si>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</si>
  <si>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</si>
  <si>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</si>
  <si>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</si>
  <si>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</si>
  <si>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</si>
  <si>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</si>
  <si>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</si>
  <si>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</si>
  <si>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</si>
  <si>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</si>
  <si>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</si>
  <si>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</si>
  <si>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</si>
  <si>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</si>
  <si>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</si>
  <si>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</si>
  <si>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</si>
  <si>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</si>
  <si>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</si>
  <si>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</si>
  <si>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</si>
  <si>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</si>
  <si>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</si>
  <si>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</si>
  <si>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</si>
  <si>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</si>
  <si>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</si>
  <si>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</si>
  <si>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</si>
  <si>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</si>
  <si>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</si>
  <si>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</si>
  <si>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</si>
  <si>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</si>
  <si>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</si>
  <si>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</si>
  <si>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</si>
  <si>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</si>
  <si>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</si>
  <si>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</si>
  <si>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</si>
  <si>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</si>
  <si>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</si>
  <si>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</si>
  <si>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</si>
  <si>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</si>
  <si>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</si>
  <si>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</si>
  <si>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</si>
  <si>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</si>
  <si>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</si>
  <si>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</si>
  <si>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</si>
  <si>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</si>
  <si>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</si>
  <si>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</si>
  <si>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</si>
  <si>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</si>
  <si>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</si>
  <si>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</si>
  <si>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</si>
  <si>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</si>
  <si>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</si>
  <si>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</si>
  <si>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</si>
  <si>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</si>
  <si>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</si>
  <si>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</si>
  <si>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</si>
  <si>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</si>
  <si>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</si>
  <si>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</si>
  <si>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</si>
  <si>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</si>
  <si>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</si>
  <si>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</si>
  <si>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</si>
  <si>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</si>
  <si>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</si>
  <si>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</si>
  <si>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</si>
  <si>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</si>
  <si>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</si>
  <si>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</si>
  <si>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</si>
  <si>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</si>
  <si>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</si>
  <si>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</si>
  <si>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</si>
  <si>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</si>
  <si>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</si>
  <si>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</si>
  <si>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</si>
  <si>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</si>
  <si>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</si>
  <si>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</si>
  <si>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</si>
  <si>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</si>
  <si>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</si>
  <si>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</si>
  <si>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</si>
  <si>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</si>
  <si>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</si>
  <si>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</si>
  <si>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</si>
  <si>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</si>
  <si>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</si>
  <si>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</si>
  <si>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</si>
  <si>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</si>
  <si>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</si>
  <si>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</si>
  <si>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</si>
  <si>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</si>
  <si>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</si>
  <si>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</si>
  <si>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</si>
  <si>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</si>
  <si>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</si>
  <si>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</si>
  <si>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</si>
  <si>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</si>
  <si>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</si>
  <si>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</si>
  <si>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</si>
  <si>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</si>
  <si>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</si>
  <si>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</si>
  <si>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</si>
  <si>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</si>
  <si>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</si>
  <si>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</si>
  <si>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</si>
  <si>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</si>
  <si>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</si>
  <si>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</si>
  <si>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</si>
  <si>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</si>
  <si>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</si>
  <si>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</si>
  <si>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</si>
  <si>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</si>
  <si>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</si>
  <si>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</si>
  <si>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</si>
  <si>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</si>
  <si>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</si>
  <si>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</si>
  <si>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</si>
  <si>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</si>
  <si>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</si>
  <si>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</si>
  <si>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</si>
  <si>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</si>
  <si>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</si>
  <si>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</si>
  <si>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</si>
  <si>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</si>
  <si>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</si>
  <si>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</si>
  <si>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</si>
  <si>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</si>
  <si>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</si>
  <si>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</si>
  <si>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</si>
  <si>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</si>
  <si>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</si>
  <si>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</si>
  <si>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</si>
  <si>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</si>
  <si>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</si>
  <si>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</si>
  <si>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</si>
  <si>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</si>
  <si>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</si>
  <si>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</si>
  <si>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</si>
  <si>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</si>
  <si>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</si>
  <si>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</si>
  <si>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</si>
  <si>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</si>
  <si>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</si>
  <si>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</si>
  <si>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</si>
  <si>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</si>
  <si>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</si>
  <si>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</si>
  <si>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</si>
  <si>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</si>
  <si>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</si>
  <si>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</si>
  <si>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</si>
  <si>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</si>
  <si>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</si>
  <si>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</si>
  <si>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</si>
  <si>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</si>
  <si>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</si>
  <si>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</si>
  <si>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</si>
  <si>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</si>
  <si>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</si>
  <si>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</si>
  <si>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</si>
  <si>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</si>
  <si>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</si>
  <si>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</si>
  <si>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</si>
  <si>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</si>
  <si>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</si>
  <si>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</si>
  <si>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</si>
  <si>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</si>
  <si>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</si>
  <si>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</si>
  <si>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</si>
  <si>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</si>
  <si>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</si>
  <si>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</si>
  <si>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</si>
  <si>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</si>
  <si>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</si>
  <si>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</si>
  <si>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</si>
  <si>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</si>
  <si>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</si>
  <si>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</si>
  <si>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</si>
  <si>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</si>
  <si>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</si>
  <si>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</si>
  <si>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</si>
  <si>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</si>
  <si>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</si>
  <si>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</si>
  <si>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</si>
  <si>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</si>
  <si>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</si>
  <si>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</si>
  <si>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</si>
  <si>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</si>
  <si>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</si>
  <si>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</si>
  <si>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</si>
  <si>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</si>
  <si>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</si>
  <si>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</si>
  <si>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</si>
  <si>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</si>
  <si>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</si>
  <si>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</si>
  <si>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</si>
  <si>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</si>
  <si>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</si>
  <si>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</si>
  <si>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</si>
  <si>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</si>
  <si>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</si>
  <si>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</si>
  <si>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</si>
  <si>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</si>
  <si>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</si>
  <si>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</si>
  <si>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</si>
  <si>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</si>
  <si>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</si>
  <si>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</si>
  <si>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</si>
  <si>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</si>
  <si>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</si>
  <si>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</si>
  <si>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</si>
  <si>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</si>
  <si>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</si>
  <si>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</si>
  <si>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</si>
  <si>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</si>
  <si>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</si>
  <si>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</si>
  <si>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</si>
  <si>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</si>
  <si>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</si>
  <si>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</si>
  <si>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</si>
  <si>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</si>
  <si>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</si>
  <si>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</si>
  <si>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</si>
  <si>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</si>
  <si>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</si>
  <si>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</si>
  <si>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</si>
  <si>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</si>
  <si>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</si>
  <si>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</si>
  <si>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</si>
  <si>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</si>
  <si>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</si>
  <si>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</si>
  <si>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</si>
  <si>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</si>
  <si>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</si>
  <si>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</si>
  <si>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</si>
  <si>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</si>
  <si>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</si>
  <si>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</si>
  <si>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</si>
  <si>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</si>
  <si>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</si>
  <si>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</si>
  <si>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</si>
  <si>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</si>
  <si>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</si>
  <si>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</si>
  <si>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</si>
  <si>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</si>
  <si>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</si>
  <si>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</si>
  <si>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</si>
  <si>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</si>
  <si>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</si>
  <si>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</si>
  <si>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</si>
  <si>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</si>
  <si>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</si>
  <si>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</si>
  <si>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</si>
  <si>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</si>
  <si>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</si>
  <si>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</si>
  <si>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</si>
  <si>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</si>
  <si>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</si>
  <si>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</si>
  <si>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</si>
  <si>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</si>
  <si>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</si>
  <si>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</si>
  <si>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</si>
  <si>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</si>
  <si>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</si>
  <si>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</si>
  <si>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</si>
  <si>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</si>
  <si>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</si>
  <si>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</si>
  <si>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</si>
  <si>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</si>
  <si>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</si>
  <si>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</si>
  <si>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</si>
  <si>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</si>
  <si>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</si>
  <si>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</si>
  <si>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</si>
  <si>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</si>
  <si>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</si>
  <si>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</si>
  <si>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</si>
  <si>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</si>
  <si>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</si>
  <si>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</si>
  <si>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</si>
  <si>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</si>
  <si>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</si>
  <si>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</si>
  <si>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</si>
  <si>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</si>
  <si>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</si>
  <si>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</si>
  <si>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</si>
  <si>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</si>
  <si>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</si>
  <si>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</si>
  <si>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</si>
  <si>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</si>
  <si>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</si>
  <si>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</si>
  <si>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</si>
  <si>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</si>
  <si>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</si>
  <si>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</si>
  <si>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</si>
  <si>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</si>
  <si>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</si>
  <si>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</si>
  <si>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</si>
  <si>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</si>
  <si>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</si>
  <si>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</si>
  <si>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</si>
  <si>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</si>
  <si>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</si>
  <si>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</si>
  <si>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</si>
  <si>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</si>
  <si>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</si>
  <si>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</si>
  <si>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</si>
  <si>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</si>
  <si>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</si>
  <si>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</si>
  <si>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</si>
  <si>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</si>
  <si>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</si>
  <si>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</si>
  <si>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</si>
  <si>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</si>
  <si>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</si>
  <si>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</si>
  <si>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</si>
  <si>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</si>
  <si>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</si>
  <si>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</si>
  <si>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</si>
  <si>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</si>
  <si>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</si>
  <si>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</si>
  <si>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</si>
  <si>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</si>
  <si>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</si>
  <si>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</si>
  <si>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</si>
  <si>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</si>
  <si>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</si>
  <si>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</si>
  <si>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</si>
  <si>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</si>
  <si>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</si>
  <si>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</si>
  <si>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</si>
  <si>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</si>
  <si>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</si>
  <si>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</si>
  <si>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</si>
  <si>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</si>
  <si>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</si>
  <si>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</si>
  <si>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</si>
  <si>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</si>
  <si>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</si>
  <si>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</si>
  <si>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</si>
  <si>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</si>
  <si>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</si>
  <si>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</si>
  <si>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</si>
  <si>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</si>
  <si>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</si>
  <si>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</si>
  <si>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</si>
  <si>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</si>
  <si>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</si>
  <si>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</si>
  <si>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</si>
  <si>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</si>
  <si>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</si>
  <si>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</si>
  <si>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</si>
  <si>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</si>
  <si>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</si>
  <si>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</si>
  <si>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</si>
  <si>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</si>
  <si>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</si>
  <si>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</si>
  <si>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</si>
  <si>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</si>
  <si>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</si>
  <si>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</si>
  <si>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</si>
  <si>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</si>
  <si>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</si>
  <si>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</si>
  <si>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</si>
  <si>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</si>
  <si>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</si>
  <si>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</si>
  <si>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</si>
  <si>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</si>
  <si>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</si>
  <si>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</si>
  <si>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</si>
  <si>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</si>
  <si>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</si>
  <si>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</si>
  <si>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</si>
  <si>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</si>
  <si>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</si>
  <si>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</si>
  <si>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</si>
  <si>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</si>
  <si>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</si>
  <si>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</si>
  <si>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</si>
  <si>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</si>
  <si>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</si>
  <si>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</si>
  <si>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</si>
  <si>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</si>
  <si>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</si>
  <si>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</si>
  <si>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</si>
  <si>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</si>
  <si>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</si>
  <si>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</si>
  <si>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</si>
  <si>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</si>
  <si>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</si>
  <si>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</si>
  <si>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</si>
  <si>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</si>
  <si>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</si>
  <si>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</si>
  <si>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</si>
  <si>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</si>
  <si>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</si>
  <si>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</si>
  <si>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</si>
  <si>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</si>
  <si>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</si>
  <si>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</si>
  <si>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</si>
  <si>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</si>
  <si>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</si>
  <si>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</si>
  <si>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</si>
  <si>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</si>
  <si>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</si>
  <si>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</si>
  <si>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</si>
  <si>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</si>
  <si>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</si>
  <si>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</si>
  <si>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</si>
  <si>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</si>
  <si>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</si>
  <si>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</si>
  <si>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</si>
  <si>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</si>
  <si>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</si>
  <si>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</si>
  <si>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</si>
  <si>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</si>
  <si>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</si>
  <si>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</si>
  <si>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</si>
  <si>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</si>
  <si>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</si>
  <si>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</si>
  <si>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</si>
  <si>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</si>
  <si>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</si>
  <si>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</si>
  <si>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</si>
  <si>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</si>
  <si>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</si>
  <si>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</si>
  <si>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</si>
  <si>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</si>
  <si>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</si>
  <si>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</si>
  <si>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</si>
  <si>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</si>
  <si>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</si>
  <si>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</si>
  <si>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</si>
  <si>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</si>
  <si>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</si>
  <si>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</si>
  <si>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</si>
  <si>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</si>
  <si>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</si>
  <si>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</si>
  <si>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</si>
  <si>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</si>
  <si>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</si>
  <si>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</si>
  <si>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</si>
  <si>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</si>
  <si>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</si>
  <si>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</si>
  <si>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</si>
  <si>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</si>
  <si>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</si>
  <si>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</si>
  <si>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</si>
  <si>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</si>
  <si>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</si>
  <si>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</si>
  <si>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</si>
  <si>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</si>
  <si>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</si>
  <si>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</si>
  <si>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</si>
  <si>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</si>
  <si>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</si>
  <si>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</si>
  <si>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</si>
  <si>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</si>
  <si>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</si>
  <si>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</si>
  <si>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</si>
  <si>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</si>
  <si>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</si>
  <si>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</si>
  <si>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</si>
  <si>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</si>
  <si>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</si>
  <si>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</si>
  <si>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</si>
  <si>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</si>
  <si>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</si>
  <si>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</si>
  <si>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</si>
  <si>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</si>
  <si>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</si>
  <si>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</si>
  <si>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</si>
  <si>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</si>
  <si>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</si>
  <si>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</si>
  <si>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</si>
  <si>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</si>
  <si>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</si>
  <si>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</si>
  <si>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</si>
  <si>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</si>
  <si>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</si>
  <si>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</si>
  <si>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</si>
  <si>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</si>
  <si>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</si>
  <si>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</si>
  <si>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</si>
  <si>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</si>
  <si>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</si>
  <si>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</si>
  <si>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</si>
  <si>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</si>
  <si>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</si>
  <si>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</si>
  <si>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</si>
  <si>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</si>
  <si>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</si>
  <si>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</si>
  <si>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</si>
  <si>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</si>
  <si>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</si>
  <si>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</si>
  <si>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</si>
  <si>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</si>
  <si>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</si>
  <si>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</si>
  <si>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</si>
  <si>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</si>
  <si>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</si>
  <si>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</si>
  <si>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</si>
  <si>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</si>
  <si>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</si>
  <si>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</si>
  <si>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</si>
  <si>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</si>
  <si>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</si>
  <si>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</si>
  <si>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</si>
  <si>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</si>
  <si>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</si>
  <si>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</si>
  <si>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</si>
  <si>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</si>
  <si>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</si>
  <si>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</si>
  <si>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</si>
  <si>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</si>
  <si>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</si>
  <si>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</si>
  <si>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</si>
  <si>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</si>
  <si>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</si>
  <si>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</si>
  <si>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</si>
  <si>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</si>
  <si>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</si>
  <si>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</si>
  <si>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</si>
  <si>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</si>
  <si>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</si>
  <si>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</si>
  <si>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</si>
  <si>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</si>
  <si>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</si>
  <si>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</si>
  <si>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</si>
  <si>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</si>
  <si>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</si>
  <si>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</si>
  <si>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</si>
  <si>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</si>
  <si>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</si>
  <si>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</si>
  <si>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</si>
  <si>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</si>
  <si>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</si>
  <si>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</si>
  <si>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</si>
  <si>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</si>
  <si>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</si>
  <si>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</si>
  <si>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</si>
  <si>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</si>
  <si>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</si>
  <si>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</si>
  <si>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</si>
  <si>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</si>
  <si>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</si>
  <si>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</si>
  <si>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</si>
  <si>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</si>
  <si>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</si>
  <si>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</si>
  <si>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</si>
  <si>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</si>
  <si>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</si>
  <si>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</si>
  <si>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</si>
  <si>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</si>
  <si>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</si>
  <si>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</si>
  <si>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</si>
  <si>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</si>
  <si>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</si>
  <si>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</si>
  <si>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</si>
  <si>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</si>
  <si>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</si>
  <si>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</si>
  <si>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</si>
  <si>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</si>
  <si>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</si>
  <si>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</si>
  <si>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</si>
  <si>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</si>
  <si>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</si>
  <si>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</si>
  <si>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</si>
  <si>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</si>
  <si>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</si>
  <si>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</si>
  <si>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</si>
  <si>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</si>
  <si>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</si>
  <si>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</si>
  <si>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</si>
  <si>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</si>
  <si>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</si>
  <si>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</si>
  <si>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</si>
  <si>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</si>
  <si>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</si>
  <si>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</si>
  <si>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</si>
  <si>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</si>
  <si>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</si>
  <si>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</si>
  <si>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</si>
  <si>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</si>
  <si>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</si>
  <si>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</si>
  <si>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</si>
  <si>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</si>
  <si>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</si>
  <si>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</si>
  <si>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</si>
  <si>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</si>
  <si>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</si>
  <si>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</si>
  <si>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</si>
  <si>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</si>
  <si>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</si>
  <si>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</si>
  <si>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</si>
  <si>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</si>
  <si>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</si>
  <si>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</si>
  <si>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</si>
  <si>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</si>
  <si>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</si>
  <si>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</si>
  <si>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</si>
  <si>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</si>
  <si>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</si>
  <si>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</si>
  <si>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</si>
  <si>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</si>
  <si>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</si>
  <si>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</si>
  <si>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</si>
  <si>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</si>
  <si>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</si>
  <si>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</si>
  <si>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</si>
  <si>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</si>
  <si>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</si>
  <si>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</si>
  <si>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</si>
  <si>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</si>
  <si>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</si>
  <si>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</si>
  <si>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</si>
  <si>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</si>
  <si>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</si>
  <si>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</si>
  <si>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</si>
  <si>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</si>
  <si>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</si>
  <si>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</si>
  <si>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</si>
  <si>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</si>
  <si>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</si>
  <si>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</si>
  <si>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</si>
  <si>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</si>
  <si>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</si>
  <si>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</si>
  <si>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</si>
  <si>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</si>
  <si>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</si>
  <si>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</si>
  <si>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</si>
  <si>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</si>
  <si>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</si>
  <si>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</si>
  <si>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</si>
  <si>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</si>
  <si>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</si>
  <si>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</si>
  <si>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</si>
  <si>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</si>
  <si>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</si>
  <si>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</si>
  <si>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</si>
  <si>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</si>
  <si>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</si>
  <si>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</si>
  <si>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</si>
  <si>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</si>
  <si>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</si>
  <si>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</si>
  <si>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</si>
  <si>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</si>
  <si>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</si>
  <si>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</si>
  <si>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</si>
  <si>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</si>
  <si>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</si>
  <si>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</si>
  <si>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</si>
  <si>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</si>
  <si>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</si>
  <si>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</si>
  <si>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</si>
  <si>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</si>
  <si>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</si>
  <si>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</si>
  <si>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</si>
  <si>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</si>
  <si>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</si>
  <si>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</si>
  <si>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</si>
  <si>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</si>
  <si>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</si>
  <si>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</si>
  <si>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</si>
  <si>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</si>
  <si>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</si>
  <si>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</si>
  <si>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</si>
  <si>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</si>
  <si>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</si>
  <si>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</si>
  <si>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</si>
  <si>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</si>
  <si>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</si>
  <si>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</si>
  <si>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</si>
  <si>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</si>
  <si>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</si>
  <si>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</si>
  <si>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</si>
  <si>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</si>
  <si>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</si>
  <si>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</si>
  <si>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</si>
  <si>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</si>
  <si>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</si>
  <si>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</si>
  <si>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</si>
  <si>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</si>
  <si>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</si>
  <si>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</si>
  <si>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</si>
  <si>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</si>
  <si>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</si>
  <si>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</si>
  <si>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</si>
  <si>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</si>
  <si>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</si>
  <si>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</si>
  <si>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</si>
  <si>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</si>
  <si>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</si>
  <si>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</si>
  <si>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</si>
  <si>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</si>
  <si>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</si>
  <si>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</si>
  <si>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</si>
  <si>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</si>
  <si>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</si>
  <si>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</si>
  <si>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</si>
  <si>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</si>
  <si>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</si>
  <si>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</si>
  <si>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</si>
  <si>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</si>
  <si>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</si>
  <si>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</si>
  <si>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</si>
  <si>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</si>
  <si>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</si>
  <si>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</si>
  <si>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</si>
  <si>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</si>
  <si>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</si>
  <si>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</si>
  <si>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</si>
  <si>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</si>
  <si>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</si>
  <si>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</si>
  <si>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</si>
  <si>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</si>
  <si>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</si>
  <si>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</si>
  <si>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</si>
  <si>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</si>
  <si>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</si>
  <si>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</si>
  <si>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</si>
  <si>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</si>
  <si>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</si>
  <si>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</si>
  <si>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</si>
  <si>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</si>
  <si>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</si>
  <si>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</si>
  <si>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</si>
  <si>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</si>
  <si>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</si>
  <si>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</si>
  <si>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</si>
  <si>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</si>
  <si>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</si>
  <si>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</si>
  <si>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</si>
  <si>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</si>
  <si>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</si>
  <si>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</si>
  <si>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</si>
  <si>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</si>
  <si>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</si>
  <si>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</si>
  <si>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</si>
  <si>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</si>
  <si>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</si>
  <si>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</si>
  <si>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</si>
  <si>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</si>
  <si>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</si>
  <si>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</si>
  <si>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</si>
  <si>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</si>
  <si>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</si>
  <si>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</si>
  <si>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</si>
  <si>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</si>
  <si>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</si>
  <si>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</si>
  <si>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</si>
  <si>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</si>
  <si>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</si>
  <si>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</si>
  <si>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</si>
  <si>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</si>
  <si>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</si>
  <si>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</si>
  <si>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</si>
  <si>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</si>
  <si>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</si>
  <si>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</si>
  <si>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</si>
  <si>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</si>
  <si>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</si>
  <si>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</si>
  <si>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</si>
  <si>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</si>
  <si>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</si>
  <si>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</si>
  <si>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</si>
  <si>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</si>
  <si>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</si>
  <si>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</si>
  <si>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</si>
  <si>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</si>
  <si>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</si>
  <si>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</si>
  <si>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</si>
  <si>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</si>
  <si>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</si>
  <si>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</si>
  <si>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</si>
  <si>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</si>
  <si>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</si>
  <si>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</si>
  <si>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</si>
  <si>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</si>
  <si>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</si>
  <si>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</si>
  <si>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</si>
  <si>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</si>
  <si>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</si>
  <si>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</si>
  <si>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</si>
  <si>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</si>
  <si>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</si>
  <si>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</si>
  <si>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</si>
  <si>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</si>
  <si>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</si>
  <si>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</si>
  <si>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</si>
  <si>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</si>
  <si>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</si>
  <si>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</si>
  <si>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</si>
  <si>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</si>
  <si>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</si>
  <si>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</si>
  <si>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</si>
  <si>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</si>
  <si>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</si>
  <si>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</si>
  <si>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</si>
  <si>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</si>
  <si>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</si>
  <si>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</si>
  <si>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</si>
  <si>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</si>
  <si>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</si>
  <si>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</si>
  <si>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</si>
  <si>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</si>
  <si>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</si>
  <si>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</si>
  <si>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</si>
  <si>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</si>
  <si>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</si>
  <si>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</si>
  <si>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</si>
  <si>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</si>
  <si>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</si>
  <si>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</si>
  <si>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</si>
  <si>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</si>
  <si>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</si>
  <si>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</si>
  <si>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</si>
  <si>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</si>
  <si>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</si>
  <si>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</si>
  <si>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</si>
  <si>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</si>
  <si>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</si>
  <si>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</si>
  <si>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</si>
  <si>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</si>
  <si>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</si>
  <si>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</si>
  <si>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</si>
  <si>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</si>
  <si>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</si>
  <si>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</si>
  <si>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</si>
  <si>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</si>
  <si>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</si>
  <si>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</si>
  <si>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</si>
  <si>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</si>
  <si>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</si>
  <si>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</si>
  <si>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</si>
  <si>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</si>
  <si>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</si>
  <si>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</si>
  <si>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</si>
  <si>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</si>
  <si>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</si>
  <si>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</si>
  <si>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</si>
  <si>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</si>
  <si>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</si>
  <si>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</si>
  <si>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</si>
  <si>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</si>
  <si>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</si>
  <si>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</si>
  <si>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</si>
  <si>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</si>
  <si>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</si>
  <si>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</si>
  <si>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</si>
  <si>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</si>
  <si>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</si>
  <si>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</si>
  <si>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</si>
  <si>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</si>
  <si>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</si>
  <si>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</si>
  <si>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</si>
  <si>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</si>
  <si>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</si>
  <si>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</si>
  <si>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</si>
  <si>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</si>
  <si>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</si>
  <si>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</si>
  <si>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</si>
  <si>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</si>
  <si>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</si>
  <si>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</si>
  <si>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</si>
  <si>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</si>
  <si>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</si>
  <si>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</si>
  <si>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</si>
  <si>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</si>
  <si>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</si>
  <si>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</si>
  <si>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</si>
  <si>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</si>
  <si>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</si>
  <si>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</si>
  <si>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</si>
  <si>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</si>
  <si>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</si>
  <si>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</si>
  <si>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</si>
  <si>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</si>
  <si>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</si>
  <si>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</si>
  <si>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</si>
  <si>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</si>
  <si>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</si>
  <si>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</si>
  <si>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</si>
  <si>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</si>
  <si>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</si>
  <si>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</si>
  <si>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</si>
  <si>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</si>
  <si>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</si>
  <si>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</si>
  <si>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</si>
  <si>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</si>
  <si>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</si>
  <si>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</si>
  <si>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</si>
  <si>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</si>
  <si>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</si>
  <si>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</si>
  <si>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</si>
  <si>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</si>
  <si>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</si>
  <si>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</si>
  <si>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</si>
  <si>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</si>
  <si>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</si>
  <si>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</si>
  <si>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</si>
  <si>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</si>
  <si>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</si>
  <si>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</si>
  <si>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</si>
  <si>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</si>
  <si>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</si>
  <si>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</si>
  <si>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</si>
  <si>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</si>
  <si>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</si>
  <si>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</si>
  <si>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</si>
  <si>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</si>
  <si>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</si>
  <si>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</si>
  <si>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</si>
  <si>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</si>
  <si>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</si>
  <si>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</si>
  <si>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</si>
  <si>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</si>
  <si>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</si>
  <si>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</si>
  <si>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</si>
  <si>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</si>
  <si>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</si>
  <si>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</si>
  <si>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</si>
  <si>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</si>
  <si>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</si>
  <si>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</si>
  <si>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</si>
  <si>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</si>
  <si>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</si>
  <si>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</si>
  <si>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</si>
  <si>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</si>
  <si>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</si>
  <si>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</si>
  <si>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</si>
  <si>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</si>
  <si>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</si>
  <si>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</si>
  <si>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</si>
  <si>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</si>
  <si>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</si>
  <si>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</si>
  <si>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</si>
  <si>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</si>
  <si>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</si>
  <si>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</si>
  <si>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</si>
  <si>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</si>
  <si>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</si>
  <si>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</si>
  <si>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</si>
  <si>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</si>
  <si>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</si>
  <si>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</si>
  <si>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</si>
  <si>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</si>
  <si>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</si>
  <si>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</si>
  <si>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</si>
  <si>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</si>
  <si>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</si>
  <si>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</si>
  <si>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</si>
  <si>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</si>
  <si>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</si>
  <si>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</si>
  <si>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</si>
  <si>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</si>
  <si>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</si>
  <si>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</si>
  <si>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</si>
  <si>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</si>
  <si>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</si>
  <si>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</si>
  <si>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</si>
  <si>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</si>
  <si>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</si>
  <si>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</si>
  <si>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</si>
  <si>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</si>
  <si>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</si>
  <si>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 Child Enrollees with 12 Months Enrollment</t>
  </si>
  <si>
    <t>February 7, 2018</t>
  </si>
  <si>
    <t>.</t>
  </si>
  <si>
    <t>State: CO</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</si>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</sst>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49" fontId="4" fillId="2" borderId="12" xfId="0" applyNumberFormat="1" applyFont="1" applyFill="1" applyBorder="1" applyAlignment="1" applyProtection="1">
      <alignment horizontal="center" wrapText="1"/>
      <protection locked="0"/>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4"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49" fontId="3" fillId="2" borderId="3" xfId="2" applyNumberFormat="1" applyFont="1" applyFill="1" applyBorder="1" applyAlignment="1" applyProtection="1">
      <alignment wrapText="1"/>
      <protection locked="0"/>
    </xf>
    <xf numFmtId="0" fontId="0" fillId="0" borderId="4" xfId="0" applyBorder="1" applyAlignment="1">
      <alignment wrapText="1"/>
    </xf>
    <xf numFmtId="0" fontId="0" fillId="0" borderId="2" xfId="0"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3" name="Table3" displayName="Table3" ref="A5:K24" totalsRowShown="0" headerRowDxfId="324" dataDxfId="322" headerRowBorderDxfId="323" tableBorderDxfId="321">
  <autoFilter ref="A5:K24"/>
  <tableColumns count="11">
    <tableColumn id="1" name="Measure" dataDxfId="320"/>
    <tableColumn id="2" name="Expected Range" dataDxfId="319"/>
    <tableColumn id="3" name="2010_x000a_Value"/>
    <tableColumn id="4" name="2010 _x000a_Value Within Range" dataDxfId="318"/>
    <tableColumn id="5" name="2011_x000a_Value"/>
    <tableColumn id="6" name="2011_x000a_Value Within Range" dataDxfId="317"/>
    <tableColumn id="7" name="2012_x000a_Value"/>
    <tableColumn id="8" name="2012_x000a_ Value Within Range" dataDxfId="316"/>
    <tableColumn id="9" name="% Change 2010 -_x000a_ 2011" dataDxfId="315"/>
    <tableColumn id="10" name="% Change 2011 - _x000a_2012"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2" name="Table12" displayName="Table12"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0_x000a_Value" dataDxfId="184"/>
    <tableColumn id="4" name="2010 _x000a_Value Within Range" dataDxfId="183">
      <calculatedColumnFormula>IF($B6="N/A","N/A",IF(C6&gt;15,"No",IF(C6&lt;-15,"No","Yes")))</calculatedColumnFormula>
    </tableColumn>
    <tableColumn id="5" name="2011_x000a_Value" dataDxfId="182"/>
    <tableColumn id="6" name="2011_x000a_Value Within Range" dataDxfId="181">
      <calculatedColumnFormula>IF($B6="N/A","N/A",IF(E6&gt;15,"No",IF(E6&lt;-15,"No","Yes")))</calculatedColumnFormula>
    </tableColumn>
    <tableColumn id="7" name="2012_x000a_Value" dataDxfId="180"/>
    <tableColumn id="8" name="2012_x000a_ Value Within Range" dataDxfId="179">
      <calculatedColumnFormula>IF($B6="N/A","N/A",IF(G6&gt;15,"No",IF(G6&lt;-15,"No","Yes")))</calculatedColumnFormula>
    </tableColumn>
    <tableColumn id="9" name="% Change 2010 -_x000a_ 2011" dataDxfId="178"/>
    <tableColumn id="10" name="% Change 2011 - _x000a_2012"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3" name="Table13" displayName="Table13" ref="A5:K47" totalsRowShown="0" headerRowDxfId="175" dataDxfId="173" headerRowBorderDxfId="174" tableBorderDxfId="172" totalsRowBorderDxfId="171">
  <autoFilter ref="A5:K47"/>
  <tableColumns count="11">
    <tableColumn id="1" name="Measure" dataDxfId="170"/>
    <tableColumn id="2" name="Expected Range" dataDxfId="169"/>
    <tableColumn id="3" name="2010_x000a_Value" dataDxfId="168"/>
    <tableColumn id="4" name="2010 _x000a_Value Within Range" dataDxfId="167">
      <calculatedColumnFormula>IF($B6="N/A","N/A",IF(C6&gt;15,"No",IF(C6&lt;-15,"No","Yes")))</calculatedColumnFormula>
    </tableColumn>
    <tableColumn id="5" name="2011_x000a_Value" dataDxfId="166"/>
    <tableColumn id="6" name="2011_x000a_Value Within Range" dataDxfId="165">
      <calculatedColumnFormula>IF($B6="N/A","N/A",IF(E6&gt;15,"No",IF(E6&lt;-15,"No","Yes")))</calculatedColumnFormula>
    </tableColumn>
    <tableColumn id="7" name="2012_x000a_Value" dataDxfId="164"/>
    <tableColumn id="8" name="2012_x000a_ Value Within Range" dataDxfId="163">
      <calculatedColumnFormula>IF($B6="N/A","N/A",IF(G6&gt;15,"No",IF(G6&lt;-15,"No","Yes")))</calculatedColumnFormula>
    </tableColumn>
    <tableColumn id="9" name="% Change 2010 -_x000a_ 2011" dataDxfId="162"/>
    <tableColumn id="10" name="% Change 2011 - _x000a_2012"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4" name="Table14" displayName="Table14" ref="A5:K57" totalsRowShown="0" headerRowDxfId="159" dataDxfId="157" headerRowBorderDxfId="158" tableBorderDxfId="156" totalsRowBorderDxfId="155">
  <autoFilter ref="A5:K57"/>
  <tableColumns count="11">
    <tableColumn id="1" name="Measure" dataDxfId="154"/>
    <tableColumn id="2" name="Expected Range" dataDxfId="153"/>
    <tableColumn id="3" name="2010_x000a_Value" dataDxfId="152"/>
    <tableColumn id="4" name="2010 _x000a_Value Within Range" dataDxfId="151">
      <calculatedColumnFormula>IF($B6="N/A","N/A",IF(C6&lt;0,"No","Yes"))</calculatedColumnFormula>
    </tableColumn>
    <tableColumn id="5" name="2011_x000a_Value" dataDxfId="150"/>
    <tableColumn id="6" name="2011_x000a_Value Within Range" dataDxfId="149">
      <calculatedColumnFormula>IF($B6="N/A","N/A",IF(E6&lt;0,"No","Yes"))</calculatedColumnFormula>
    </tableColumn>
    <tableColumn id="7" name="2012_x000a_Value" dataDxfId="148"/>
    <tableColumn id="8" name="2012_x000a_ Value Within Range" dataDxfId="147">
      <calculatedColumnFormula>IF($B6="N/A","N/A",IF(G6&lt;0,"No","Yes"))</calculatedColumnFormula>
    </tableColumn>
    <tableColumn id="9" name="% Change 2010 -_x000a_ 2011" dataDxfId="146"/>
    <tableColumn id="10" name="% Change 2011 - _x000a_2012"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5" name="Table15" displayName="Table15" ref="A5:K22" totalsRowShown="0" headerRowDxfId="143" dataDxfId="141" headerRowBorderDxfId="142" tableBorderDxfId="140">
  <autoFilter ref="A5:K22"/>
  <tableColumns count="11">
    <tableColumn id="1" name="Measure" dataDxfId="139"/>
    <tableColumn id="2" name="Expected Range" dataDxfId="138"/>
    <tableColumn id="3" name="2010_x000a_Value"/>
    <tableColumn id="4" name="2010 _x000a_Value Within Range" dataDxfId="137"/>
    <tableColumn id="5" name="2011_x000a_Value"/>
    <tableColumn id="6" name="2011_x000a_Value Within Range" dataDxfId="136"/>
    <tableColumn id="7" name="2012_x000a_Value"/>
    <tableColumn id="8" name="2012_x000a_ Value Within Range" dataDxfId="135"/>
    <tableColumn id="9" name="% Change 2010 -_x000a_ 2011" dataDxfId="134"/>
    <tableColumn id="10" name="% Change 2011 - _x000a_2012"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6" name="Table16" displayName="Table16" ref="A5:K31" totalsRowShown="0" headerRowDxfId="131" dataDxfId="129" headerRowBorderDxfId="130" tableBorderDxfId="128" totalsRowBorderDxfId="127">
  <autoFilter ref="A5:K31"/>
  <tableColumns count="11">
    <tableColumn id="1" name="Measure" dataDxfId="126"/>
    <tableColumn id="2" name="Expected Range" dataDxfId="125"/>
    <tableColumn id="3" name="2010_x000a_Value" dataDxfId="124"/>
    <tableColumn id="4" name="2010 _x000a_Value Within Range" dataDxfId="123">
      <calculatedColumnFormula>IF($B6="N/A","N/A",IF(C6&gt;15,"No",IF(C6&lt;-15,"No","Yes")))</calculatedColumnFormula>
    </tableColumn>
    <tableColumn id="5" name="2011_x000a_Value" dataDxfId="122"/>
    <tableColumn id="6" name="2011_x000a_Value Within Range" dataDxfId="121">
      <calculatedColumnFormula>IF($B6="N/A","N/A",IF(E6&gt;15,"No",IF(E6&lt;-15,"No","Yes")))</calculatedColumnFormula>
    </tableColumn>
    <tableColumn id="7" name="2012_x000a_Value" dataDxfId="120"/>
    <tableColumn id="8" name="2012_x000a_ Value Within Range" dataDxfId="119">
      <calculatedColumnFormula>IF($B6="N/A","N/A",IF(G6&gt;15,"No",IF(G6&lt;-15,"No","Yes")))</calculatedColumnFormula>
    </tableColumn>
    <tableColumn id="9" name="% Change 2010 -_x000a_ 2011" dataDxfId="118"/>
    <tableColumn id="10" name="% Change 2011 - _x000a_2012"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7" name="Table17" displayName="Table17" ref="A5:K31" totalsRowShown="0" headerRowDxfId="115" dataDxfId="113" headerRowBorderDxfId="114" tableBorderDxfId="112">
  <autoFilter ref="A5:K31"/>
  <tableColumns count="11">
    <tableColumn id="1" name="Measure" dataDxfId="111"/>
    <tableColumn id="2" name="Expected Range" dataDxfId="110"/>
    <tableColumn id="3" name="2010_x000a_Value" dataDxfId="109"/>
    <tableColumn id="4" name="2010 _x000a_Value Within Range" dataDxfId="108">
      <calculatedColumnFormula>IF($B6="N/A","N/A",IF(C6&lt;0,"No","Yes"))</calculatedColumnFormula>
    </tableColumn>
    <tableColumn id="5" name="2011_x000a_Value" dataDxfId="107"/>
    <tableColumn id="6" name="2011_x000a_Value Within Range" dataDxfId="106">
      <calculatedColumnFormula>IF($B6="N/A","N/A",IF(E6&lt;0,"No","Yes"))</calculatedColumnFormula>
    </tableColumn>
    <tableColumn id="7" name="2012_x000a_Value" dataDxfId="105"/>
    <tableColumn id="8" name="2012_x000a_ Value Within Range" dataDxfId="104">
      <calculatedColumnFormula>IF($B6="N/A","N/A",IF(G6&lt;0,"No","Yes"))</calculatedColumnFormula>
    </tableColumn>
    <tableColumn id="9" name="% Change 2010 -_x000a_ 2011" dataDxfId="103"/>
    <tableColumn id="10" name="% Change 2011 - _x000a_2012"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8" name="Table18" displayName="Table18" ref="A5:L31" totalsRowShown="0" dataDxfId="99" headerRowBorderDxfId="100" tableBorderDxfId="98">
  <autoFilter ref="A5:L31"/>
  <tableColumns count="12">
    <tableColumn id="1" name="Measure" dataDxfId="97"/>
    <tableColumn id="2" name="Expected Range"/>
    <tableColumn id="3" name="2010_x000a_Value"/>
    <tableColumn id="4" name="2010 _x000a_Value Within Range" dataDxfId="96">
      <calculatedColumnFormula>IF($B6="N/A","N/A",IF(C6&gt;10,"No",IF(C6&lt;-10,"No","Yes")))</calculatedColumnFormula>
    </tableColumn>
    <tableColumn id="5" name="2011_x000a_Value"/>
    <tableColumn id="6" name="2011_x000a_Value Within Range" dataDxfId="95">
      <calculatedColumnFormula>IF($B6="N/A","N/A",IF(E6&gt;10,"No",IF(E6&lt;-10,"No","Yes")))</calculatedColumnFormula>
    </tableColumn>
    <tableColumn id="7" name="2012_x000a_Value"/>
    <tableColumn id="8" name="2012_x000a_ Value Within Range" dataDxfId="94">
      <calculatedColumnFormula>IF($B6="N/A","N/A",IF(G6&gt;10,"No",IF(G6&lt;-10,"No","Yes")))</calculatedColumnFormula>
    </tableColumn>
    <tableColumn id="9" name="% Change 2010 -_x000a_ 2011" dataDxfId="93"/>
    <tableColumn id="10" name="% Change 2011 - _x000a_2012"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9" name="Table19" displayName="Table19" ref="A5:L339" totalsRowShown="0" dataDxfId="89" headerRowBorderDxfId="90" tableBorderDxfId="88" totalsRowBorderDxfId="87">
  <autoFilter ref="A5:L339"/>
  <tableColumns count="12">
    <tableColumn id="1" name="Measure" dataDxfId="86"/>
    <tableColumn id="2" name="Expected Range" dataDxfId="85"/>
    <tableColumn id="3" name="2010_x000a_Value" dataDxfId="84"/>
    <tableColumn id="4" name="2010 _x000a_Value Within Range" dataDxfId="83">
      <calculatedColumnFormula>IF($B6="N/A","N/A",IF(C6&gt;10,"No",IF(C6&lt;-10,"No","Yes")))</calculatedColumnFormula>
    </tableColumn>
    <tableColumn id="5" name="2011_x000a_Value" dataDxfId="82"/>
    <tableColumn id="6" name="2011_x000a_Value Within Range" dataDxfId="81">
      <calculatedColumnFormula>IF($B6="N/A","N/A",IF(E6&gt;10,"No",IF(E6&lt;-10,"No","Yes")))</calculatedColumnFormula>
    </tableColumn>
    <tableColumn id="7" name="2012_x000a_Value" dataDxfId="80"/>
    <tableColumn id="8" name="2012_x000a_ Value Within Range" dataDxfId="79">
      <calculatedColumnFormula>IF($B6="N/A","N/A",IF(G6&gt;10,"No",IF(G6&lt;-10,"No","Yes")))</calculatedColumnFormula>
    </tableColumn>
    <tableColumn id="9" name="% Change 2010 -_x000a_ 2011" dataDxfId="78"/>
    <tableColumn id="10" name="% Change 2011 - _x000a_2012"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20" name="Table20" displayName="Table20" ref="A5:L171" totalsRowShown="0" headerRowBorderDxfId="74" tableBorderDxfId="73" totalsRowBorderDxfId="72">
  <autoFilter ref="A5:L171"/>
  <tableColumns count="12">
    <tableColumn id="1" name="Measure" dataDxfId="71"/>
    <tableColumn id="2" name="Expected Range" dataDxfId="70"/>
    <tableColumn id="3" name="2010_x000a_Value"/>
    <tableColumn id="4" name="2010 _x000a_Value Within Range" dataDxfId="69">
      <calculatedColumnFormula>IF($B6="N/A","N/A",IF(C6&gt;10,"No",IF(C6&lt;-10,"No","Yes")))</calculatedColumnFormula>
    </tableColumn>
    <tableColumn id="5" name="2011_x000a_Value"/>
    <tableColumn id="6" name="2011_x000a_Value Within Range" dataDxfId="68">
      <calculatedColumnFormula>IF($B6="N/A","N/A",IF(E6&gt;10,"No",IF(E6&lt;-10,"No","Yes")))</calculatedColumnFormula>
    </tableColumn>
    <tableColumn id="7" name="2012_x000a_Value"/>
    <tableColumn id="8" name="2012_x000a_ Value Within Range" dataDxfId="67">
      <calculatedColumnFormula>IF($B6="N/A","N/A",IF(G6&gt;10,"No",IF(G6&lt;-10,"No","Yes")))</calculatedColumnFormula>
    </tableColumn>
    <tableColumn id="9" name="% Change 2010 -_x000a_ 2011" dataDxfId="66"/>
    <tableColumn id="10" name="% Change 2011 - _x000a_2012"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1" name="Table21" displayName="Table21" ref="A5:L213" totalsRowShown="0" headerRowBorderDxfId="62" tableBorderDxfId="61" totalsRowBorderDxfId="60">
  <autoFilter ref="A5:L213"/>
  <tableColumns count="12">
    <tableColumn id="1" name="Measure" dataDxfId="59"/>
    <tableColumn id="2" name="Expected Range" dataDxfId="58"/>
    <tableColumn id="3" name="2010_x000a_Value" dataDxfId="57"/>
    <tableColumn id="4" name="2010 _x000a_Value Within Range" dataDxfId="56">
      <calculatedColumnFormula>IF($B6="N/A","N/A",IF(C6&gt;10,"No",IF(C6&lt;-10,"No","Yes")))</calculatedColumnFormula>
    </tableColumn>
    <tableColumn id="5" name="2011_x000a_Value" dataDxfId="55"/>
    <tableColumn id="6" name="2011_x000a_Value Within Range" dataDxfId="54">
      <calculatedColumnFormula>IF($B6="N/A","N/A",IF(E6&gt;10,"No",IF(E6&lt;-10,"No","Yes")))</calculatedColumnFormula>
    </tableColumn>
    <tableColumn id="7" name="2012_x000a_Value" dataDxfId="53"/>
    <tableColumn id="8" name="2012_x000a_ Value Within Range" dataDxfId="52">
      <calculatedColumnFormula>IF($B6="N/A","N/A",IF(G6&gt;10,"No",IF(G6&lt;-10,"No","Yes")))</calculatedColumnFormula>
    </tableColumn>
    <tableColumn id="9" name="% Change 2010 -_x000a_ 2011" dataDxfId="51"/>
    <tableColumn id="10" name="% Change 2011 - _x000a_2012"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4" name="Table4" displayName="Table4" ref="A5:K40" totalsRowShown="0" headerRowDxfId="312" dataDxfId="310" headerRowBorderDxfId="311" tableBorderDxfId="309" totalsRowBorderDxfId="308">
  <autoFilter ref="A5:K40"/>
  <tableColumns count="11">
    <tableColumn id="1" name="Measure" dataDxfId="307"/>
    <tableColumn id="2" name="Expected Range" dataDxfId="306"/>
    <tableColumn id="3" name="2010_x000a_Value" dataDxfId="305"/>
    <tableColumn id="4" name="2010 _x000a_Value Within Range" dataDxfId="304"/>
    <tableColumn id="5" name="2011_x000a_Value" dataDxfId="303"/>
    <tableColumn id="6" name="2011_x000a_Value Within Range" dataDxfId="302"/>
    <tableColumn id="7" name="2012_x000a_Value" dataDxfId="301"/>
    <tableColumn id="8" name="2012_x000a_ Value Within Range" dataDxfId="300"/>
    <tableColumn id="9" name="% Change 2010 -_x000a_ 2011" dataDxfId="299"/>
    <tableColumn id="10" name="% Change 2011 - _x000a_2012"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2" name="Table22" displayName="Table22" ref="A5:L252" totalsRowShown="0" dataDxfId="46" headerRowBorderDxfId="47" tableBorderDxfId="45" totalsRowBorderDxfId="44">
  <autoFilter ref="A5:L252"/>
  <tableColumns count="12">
    <tableColumn id="1" name="Measure" dataDxfId="43"/>
    <tableColumn id="2" name="Expected Range" dataDxfId="42"/>
    <tableColumn id="3" name="2010_x000a_Value" dataDxfId="41"/>
    <tableColumn id="4" name="2010 _x000a_Value Within Range" dataDxfId="40">
      <calculatedColumnFormula>IF($B6="N/A","N/A",IF(C6&gt;10,"No",IF(C6&lt;-10,"No","Yes")))</calculatedColumnFormula>
    </tableColumn>
    <tableColumn id="5" name="2011_x000a_Value" dataDxfId="39"/>
    <tableColumn id="6" name="2011_x000a_Value Within Range" dataDxfId="38">
      <calculatedColumnFormula>IF($B6="N/A","N/A",IF(E6&gt;10,"No",IF(E6&lt;-10,"No","Yes")))</calculatedColumnFormula>
    </tableColumn>
    <tableColumn id="7" name="2012_x000a_Value" dataDxfId="37"/>
    <tableColumn id="8" name="2012_x000a_ Value Within Range" dataDxfId="36">
      <calculatedColumnFormula>IF($B6="N/A","N/A",IF(G6&gt;10,"No",IF(G6&lt;-10,"No","Yes")))</calculatedColumnFormula>
    </tableColumn>
    <tableColumn id="9" name="% Change 2010 -_x000a_ 2011" dataDxfId="35"/>
    <tableColumn id="10" name="% Change 2011 - _x000a_2012"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3" name="Table23" displayName="Table23" ref="A5:L203" totalsRowShown="0" dataDxfId="30" headerRowBorderDxfId="31" tableBorderDxfId="29" totalsRowBorderDxfId="28">
  <autoFilter ref="A5:L203"/>
  <tableColumns count="12">
    <tableColumn id="1" name="Measure" dataDxfId="27"/>
    <tableColumn id="2" name="Expected Range" dataDxfId="26"/>
    <tableColumn id="3" name="2010_x000a_Value" dataDxfId="25"/>
    <tableColumn id="4" name="2010 _x000a_Value Within Range" dataDxfId="24">
      <calculatedColumnFormula>IF($B6="N/A","N/A",IF(C6&gt;10,"No",IF(C6&lt;-10,"No","Yes")))</calculatedColumnFormula>
    </tableColumn>
    <tableColumn id="5" name="2011_x000a_Value" dataDxfId="23"/>
    <tableColumn id="6" name="2011_x000a_Value Within Range" dataDxfId="22">
      <calculatedColumnFormula>IF($B6="N/A","N/A",IF(E6&gt;10,"No",IF(E6&lt;-10,"No","Yes")))</calculatedColumnFormula>
    </tableColumn>
    <tableColumn id="7" name="2012_x000a_Value" dataDxfId="21"/>
    <tableColumn id="8" name="2012_x000a_ Value Within Range" dataDxfId="20">
      <calculatedColumnFormula>IF($B6="N/A","N/A",IF(G6&gt;10,"No",IF(G6&lt;-10,"No","Yes")))</calculatedColumnFormula>
    </tableColumn>
    <tableColumn id="9" name="% Change 2010 -_x000a_ 2011" dataDxfId="19"/>
    <tableColumn id="10" name="% Change 2011 - _x000a_2012"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4" name="Table24" displayName="Table24" ref="A5:L253" totalsRowShown="0" dataDxfId="14" headerRowBorderDxfId="15" tableBorderDxfId="13" totalsRowBorderDxfId="12">
  <autoFilter ref="A5:L253"/>
  <tableColumns count="12">
    <tableColumn id="1" name="Measure" dataDxfId="11" dataCellStyle="Normal 2"/>
    <tableColumn id="2" name="Expected Range" dataDxfId="10"/>
    <tableColumn id="3" name="2010_x000a_Value" dataDxfId="9"/>
    <tableColumn id="4" name="2010 _x000a_Value Within Range" dataDxfId="8">
      <calculatedColumnFormula>IF($B6="N/A","N/A",IF(C6&gt;10,"No",IF(C6&lt;-10,"No","Yes")))</calculatedColumnFormula>
    </tableColumn>
    <tableColumn id="5" name="2011_x000a_Value" dataDxfId="7"/>
    <tableColumn id="6" name="2011_x000a_Value Within Range" dataDxfId="6">
      <calculatedColumnFormula>IF($B6="N/A","N/A",IF(E6&gt;10,"No",IF(E6&lt;-10,"No","Yes")))</calculatedColumnFormula>
    </tableColumn>
    <tableColumn id="7" name="2012_x000a_Value" dataDxfId="5"/>
    <tableColumn id="8" name="2012_x000a_ Value Within Range" dataDxfId="4">
      <calculatedColumnFormula>IF($B6="N/A","N/A",IF(G6&gt;10,"No",IF(G6&lt;-10,"No","Yes")))</calculatedColumnFormula>
    </tableColumn>
    <tableColumn id="9" name="% Change 2010 -_x000a_ 2011" dataDxfId="3"/>
    <tableColumn id="10" name="% Change 2011 - _x000a_2012"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5" name="Table5" displayName="Table5" ref="A5:K31" totalsRowShown="0" headerRowDxfId="296" dataDxfId="294" headerRowBorderDxfId="295" tableBorderDxfId="293" totalsRowBorderDxfId="292">
  <autoFilter ref="A5:K31"/>
  <tableColumns count="11">
    <tableColumn id="1" name="Measure" dataDxfId="291"/>
    <tableColumn id="2" name="Expected Range" dataDxfId="290"/>
    <tableColumn id="3" name="2010_x000a_Value" dataDxfId="289"/>
    <tableColumn id="4" name="2010 _x000a_Value Within Range" dataDxfId="288"/>
    <tableColumn id="5" name="2011_x000a_Value" dataDxfId="287"/>
    <tableColumn id="6" name="2011_x000a_Value Within Range" dataDxfId="286"/>
    <tableColumn id="7" name="2012_x000a_Value" dataDxfId="285"/>
    <tableColumn id="8" name="2012_x000a_ Value Within Range" dataDxfId="284"/>
    <tableColumn id="9" name="% Change 2010 -_x000a_ 2011" dataDxfId="283"/>
    <tableColumn id="10" name="% Change 2011 - _x000a_2012"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6" name="Table6" displayName="Table6" ref="A5:K39" totalsRowShown="0" headerRowDxfId="280" dataDxfId="278" headerRowBorderDxfId="279" tableBorderDxfId="277">
  <autoFilter ref="A5:K39"/>
  <tableColumns count="11">
    <tableColumn id="1" name="Measure" dataDxfId="276" dataCellStyle="Normal 2"/>
    <tableColumn id="2" name="Expected Range" dataDxfId="275"/>
    <tableColumn id="3" name="2010_x000a_Value" dataDxfId="274"/>
    <tableColumn id="4" name="2010 _x000a_Value Within Range" dataDxfId="273">
      <calculatedColumnFormula>IF($B6="N/A","N/A",IF(C6&lt;0,"No","Yes"))</calculatedColumnFormula>
    </tableColumn>
    <tableColumn id="5" name="2011_x000a_Value" dataDxfId="272"/>
    <tableColumn id="6" name="2011_x000a_Value Within Range" dataDxfId="271">
      <calculatedColumnFormula>IF($B6="N/A","N/A",IF(E6&lt;0,"No","Yes"))</calculatedColumnFormula>
    </tableColumn>
    <tableColumn id="7" name="2012_x000a_Value" dataDxfId="270"/>
    <tableColumn id="8" name="2012_x000a_ Value Within Range" dataDxfId="269">
      <calculatedColumnFormula>IF($B6="N/A","N/A",IF(G6&lt;0,"No","Yes"))</calculatedColumnFormula>
    </tableColumn>
    <tableColumn id="9" name="% Change 2010 -_x000a_ 2011" dataDxfId="268"/>
    <tableColumn id="10" name="% Change 2011 - _x000a_2012"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7" name="Table7" displayName="Table7" ref="A5:K25" totalsRowShown="0" headerRowDxfId="265" dataDxfId="263" headerRowBorderDxfId="264" tableBorderDxfId="262">
  <autoFilter ref="A5:K25"/>
  <tableColumns count="11">
    <tableColumn id="1" name="Measure" dataDxfId="261"/>
    <tableColumn id="2" name="Expected Range" dataDxfId="260"/>
    <tableColumn id="3" name="2010_x000a_Value"/>
    <tableColumn id="4" name="2010 _x000a_Value Within Range" dataDxfId="259"/>
    <tableColumn id="5" name="2011_x000a_Value"/>
    <tableColumn id="6" name="2011_x000a_Value Within Range" dataDxfId="258"/>
    <tableColumn id="7" name="2012_x000a_Value"/>
    <tableColumn id="8" name="2012_x000a_ Value Within Range" dataDxfId="257"/>
    <tableColumn id="9" name="% Change 2010 -_x000a_ 2011" dataDxfId="256"/>
    <tableColumn id="10" name="% Change 2011 - _x000a_2012" dataDxfId="255"/>
    <tableColumn id="11" name="Cross Year Within Expected Range" dataDxfId="254"/>
  </tableColumns>
  <tableStyleInfo showFirstColumn="0" showLastColumn="0" showRowStripes="1" showColumnStripes="0"/>
</table>
</file>

<file path=xl/tables/table6.xml><?xml version="1.0" encoding="utf-8"?>
<table xmlns="http://schemas.openxmlformats.org/spreadsheetml/2006/main" id="8" name="Table8" displayName="Table8"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0_x000a_Value" dataDxfId="246"/>
    <tableColumn id="4" name="2010 _x000a_Value Within Range" dataDxfId="245"/>
    <tableColumn id="5" name="2011_x000a_Value" dataDxfId="244"/>
    <tableColumn id="6" name="2011_x000a_Value Within Range" dataDxfId="243"/>
    <tableColumn id="7" name="2012_x000a_Value" dataDxfId="242"/>
    <tableColumn id="8" name="2012_x000a_ Value Within Range" dataDxfId="241"/>
    <tableColumn id="9" name="% Change 2010 -_x000a_ 2011" dataDxfId="240"/>
    <tableColumn id="10" name="% Change 2011 - _x000a_2012"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9" name="Table9" displayName="Table9"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0_x000a_Value" dataDxfId="230"/>
    <tableColumn id="4" name="2010 _x000a_Value Within Range" dataDxfId="229"/>
    <tableColumn id="5" name="2011_x000a_Value" dataDxfId="228"/>
    <tableColumn id="6" name="2011_x000a_Value Within Range" dataDxfId="227"/>
    <tableColumn id="7" name="2012_x000a_Value" dataDxfId="226"/>
    <tableColumn id="8" name="2012_x000a_ Value Within Range" dataDxfId="225"/>
    <tableColumn id="9" name="% Change 2010 -_x000a_ 2011" dataDxfId="224"/>
    <tableColumn id="10" name="% Change 2011 - _x000a_2012"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10" name="Table10" displayName="Table10" ref="A5:K30" totalsRowShown="0" headerRowDxfId="221" dataDxfId="219" headerRowBorderDxfId="220" tableBorderDxfId="218">
  <autoFilter ref="A5:K30"/>
  <tableColumns count="11">
    <tableColumn id="1" name="Measure" dataDxfId="217" dataCellStyle="Normal 2"/>
    <tableColumn id="2" name="Expected Range" dataDxfId="216"/>
    <tableColumn id="3" name="2010_x000a_Value" dataDxfId="215"/>
    <tableColumn id="4" name="2010 _x000a_Value Within Range" dataDxfId="214">
      <calculatedColumnFormula>IF($B6="N/A","N/A",IF(C6&lt;0,"No","Yes"))</calculatedColumnFormula>
    </tableColumn>
    <tableColumn id="5" name="2011_x000a_Value" dataDxfId="213"/>
    <tableColumn id="6" name="2011_x000a_Value Within Range" dataDxfId="212">
      <calculatedColumnFormula>IF($B6="N/A","N/A",IF(E6&lt;0,"No","Yes"))</calculatedColumnFormula>
    </tableColumn>
    <tableColumn id="7" name="2012_x000a_Value" dataDxfId="211"/>
    <tableColumn id="8" name="2012_x000a_ Value Within Range" dataDxfId="210">
      <calculatedColumnFormula>IF($B6="N/A","N/A",IF(G6&lt;0,"No","Yes"))</calculatedColumnFormula>
    </tableColumn>
    <tableColumn id="9" name="% Change 2010 -_x000a_ 2011" dataDxfId="209"/>
    <tableColumn id="10" name="% Change 2011 - _x000a_2012"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1" name="Table11" displayName="Table11" ref="A5:K54" totalsRowShown="0" headerRowDxfId="206" dataDxfId="204" headerRowBorderDxfId="205" tableBorderDxfId="203">
  <autoFilter ref="A5:K54"/>
  <tableColumns count="11">
    <tableColumn id="1" name="Measure" dataDxfId="202"/>
    <tableColumn id="2" name="Expected Range" dataDxfId="201"/>
    <tableColumn id="3" name="2010_x000a_Value" dataDxfId="200"/>
    <tableColumn id="4" name="2010 _x000a_Value Within Range" dataDxfId="199"/>
    <tableColumn id="5" name="2011_x000a_Value" dataDxfId="198"/>
    <tableColumn id="6" name="2011_x000a_Value Within Range" dataDxfId="197"/>
    <tableColumn id="7" name="2012_x000a_Value" dataDxfId="196"/>
    <tableColumn id="8" name="2012_x000a_ Value Within Range" dataDxfId="195"/>
    <tableColumn id="9" name="% Change 2010 -_x000a_ 2011" dataDxfId="194"/>
    <tableColumn id="10" name="% Change 2011 - _x000a_2012"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6" sqref="A6"/>
    </sheetView>
  </sheetViews>
  <sheetFormatPr defaultRowHeight="12.75" x14ac:dyDescent="0.2"/>
  <cols>
    <col min="1" max="1" width="106.5703125" customWidth="1"/>
    <col min="2" max="9" width="9.140625" customWidth="1"/>
  </cols>
  <sheetData>
    <row r="1" spans="1:1" ht="77.25" customHeight="1" x14ac:dyDescent="0.25">
      <c r="A1" s="85" t="s">
        <v>1648</v>
      </c>
    </row>
    <row r="2" spans="1:1" ht="15" x14ac:dyDescent="0.25">
      <c r="A2" s="85" t="s">
        <v>650</v>
      </c>
    </row>
    <row r="3" spans="1:1" ht="30" x14ac:dyDescent="0.6">
      <c r="A3" s="86" t="s">
        <v>1649</v>
      </c>
    </row>
    <row r="4" spans="1:1" ht="30" x14ac:dyDescent="0.6">
      <c r="A4" s="86" t="s">
        <v>1708</v>
      </c>
    </row>
    <row r="5" spans="1:1" ht="18" x14ac:dyDescent="0.25">
      <c r="A5" s="87" t="s">
        <v>1746</v>
      </c>
    </row>
    <row r="6" spans="1:1" ht="16.5" customHeight="1" x14ac:dyDescent="0.2">
      <c r="A6" s="88" t="s">
        <v>650</v>
      </c>
    </row>
    <row r="7" spans="1:1" ht="13.5" x14ac:dyDescent="0.25">
      <c r="A7" s="89" t="s">
        <v>1650</v>
      </c>
    </row>
    <row r="8" spans="1:1" ht="62.1" customHeight="1" x14ac:dyDescent="0.2">
      <c r="A8" s="90" t="s">
        <v>1651</v>
      </c>
    </row>
    <row r="9" spans="1:1" x14ac:dyDescent="0.2">
      <c r="A9" s="91" t="s">
        <v>650</v>
      </c>
    </row>
    <row r="10" spans="1:1" ht="13.5" x14ac:dyDescent="0.25">
      <c r="A10" s="89" t="s">
        <v>1652</v>
      </c>
    </row>
    <row r="11" spans="1:1" ht="95.1" customHeight="1" x14ac:dyDescent="0.2">
      <c r="A11" s="92" t="s">
        <v>1744</v>
      </c>
    </row>
    <row r="12" spans="1:1" x14ac:dyDescent="0.2">
      <c r="A12" s="10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40625" defaultRowHeight="12.75" x14ac:dyDescent="0.2"/>
  <cols>
    <col min="1" max="1" width="77.28515625" style="74"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1596</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2" t="s">
        <v>12</v>
      </c>
      <c r="B6" s="73" t="s">
        <v>213</v>
      </c>
      <c r="C6" s="23">
        <v>3280</v>
      </c>
      <c r="D6" s="5" t="str">
        <f>IF($B6="N/A","N/A",IF(C6&lt;0,"No","Yes"))</f>
        <v>N/A</v>
      </c>
      <c r="E6" s="23">
        <v>11</v>
      </c>
      <c r="F6" s="5" t="str">
        <f>IF($B6="N/A","N/A",IF(E6&lt;0,"No","Yes"))</f>
        <v>N/A</v>
      </c>
      <c r="G6" s="23">
        <v>11</v>
      </c>
      <c r="H6" s="5" t="str">
        <f>IF($B6="N/A","N/A",IF(G6&lt;0,"No","Yes"))</f>
        <v>N/A</v>
      </c>
      <c r="I6" s="6">
        <v>-100</v>
      </c>
      <c r="J6" s="6">
        <v>0</v>
      </c>
      <c r="K6" s="112" t="str">
        <f t="shared" ref="K6:K11" si="0">IF(J6="Div by 0", "N/A", IF(J6="N/A","N/A", IF(J6&gt;30, "No", IF(J6&lt;-30, "No", "Yes"))))</f>
        <v>Yes</v>
      </c>
    </row>
    <row r="7" spans="1:11" x14ac:dyDescent="0.2">
      <c r="A7" s="132" t="s">
        <v>445</v>
      </c>
      <c r="B7" s="73" t="s">
        <v>213</v>
      </c>
      <c r="C7" s="5">
        <v>80.609756098000005</v>
      </c>
      <c r="D7" s="5" t="str">
        <f t="shared" ref="D7:D11" si="1">IF($B7="N/A","N/A",IF(C7&lt;0,"No","Yes"))</f>
        <v>N/A</v>
      </c>
      <c r="E7" s="5">
        <v>0</v>
      </c>
      <c r="F7" s="5" t="str">
        <f t="shared" ref="F7:F11" si="2">IF($B7="N/A","N/A",IF(E7&lt;0,"No","Yes"))</f>
        <v>N/A</v>
      </c>
      <c r="G7" s="5">
        <v>0</v>
      </c>
      <c r="H7" s="5" t="str">
        <f t="shared" ref="H7:H11" si="3">IF($B7="N/A","N/A",IF(G7&lt;0,"No","Yes"))</f>
        <v>N/A</v>
      </c>
      <c r="I7" s="6">
        <v>-100</v>
      </c>
      <c r="J7" s="6" t="s">
        <v>1749</v>
      </c>
      <c r="K7" s="112" t="str">
        <f t="shared" si="0"/>
        <v>N/A</v>
      </c>
    </row>
    <row r="8" spans="1:11" x14ac:dyDescent="0.2">
      <c r="A8" s="132" t="s">
        <v>446</v>
      </c>
      <c r="B8" s="73" t="s">
        <v>213</v>
      </c>
      <c r="C8" s="5">
        <v>19.054878048999999</v>
      </c>
      <c r="D8" s="5" t="str">
        <f t="shared" si="1"/>
        <v>N/A</v>
      </c>
      <c r="E8" s="5">
        <v>100</v>
      </c>
      <c r="F8" s="5" t="str">
        <f t="shared" si="2"/>
        <v>N/A</v>
      </c>
      <c r="G8" s="5">
        <v>0</v>
      </c>
      <c r="H8" s="5" t="str">
        <f t="shared" si="3"/>
        <v>N/A</v>
      </c>
      <c r="I8" s="6">
        <v>424.8</v>
      </c>
      <c r="J8" s="6">
        <v>-100</v>
      </c>
      <c r="K8" s="112" t="str">
        <f t="shared" si="0"/>
        <v>No</v>
      </c>
    </row>
    <row r="9" spans="1:11" x14ac:dyDescent="0.2">
      <c r="A9" s="132" t="s">
        <v>447</v>
      </c>
      <c r="B9" s="73" t="s">
        <v>213</v>
      </c>
      <c r="C9" s="5">
        <v>0.30487804880000002</v>
      </c>
      <c r="D9" s="5" t="str">
        <f t="shared" si="1"/>
        <v>N/A</v>
      </c>
      <c r="E9" s="5">
        <v>0</v>
      </c>
      <c r="F9" s="5" t="str">
        <f t="shared" si="2"/>
        <v>N/A</v>
      </c>
      <c r="G9" s="5">
        <v>0</v>
      </c>
      <c r="H9" s="5" t="str">
        <f t="shared" si="3"/>
        <v>N/A</v>
      </c>
      <c r="I9" s="6">
        <v>-100</v>
      </c>
      <c r="J9" s="6" t="s">
        <v>1749</v>
      </c>
      <c r="K9" s="112" t="str">
        <f t="shared" si="0"/>
        <v>N/A</v>
      </c>
    </row>
    <row r="10" spans="1:11" x14ac:dyDescent="0.2">
      <c r="A10" s="132" t="s">
        <v>448</v>
      </c>
      <c r="B10" s="73" t="s">
        <v>213</v>
      </c>
      <c r="C10" s="5">
        <v>3.0487804899999998E-2</v>
      </c>
      <c r="D10" s="5" t="str">
        <f t="shared" si="1"/>
        <v>N/A</v>
      </c>
      <c r="E10" s="5">
        <v>0</v>
      </c>
      <c r="F10" s="5" t="str">
        <f t="shared" si="2"/>
        <v>N/A</v>
      </c>
      <c r="G10" s="5">
        <v>0</v>
      </c>
      <c r="H10" s="5" t="str">
        <f t="shared" si="3"/>
        <v>N/A</v>
      </c>
      <c r="I10" s="6">
        <v>-100</v>
      </c>
      <c r="J10" s="6" t="s">
        <v>1749</v>
      </c>
      <c r="K10" s="112" t="str">
        <f t="shared" si="0"/>
        <v>N/A</v>
      </c>
    </row>
    <row r="11" spans="1:11" x14ac:dyDescent="0.2">
      <c r="A11" s="132" t="s">
        <v>204</v>
      </c>
      <c r="B11" s="73" t="s">
        <v>213</v>
      </c>
      <c r="C11" s="5">
        <v>0</v>
      </c>
      <c r="D11" s="5" t="str">
        <f t="shared" si="1"/>
        <v>N/A</v>
      </c>
      <c r="E11" s="5">
        <v>0</v>
      </c>
      <c r="F11" s="5" t="str">
        <f t="shared" si="2"/>
        <v>N/A</v>
      </c>
      <c r="G11" s="5">
        <v>100</v>
      </c>
      <c r="H11" s="5" t="str">
        <f t="shared" si="3"/>
        <v>N/A</v>
      </c>
      <c r="I11" s="6" t="s">
        <v>1749</v>
      </c>
      <c r="J11" s="6" t="s">
        <v>1749</v>
      </c>
      <c r="K11" s="112" t="str">
        <f t="shared" si="0"/>
        <v>N/A</v>
      </c>
    </row>
    <row r="12" spans="1:11" x14ac:dyDescent="0.2">
      <c r="A12" s="132" t="s">
        <v>655</v>
      </c>
      <c r="B12" s="73" t="s">
        <v>213</v>
      </c>
      <c r="C12" s="5">
        <v>100</v>
      </c>
      <c r="D12" s="5" t="str">
        <f t="shared" ref="D12:D23" si="4">IF($B12="N/A","N/A",IF(C12&lt;0,"No","Yes"))</f>
        <v>N/A</v>
      </c>
      <c r="E12" s="5">
        <v>0</v>
      </c>
      <c r="F12" s="5" t="str">
        <f t="shared" ref="F12:F23" si="5">IF($B12="N/A","N/A",IF(E12&lt;0,"No","Yes"))</f>
        <v>N/A</v>
      </c>
      <c r="G12" s="5">
        <v>100</v>
      </c>
      <c r="H12" s="5" t="str">
        <f t="shared" ref="H12:H23" si="6">IF($B12="N/A","N/A",IF(G12&lt;0,"No","Yes"))</f>
        <v>N/A</v>
      </c>
      <c r="I12" s="6">
        <v>-100</v>
      </c>
      <c r="J12" s="6" t="s">
        <v>1749</v>
      </c>
      <c r="K12" s="112" t="str">
        <f t="shared" ref="K12:K23" si="7">IF(J12="Div by 0", "N/A", IF(J12="N/A","N/A", IF(J12&gt;30, "No", IF(J12&lt;-30, "No", "Yes"))))</f>
        <v>N/A</v>
      </c>
    </row>
    <row r="13" spans="1:11" x14ac:dyDescent="0.2">
      <c r="A13" s="132" t="s">
        <v>654</v>
      </c>
      <c r="B13" s="73" t="s">
        <v>213</v>
      </c>
      <c r="C13" s="5">
        <v>5.3353658536999999</v>
      </c>
      <c r="D13" s="5" t="str">
        <f t="shared" si="4"/>
        <v>N/A</v>
      </c>
      <c r="E13" s="5" t="s">
        <v>1749</v>
      </c>
      <c r="F13" s="5" t="str">
        <f t="shared" si="5"/>
        <v>N/A</v>
      </c>
      <c r="G13" s="5">
        <v>0</v>
      </c>
      <c r="H13" s="5" t="str">
        <f t="shared" si="6"/>
        <v>N/A</v>
      </c>
      <c r="I13" s="6" t="s">
        <v>1749</v>
      </c>
      <c r="J13" s="6" t="s">
        <v>1749</v>
      </c>
      <c r="K13" s="112" t="str">
        <f t="shared" si="7"/>
        <v>N/A</v>
      </c>
    </row>
    <row r="14" spans="1:11" x14ac:dyDescent="0.2">
      <c r="A14" s="132" t="s">
        <v>855</v>
      </c>
      <c r="B14" s="73" t="s">
        <v>213</v>
      </c>
      <c r="C14" s="6">
        <v>1.1885714286</v>
      </c>
      <c r="D14" s="5" t="str">
        <f t="shared" si="4"/>
        <v>N/A</v>
      </c>
      <c r="E14" s="6" t="s">
        <v>1749</v>
      </c>
      <c r="F14" s="5" t="str">
        <f t="shared" si="5"/>
        <v>N/A</v>
      </c>
      <c r="G14" s="6" t="s">
        <v>1749</v>
      </c>
      <c r="H14" s="5" t="str">
        <f t="shared" si="6"/>
        <v>N/A</v>
      </c>
      <c r="I14" s="6" t="s">
        <v>1749</v>
      </c>
      <c r="J14" s="6" t="s">
        <v>1749</v>
      </c>
      <c r="K14" s="112" t="str">
        <f t="shared" si="7"/>
        <v>N/A</v>
      </c>
    </row>
    <row r="15" spans="1:11" x14ac:dyDescent="0.2">
      <c r="A15" s="132" t="s">
        <v>656</v>
      </c>
      <c r="B15" s="73" t="s">
        <v>213</v>
      </c>
      <c r="C15" s="5">
        <v>0</v>
      </c>
      <c r="D15" s="5" t="str">
        <f t="shared" si="4"/>
        <v>N/A</v>
      </c>
      <c r="E15" s="5">
        <v>0</v>
      </c>
      <c r="F15" s="5" t="str">
        <f t="shared" si="5"/>
        <v>N/A</v>
      </c>
      <c r="G15" s="5">
        <v>0</v>
      </c>
      <c r="H15" s="5" t="str">
        <f t="shared" si="6"/>
        <v>N/A</v>
      </c>
      <c r="I15" s="6" t="s">
        <v>1749</v>
      </c>
      <c r="J15" s="6" t="s">
        <v>1749</v>
      </c>
      <c r="K15" s="112" t="str">
        <f t="shared" si="7"/>
        <v>N/A</v>
      </c>
    </row>
    <row r="16" spans="1:11" x14ac:dyDescent="0.2">
      <c r="A16" s="132" t="s">
        <v>372</v>
      </c>
      <c r="B16" s="73" t="s">
        <v>213</v>
      </c>
      <c r="C16" s="5" t="s">
        <v>1749</v>
      </c>
      <c r="D16" s="5" t="str">
        <f t="shared" si="4"/>
        <v>N/A</v>
      </c>
      <c r="E16" s="5" t="s">
        <v>1749</v>
      </c>
      <c r="F16" s="5" t="str">
        <f t="shared" si="5"/>
        <v>N/A</v>
      </c>
      <c r="G16" s="5" t="s">
        <v>1749</v>
      </c>
      <c r="H16" s="5" t="str">
        <f t="shared" si="6"/>
        <v>N/A</v>
      </c>
      <c r="I16" s="6" t="s">
        <v>1749</v>
      </c>
      <c r="J16" s="6" t="s">
        <v>1749</v>
      </c>
      <c r="K16" s="112" t="str">
        <f t="shared" si="7"/>
        <v>N/A</v>
      </c>
    </row>
    <row r="17" spans="1:11" x14ac:dyDescent="0.2">
      <c r="A17" s="132" t="s">
        <v>856</v>
      </c>
      <c r="B17" s="73" t="s">
        <v>213</v>
      </c>
      <c r="C17" s="6" t="s">
        <v>1749</v>
      </c>
      <c r="D17" s="5" t="str">
        <f t="shared" si="4"/>
        <v>N/A</v>
      </c>
      <c r="E17" s="6" t="s">
        <v>1749</v>
      </c>
      <c r="F17" s="5" t="str">
        <f t="shared" si="5"/>
        <v>N/A</v>
      </c>
      <c r="G17" s="6" t="s">
        <v>1749</v>
      </c>
      <c r="H17" s="5" t="str">
        <f t="shared" si="6"/>
        <v>N/A</v>
      </c>
      <c r="I17" s="6" t="s">
        <v>1749</v>
      </c>
      <c r="J17" s="6" t="s">
        <v>1749</v>
      </c>
      <c r="K17" s="112" t="str">
        <f t="shared" si="7"/>
        <v>N/A</v>
      </c>
    </row>
    <row r="18" spans="1:11" x14ac:dyDescent="0.2">
      <c r="A18" s="132" t="s">
        <v>657</v>
      </c>
      <c r="B18" s="73" t="s">
        <v>213</v>
      </c>
      <c r="C18" s="5">
        <v>0</v>
      </c>
      <c r="D18" s="5" t="str">
        <f t="shared" si="4"/>
        <v>N/A</v>
      </c>
      <c r="E18" s="5">
        <v>0</v>
      </c>
      <c r="F18" s="5" t="str">
        <f t="shared" si="5"/>
        <v>N/A</v>
      </c>
      <c r="G18" s="5">
        <v>0</v>
      </c>
      <c r="H18" s="5" t="str">
        <f t="shared" si="6"/>
        <v>N/A</v>
      </c>
      <c r="I18" s="6" t="s">
        <v>1749</v>
      </c>
      <c r="J18" s="6" t="s">
        <v>1749</v>
      </c>
      <c r="K18" s="112" t="str">
        <f t="shared" si="7"/>
        <v>N/A</v>
      </c>
    </row>
    <row r="19" spans="1:11" x14ac:dyDescent="0.2">
      <c r="A19" s="132" t="s">
        <v>205</v>
      </c>
      <c r="B19" s="73" t="s">
        <v>213</v>
      </c>
      <c r="C19" s="5" t="s">
        <v>1749</v>
      </c>
      <c r="D19" s="5" t="str">
        <f t="shared" si="4"/>
        <v>N/A</v>
      </c>
      <c r="E19" s="5" t="s">
        <v>1749</v>
      </c>
      <c r="F19" s="5" t="str">
        <f t="shared" si="5"/>
        <v>N/A</v>
      </c>
      <c r="G19" s="5" t="s">
        <v>1749</v>
      </c>
      <c r="H19" s="5" t="str">
        <f t="shared" si="6"/>
        <v>N/A</v>
      </c>
      <c r="I19" s="6" t="s">
        <v>1749</v>
      </c>
      <c r="J19" s="6" t="s">
        <v>1749</v>
      </c>
      <c r="K19" s="112" t="str">
        <f t="shared" si="7"/>
        <v>N/A</v>
      </c>
    </row>
    <row r="20" spans="1:11" x14ac:dyDescent="0.2">
      <c r="A20" s="132" t="s">
        <v>857</v>
      </c>
      <c r="B20" s="73" t="s">
        <v>213</v>
      </c>
      <c r="C20" s="6" t="s">
        <v>1749</v>
      </c>
      <c r="D20" s="5" t="str">
        <f t="shared" si="4"/>
        <v>N/A</v>
      </c>
      <c r="E20" s="6" t="s">
        <v>1749</v>
      </c>
      <c r="F20" s="5" t="str">
        <f t="shared" si="5"/>
        <v>N/A</v>
      </c>
      <c r="G20" s="6" t="s">
        <v>1749</v>
      </c>
      <c r="H20" s="5" t="str">
        <f t="shared" si="6"/>
        <v>N/A</v>
      </c>
      <c r="I20" s="6" t="s">
        <v>1749</v>
      </c>
      <c r="J20" s="6" t="s">
        <v>1749</v>
      </c>
      <c r="K20" s="112" t="str">
        <f t="shared" si="7"/>
        <v>N/A</v>
      </c>
    </row>
    <row r="21" spans="1:11" x14ac:dyDescent="0.2">
      <c r="A21" s="132" t="s">
        <v>658</v>
      </c>
      <c r="B21" s="73" t="s">
        <v>213</v>
      </c>
      <c r="C21" s="5">
        <v>0</v>
      </c>
      <c r="D21" s="5" t="str">
        <f t="shared" si="4"/>
        <v>N/A</v>
      </c>
      <c r="E21" s="5">
        <v>0</v>
      </c>
      <c r="F21" s="5" t="str">
        <f t="shared" si="5"/>
        <v>N/A</v>
      </c>
      <c r="G21" s="5">
        <v>0</v>
      </c>
      <c r="H21" s="5" t="str">
        <f t="shared" si="6"/>
        <v>N/A</v>
      </c>
      <c r="I21" s="6" t="s">
        <v>1749</v>
      </c>
      <c r="J21" s="6" t="s">
        <v>1749</v>
      </c>
      <c r="K21" s="112" t="str">
        <f t="shared" si="7"/>
        <v>N/A</v>
      </c>
    </row>
    <row r="22" spans="1:11" x14ac:dyDescent="0.2">
      <c r="A22" s="132" t="s">
        <v>1723</v>
      </c>
      <c r="B22" s="73" t="s">
        <v>213</v>
      </c>
      <c r="C22" s="5" t="s">
        <v>1749</v>
      </c>
      <c r="D22" s="5" t="str">
        <f t="shared" si="4"/>
        <v>N/A</v>
      </c>
      <c r="E22" s="5" t="s">
        <v>1749</v>
      </c>
      <c r="F22" s="5" t="str">
        <f t="shared" si="5"/>
        <v>N/A</v>
      </c>
      <c r="G22" s="5" t="s">
        <v>1749</v>
      </c>
      <c r="H22" s="5" t="str">
        <f t="shared" si="6"/>
        <v>N/A</v>
      </c>
      <c r="I22" s="6" t="s">
        <v>1749</v>
      </c>
      <c r="J22" s="6" t="s">
        <v>1749</v>
      </c>
      <c r="K22" s="112" t="str">
        <f t="shared" si="7"/>
        <v>N/A</v>
      </c>
    </row>
    <row r="23" spans="1:11" x14ac:dyDescent="0.2">
      <c r="A23" s="132" t="s">
        <v>858</v>
      </c>
      <c r="B23" s="73" t="s">
        <v>213</v>
      </c>
      <c r="C23" s="6" t="s">
        <v>1749</v>
      </c>
      <c r="D23" s="5" t="str">
        <f t="shared" si="4"/>
        <v>N/A</v>
      </c>
      <c r="E23" s="6" t="s">
        <v>1749</v>
      </c>
      <c r="F23" s="5" t="str">
        <f t="shared" si="5"/>
        <v>N/A</v>
      </c>
      <c r="G23" s="6" t="s">
        <v>1749</v>
      </c>
      <c r="H23" s="5" t="str">
        <f t="shared" si="6"/>
        <v>N/A</v>
      </c>
      <c r="I23" s="6" t="s">
        <v>1749</v>
      </c>
      <c r="J23" s="6" t="s">
        <v>1749</v>
      </c>
      <c r="K23" s="112" t="str">
        <f t="shared" si="7"/>
        <v>N/A</v>
      </c>
    </row>
    <row r="24" spans="1:11" x14ac:dyDescent="0.2">
      <c r="A24" s="132" t="s">
        <v>15</v>
      </c>
      <c r="B24" s="73" t="s">
        <v>213</v>
      </c>
      <c r="C24" s="5">
        <v>0</v>
      </c>
      <c r="D24" s="5" t="str">
        <f>IF($B24="N/A","N/A",IF(C24&lt;0,"No","Yes"))</f>
        <v>N/A</v>
      </c>
      <c r="E24" s="5">
        <v>0</v>
      </c>
      <c r="F24" s="5" t="str">
        <f>IF($B24="N/A","N/A",IF(E24&lt;0,"No","Yes"))</f>
        <v>N/A</v>
      </c>
      <c r="G24" s="5">
        <v>0</v>
      </c>
      <c r="H24" s="5" t="str">
        <f>IF($B24="N/A","N/A",IF(G24&lt;0,"No","Yes"))</f>
        <v>N/A</v>
      </c>
      <c r="I24" s="6" t="s">
        <v>1749</v>
      </c>
      <c r="J24" s="6" t="s">
        <v>1749</v>
      </c>
      <c r="K24" s="112" t="str">
        <f t="shared" ref="K24:K30" si="8">IF(J24="Div by 0", "N/A", IF(J24="N/A","N/A", IF(J24&gt;30, "No", IF(J24&lt;-30, "No", "Yes"))))</f>
        <v>N/A</v>
      </c>
    </row>
    <row r="25" spans="1:11" x14ac:dyDescent="0.2">
      <c r="A25" s="132" t="s">
        <v>159</v>
      </c>
      <c r="B25" s="73" t="s">
        <v>213</v>
      </c>
      <c r="C25" s="5">
        <v>100</v>
      </c>
      <c r="D25" s="5" t="str">
        <f>IF($B25="N/A","N/A",IF(C25&lt;0,"No","Yes"))</f>
        <v>N/A</v>
      </c>
      <c r="E25" s="5">
        <v>0</v>
      </c>
      <c r="F25" s="5" t="str">
        <f>IF($B25="N/A","N/A",IF(E25&lt;0,"No","Yes"))</f>
        <v>N/A</v>
      </c>
      <c r="G25" s="5">
        <v>100</v>
      </c>
      <c r="H25" s="5" t="str">
        <f>IF($B25="N/A","N/A",IF(G25&lt;0,"No","Yes"))</f>
        <v>N/A</v>
      </c>
      <c r="I25" s="6">
        <v>-100</v>
      </c>
      <c r="J25" s="6" t="s">
        <v>1749</v>
      </c>
      <c r="K25" s="112" t="str">
        <f t="shared" si="8"/>
        <v>N/A</v>
      </c>
    </row>
    <row r="26" spans="1:11" x14ac:dyDescent="0.2">
      <c r="A26" s="132" t="s">
        <v>32</v>
      </c>
      <c r="B26" s="73" t="s">
        <v>213</v>
      </c>
      <c r="C26" s="5">
        <v>100</v>
      </c>
      <c r="D26" s="5" t="str">
        <f>IF($B26="N/A","N/A",IF(C26&lt;0,"No","Yes"))</f>
        <v>N/A</v>
      </c>
      <c r="E26" s="5">
        <v>100</v>
      </c>
      <c r="F26" s="5" t="str">
        <f>IF($B26="N/A","N/A",IF(E26&lt;0,"No","Yes"))</f>
        <v>N/A</v>
      </c>
      <c r="G26" s="5">
        <v>100</v>
      </c>
      <c r="H26" s="5" t="str">
        <f>IF($B26="N/A","N/A",IF(G26&lt;0,"No","Yes"))</f>
        <v>N/A</v>
      </c>
      <c r="I26" s="6">
        <v>0</v>
      </c>
      <c r="J26" s="6">
        <v>0</v>
      </c>
      <c r="K26" s="112" t="str">
        <f t="shared" si="8"/>
        <v>Yes</v>
      </c>
    </row>
    <row r="27" spans="1:11" x14ac:dyDescent="0.2">
      <c r="A27" s="132" t="s">
        <v>160</v>
      </c>
      <c r="B27" s="73"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112" t="str">
        <f t="shared" si="8"/>
        <v>Yes</v>
      </c>
    </row>
    <row r="28" spans="1:11" x14ac:dyDescent="0.2">
      <c r="A28" s="110" t="s">
        <v>374</v>
      </c>
      <c r="B28" s="73" t="s">
        <v>213</v>
      </c>
      <c r="C28" s="5">
        <v>11.493902438999999</v>
      </c>
      <c r="D28" s="5" t="str">
        <f t="shared" si="9"/>
        <v>N/A</v>
      </c>
      <c r="E28" s="5">
        <v>100</v>
      </c>
      <c r="F28" s="5" t="str">
        <f t="shared" si="10"/>
        <v>N/A</v>
      </c>
      <c r="G28" s="5">
        <v>0</v>
      </c>
      <c r="H28" s="5" t="str">
        <f t="shared" si="11"/>
        <v>N/A</v>
      </c>
      <c r="I28" s="6">
        <v>770</v>
      </c>
      <c r="J28" s="6">
        <v>-100</v>
      </c>
      <c r="K28" s="112" t="str">
        <f t="shared" si="8"/>
        <v>No</v>
      </c>
    </row>
    <row r="29" spans="1:11" x14ac:dyDescent="0.2">
      <c r="A29" s="110" t="s">
        <v>376</v>
      </c>
      <c r="B29" s="73" t="s">
        <v>213</v>
      </c>
      <c r="C29" s="5">
        <v>84.725609755999997</v>
      </c>
      <c r="D29" s="5" t="str">
        <f t="shared" si="9"/>
        <v>N/A</v>
      </c>
      <c r="E29" s="5">
        <v>0</v>
      </c>
      <c r="F29" s="5" t="str">
        <f t="shared" si="10"/>
        <v>N/A</v>
      </c>
      <c r="G29" s="5">
        <v>100</v>
      </c>
      <c r="H29" s="5" t="str">
        <f t="shared" si="11"/>
        <v>N/A</v>
      </c>
      <c r="I29" s="6">
        <v>-100</v>
      </c>
      <c r="J29" s="6" t="s">
        <v>1749</v>
      </c>
      <c r="K29" s="112" t="str">
        <f t="shared" si="8"/>
        <v>N/A</v>
      </c>
    </row>
    <row r="30" spans="1:11" x14ac:dyDescent="0.2">
      <c r="A30" s="127" t="s">
        <v>377</v>
      </c>
      <c r="B30" s="134" t="s">
        <v>213</v>
      </c>
      <c r="C30" s="121">
        <v>9.1463414600000001E-2</v>
      </c>
      <c r="D30" s="121" t="str">
        <f t="shared" si="9"/>
        <v>N/A</v>
      </c>
      <c r="E30" s="121">
        <v>0</v>
      </c>
      <c r="F30" s="121" t="str">
        <f t="shared" si="10"/>
        <v>N/A</v>
      </c>
      <c r="G30" s="121">
        <v>0</v>
      </c>
      <c r="H30" s="121" t="str">
        <f t="shared" si="11"/>
        <v>N/A</v>
      </c>
      <c r="I30" s="122">
        <v>-100</v>
      </c>
      <c r="J30" s="122" t="s">
        <v>1749</v>
      </c>
      <c r="K30" s="123" t="str">
        <f t="shared" si="8"/>
        <v>N/A</v>
      </c>
    </row>
    <row r="31" spans="1:11" ht="12" customHeight="1" x14ac:dyDescent="0.2">
      <c r="A31" s="201" t="s">
        <v>1647</v>
      </c>
      <c r="B31" s="202"/>
      <c r="C31" s="202"/>
      <c r="D31" s="202"/>
      <c r="E31" s="202"/>
      <c r="F31" s="202"/>
      <c r="G31" s="202"/>
      <c r="H31" s="202"/>
      <c r="I31" s="202"/>
      <c r="J31" s="202"/>
      <c r="K31" s="203"/>
    </row>
    <row r="32" spans="1:11" x14ac:dyDescent="0.2">
      <c r="A32" s="193" t="s">
        <v>1645</v>
      </c>
      <c r="B32" s="194"/>
      <c r="C32" s="194"/>
      <c r="D32" s="194"/>
      <c r="E32" s="194"/>
      <c r="F32" s="194"/>
      <c r="G32" s="194"/>
      <c r="H32" s="194"/>
      <c r="I32" s="194"/>
      <c r="J32" s="194"/>
      <c r="K32" s="195"/>
    </row>
    <row r="33" spans="1:11" x14ac:dyDescent="0.2">
      <c r="A33" s="196" t="s">
        <v>1743</v>
      </c>
      <c r="B33" s="196"/>
      <c r="C33" s="196"/>
      <c r="D33" s="196"/>
      <c r="E33" s="196"/>
      <c r="F33" s="196"/>
      <c r="G33" s="196"/>
      <c r="H33" s="196"/>
      <c r="I33" s="196"/>
      <c r="J33" s="196"/>
      <c r="K33" s="197"/>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10"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58" customWidth="1"/>
    <col min="2" max="2" width="20.7109375"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9.8554687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x14ac:dyDescent="0.2">
      <c r="A2" s="190" t="s">
        <v>1597</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x14ac:dyDescent="0.2">
      <c r="A6" s="132" t="s">
        <v>343</v>
      </c>
      <c r="B6" s="5" t="s">
        <v>213</v>
      </c>
      <c r="C6" s="15">
        <v>7</v>
      </c>
      <c r="D6" s="5" t="s">
        <v>213</v>
      </c>
      <c r="E6" s="15" t="s">
        <v>1747</v>
      </c>
      <c r="F6" s="5" t="s">
        <v>213</v>
      </c>
      <c r="G6" s="15" t="s">
        <v>1747</v>
      </c>
      <c r="H6" s="5" t="s">
        <v>213</v>
      </c>
      <c r="I6" s="96" t="s">
        <v>213</v>
      </c>
      <c r="J6" s="96" t="s">
        <v>213</v>
      </c>
      <c r="K6" s="112" t="s">
        <v>213</v>
      </c>
    </row>
    <row r="7" spans="1:11" x14ac:dyDescent="0.2">
      <c r="A7" s="131" t="s">
        <v>12</v>
      </c>
      <c r="B7" s="17" t="s">
        <v>213</v>
      </c>
      <c r="C7" s="67">
        <v>26161090</v>
      </c>
      <c r="D7" s="19" t="str">
        <f>IF($B7="N/A","N/A",IF(C7&gt;15,"No",IF(C7&lt;-15,"No","Yes")))</f>
        <v>N/A</v>
      </c>
      <c r="E7" s="18">
        <v>28247433</v>
      </c>
      <c r="F7" s="19" t="str">
        <f>IF($B7="N/A","N/A",IF(E7&gt;15,"No",IF(E7&lt;-15,"No","Yes")))</f>
        <v>N/A</v>
      </c>
      <c r="G7" s="18">
        <v>31317530</v>
      </c>
      <c r="H7" s="19" t="str">
        <f>IF($B7="N/A","N/A",IF(G7&gt;15,"No",IF(G7&lt;-15,"No","Yes")))</f>
        <v>N/A</v>
      </c>
      <c r="I7" s="20">
        <v>7.9749999999999996</v>
      </c>
      <c r="J7" s="20">
        <v>10.87</v>
      </c>
      <c r="K7" s="113" t="str">
        <f t="shared" ref="K7:K54" si="0">IF(J7="Div by 0", "N/A", IF(J7="N/A","N/A", IF(J7&gt;30, "No", IF(J7&lt;-30, "No", "Yes"))))</f>
        <v>Yes</v>
      </c>
    </row>
    <row r="8" spans="1:11" x14ac:dyDescent="0.2">
      <c r="A8" s="131" t="s">
        <v>362</v>
      </c>
      <c r="B8" s="17" t="s">
        <v>213</v>
      </c>
      <c r="C8" s="106">
        <v>69.981231668999996</v>
      </c>
      <c r="D8" s="19" t="str">
        <f>IF($B8="N/A","N/A",IF(C8&gt;15,"No",IF(C8&lt;-15,"No","Yes")))</f>
        <v>N/A</v>
      </c>
      <c r="E8" s="21">
        <v>68.449816307000006</v>
      </c>
      <c r="F8" s="19" t="str">
        <f>IF($B8="N/A","N/A",IF(E8&gt;15,"No",IF(E8&lt;-15,"No","Yes")))</f>
        <v>N/A</v>
      </c>
      <c r="G8" s="21">
        <v>63.585586092</v>
      </c>
      <c r="H8" s="19" t="str">
        <f>IF($B8="N/A","N/A",IF(G8&gt;15,"No",IF(G8&lt;-15,"No","Yes")))</f>
        <v>N/A</v>
      </c>
      <c r="I8" s="20">
        <v>-2.19</v>
      </c>
      <c r="J8" s="20">
        <v>-7.11</v>
      </c>
      <c r="K8" s="113" t="str">
        <f t="shared" si="0"/>
        <v>Yes</v>
      </c>
    </row>
    <row r="9" spans="1:11" x14ac:dyDescent="0.2">
      <c r="A9" s="131" t="s">
        <v>119</v>
      </c>
      <c r="B9" s="22" t="s">
        <v>213</v>
      </c>
      <c r="C9" s="66">
        <v>3.0808693369000002</v>
      </c>
      <c r="D9" s="5" t="str">
        <f>IF($B9="N/A","N/A",IF(C9&gt;15,"No",IF(C9&lt;-15,"No","Yes")))</f>
        <v>N/A</v>
      </c>
      <c r="E9" s="5">
        <v>2.4247973258000002</v>
      </c>
      <c r="F9" s="5" t="str">
        <f>IF($B9="N/A","N/A",IF(E9&gt;15,"No",IF(E9&lt;-15,"No","Yes")))</f>
        <v>N/A</v>
      </c>
      <c r="G9" s="5">
        <v>0.26549667230000001</v>
      </c>
      <c r="H9" s="5" t="str">
        <f>IF($B9="N/A","N/A",IF(G9&gt;15,"No",IF(G9&lt;-15,"No","Yes")))</f>
        <v>N/A</v>
      </c>
      <c r="I9" s="6">
        <v>-21.3</v>
      </c>
      <c r="J9" s="6">
        <v>-89.1</v>
      </c>
      <c r="K9" s="112" t="str">
        <f t="shared" si="0"/>
        <v>No</v>
      </c>
    </row>
    <row r="10" spans="1:11" x14ac:dyDescent="0.2">
      <c r="A10" s="131" t="s">
        <v>120</v>
      </c>
      <c r="B10" s="22" t="s">
        <v>213</v>
      </c>
      <c r="C10" s="66">
        <v>0</v>
      </c>
      <c r="D10" s="5" t="str">
        <f>IF($B10="N/A","N/A",IF(C10&gt;15,"No",IF(C10&lt;-15,"No","Yes")))</f>
        <v>N/A</v>
      </c>
      <c r="E10" s="5">
        <v>0</v>
      </c>
      <c r="F10" s="5" t="str">
        <f>IF($B10="N/A","N/A",IF(E10&gt;15,"No",IF(E10&lt;-15,"No","Yes")))</f>
        <v>N/A</v>
      </c>
      <c r="G10" s="5">
        <v>0</v>
      </c>
      <c r="H10" s="5" t="str">
        <f>IF($B10="N/A","N/A",IF(G10&gt;15,"No",IF(G10&lt;-15,"No","Yes")))</f>
        <v>N/A</v>
      </c>
      <c r="I10" s="6" t="s">
        <v>1749</v>
      </c>
      <c r="J10" s="6" t="s">
        <v>1749</v>
      </c>
      <c r="K10" s="112" t="str">
        <f t="shared" si="0"/>
        <v>N/A</v>
      </c>
    </row>
    <row r="11" spans="1:11" x14ac:dyDescent="0.2">
      <c r="A11" s="131" t="s">
        <v>859</v>
      </c>
      <c r="B11" s="22" t="s">
        <v>213</v>
      </c>
      <c r="C11" s="66">
        <v>26.923469167</v>
      </c>
      <c r="D11" s="5" t="str">
        <f>IF($B11="N/A","N/A",IF(C11&gt;15,"No",IF(C11&lt;-15,"No","Yes")))</f>
        <v>N/A</v>
      </c>
      <c r="E11" s="5">
        <v>29.116829837000001</v>
      </c>
      <c r="F11" s="5" t="str">
        <f>IF($B11="N/A","N/A",IF(E11&gt;15,"No",IF(E11&lt;-15,"No","Yes")))</f>
        <v>N/A</v>
      </c>
      <c r="G11" s="5">
        <v>36.045799270000003</v>
      </c>
      <c r="H11" s="5" t="str">
        <f>IF($B11="N/A","N/A",IF(G11&gt;15,"No",IF(G11&lt;-15,"No","Yes")))</f>
        <v>N/A</v>
      </c>
      <c r="I11" s="6">
        <v>8.1470000000000002</v>
      </c>
      <c r="J11" s="6">
        <v>23.8</v>
      </c>
      <c r="K11" s="112" t="str">
        <f t="shared" si="0"/>
        <v>Yes</v>
      </c>
    </row>
    <row r="12" spans="1:11" x14ac:dyDescent="0.2">
      <c r="A12" s="131" t="s">
        <v>860</v>
      </c>
      <c r="B12" s="68" t="s">
        <v>214</v>
      </c>
      <c r="C12" s="66">
        <v>83.776150289</v>
      </c>
      <c r="D12" s="5" t="str">
        <f>IF(OR($B12="N/A",$C12="N/A"),"N/A",IF(C12&gt;100,"No",IF(C12&lt;95,"No","Yes")))</f>
        <v>No</v>
      </c>
      <c r="E12" s="66">
        <v>87.369923635999996</v>
      </c>
      <c r="F12" s="5" t="str">
        <f>IF(OR($B12="N/A",$E12="N/A"),"N/A",IF(E12&gt;100,"No",IF(E12&lt;95,"No","Yes")))</f>
        <v>No</v>
      </c>
      <c r="G12" s="66">
        <v>88.212510518000002</v>
      </c>
      <c r="H12" s="5" t="str">
        <f>IF($B12="N/A","N/A",IF(G12&gt;100,"No",IF(G12&lt;95,"No","Yes")))</f>
        <v>No</v>
      </c>
      <c r="I12" s="69">
        <v>4.29</v>
      </c>
      <c r="J12" s="69">
        <v>0.96440000000000003</v>
      </c>
      <c r="K12" s="112" t="str">
        <f t="shared" si="0"/>
        <v>Yes</v>
      </c>
    </row>
    <row r="13" spans="1:11" x14ac:dyDescent="0.2">
      <c r="A13" s="131"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1749</v>
      </c>
      <c r="J13" s="69" t="s">
        <v>1749</v>
      </c>
      <c r="K13" s="112" t="str">
        <f t="shared" si="0"/>
        <v>N/A</v>
      </c>
    </row>
    <row r="14" spans="1:11" x14ac:dyDescent="0.2">
      <c r="A14" s="131" t="s">
        <v>348</v>
      </c>
      <c r="B14" s="68" t="s">
        <v>213</v>
      </c>
      <c r="C14" s="66">
        <v>0</v>
      </c>
      <c r="D14" s="5" t="str">
        <f t="shared" ref="D14" si="1">IF($B14="N/A","N/A",IF(C14&lt;0,"No","Yes"))</f>
        <v>N/A</v>
      </c>
      <c r="E14" s="66">
        <v>0</v>
      </c>
      <c r="F14" s="5" t="str">
        <f t="shared" ref="F14" si="2">IF($B14="N/A","N/A",IF(E14&lt;0,"No","Yes"))</f>
        <v>N/A</v>
      </c>
      <c r="G14" s="66">
        <v>5.6690991000000002E-6</v>
      </c>
      <c r="H14" s="5" t="str">
        <f t="shared" ref="H14" si="3">IF($B14="N/A","N/A",IF(G14&lt;0,"No","Yes"))</f>
        <v>N/A</v>
      </c>
      <c r="I14" s="69" t="s">
        <v>1749</v>
      </c>
      <c r="J14" s="69" t="s">
        <v>1749</v>
      </c>
      <c r="K14" s="112" t="str">
        <f t="shared" si="0"/>
        <v>N/A</v>
      </c>
    </row>
    <row r="15" spans="1:11" x14ac:dyDescent="0.2">
      <c r="A15" s="131" t="s">
        <v>861</v>
      </c>
      <c r="B15" s="68" t="s">
        <v>214</v>
      </c>
      <c r="C15" s="66">
        <v>100</v>
      </c>
      <c r="D15" s="5" t="str">
        <f>IF(OR($B15="N/A",$C15="N/A"),"N/A",IF(C15&gt;100,"No",IF(C15&lt;95,"No","Yes")))</f>
        <v>Yes</v>
      </c>
      <c r="E15" s="66">
        <v>69.120639248000003</v>
      </c>
      <c r="F15" s="5" t="str">
        <f>IF(OR($B15="N/A",$E15="N/A"),"N/A",IF(E15&gt;100,"No",IF(E15&lt;95,"No","Yes")))</f>
        <v>No</v>
      </c>
      <c r="G15" s="66">
        <v>1.5497398505</v>
      </c>
      <c r="H15" s="5" t="str">
        <f>IF($B15="N/A","N/A",IF(G15&gt;100,"No",IF(G15&lt;95,"No","Yes")))</f>
        <v>No</v>
      </c>
      <c r="I15" s="69">
        <v>-30.9</v>
      </c>
      <c r="J15" s="69">
        <v>-97.8</v>
      </c>
      <c r="K15" s="112" t="str">
        <f t="shared" si="0"/>
        <v>No</v>
      </c>
    </row>
    <row r="16" spans="1:11" x14ac:dyDescent="0.2">
      <c r="A16" s="131" t="s">
        <v>331</v>
      </c>
      <c r="B16" s="22" t="s">
        <v>213</v>
      </c>
      <c r="C16" s="56">
        <v>18307853</v>
      </c>
      <c r="D16" s="5" t="str">
        <f>IF($B16="N/A","N/A",IF(C16&gt;15,"No",IF(C16&lt;-15,"No","Yes")))</f>
        <v>N/A</v>
      </c>
      <c r="E16" s="23">
        <v>19335316</v>
      </c>
      <c r="F16" s="5" t="str">
        <f>IF($B16="N/A","N/A",IF(E16&gt;15,"No",IF(E16&lt;-15,"No","Yes")))</f>
        <v>N/A</v>
      </c>
      <c r="G16" s="23">
        <v>19913435</v>
      </c>
      <c r="H16" s="5" t="str">
        <f>IF($B16="N/A","N/A",IF(G16&gt;15,"No",IF(G16&lt;-15,"No","Yes")))</f>
        <v>N/A</v>
      </c>
      <c r="I16" s="6">
        <v>5.6120000000000001</v>
      </c>
      <c r="J16" s="6">
        <v>2.99</v>
      </c>
      <c r="K16" s="112" t="str">
        <f t="shared" si="0"/>
        <v>Yes</v>
      </c>
    </row>
    <row r="17" spans="1:11" x14ac:dyDescent="0.2">
      <c r="A17" s="131" t="s">
        <v>442</v>
      </c>
      <c r="B17" s="22" t="s">
        <v>215</v>
      </c>
      <c r="C17" s="66">
        <v>7.2044056723000001</v>
      </c>
      <c r="D17" s="5" t="str">
        <f>IF($B17="N/A","N/A",IF(C17&gt;20,"No",IF(C17&lt;5,"No","Yes")))</f>
        <v>Yes</v>
      </c>
      <c r="E17" s="5">
        <v>5.6156982384000003</v>
      </c>
      <c r="F17" s="5" t="str">
        <f>IF($B17="N/A","N/A",IF(E17&gt;20,"No",IF(E17&lt;5,"No","Yes")))</f>
        <v>Yes</v>
      </c>
      <c r="G17" s="5">
        <v>5.2480950675000004</v>
      </c>
      <c r="H17" s="5" t="str">
        <f>IF($B17="N/A","N/A",IF(G17&gt;20,"No",IF(G17&lt;5,"No","Yes")))</f>
        <v>Yes</v>
      </c>
      <c r="I17" s="6">
        <v>-22.1</v>
      </c>
      <c r="J17" s="6">
        <v>-6.55</v>
      </c>
      <c r="K17" s="112" t="str">
        <f t="shared" si="0"/>
        <v>Yes</v>
      </c>
    </row>
    <row r="18" spans="1:11" x14ac:dyDescent="0.2">
      <c r="A18" s="131" t="s">
        <v>443</v>
      </c>
      <c r="B18" s="17" t="s">
        <v>213</v>
      </c>
      <c r="C18" s="66">
        <v>92.795594328000007</v>
      </c>
      <c r="D18" s="5" t="str">
        <f>IF($B18="N/A","N/A",IF(C18&gt;15,"No",IF(C18&lt;-15,"No","Yes")))</f>
        <v>N/A</v>
      </c>
      <c r="E18" s="5">
        <v>94.384301762000007</v>
      </c>
      <c r="F18" s="5" t="str">
        <f>IF($B18="N/A","N/A",IF(E18&gt;15,"No",IF(E18&lt;-15,"No","Yes")))</f>
        <v>N/A</v>
      </c>
      <c r="G18" s="5">
        <v>94.751904933000006</v>
      </c>
      <c r="H18" s="5" t="str">
        <f>IF($B18="N/A","N/A",IF(G18&gt;15,"No",IF(G18&lt;-15,"No","Yes")))</f>
        <v>N/A</v>
      </c>
      <c r="I18" s="6">
        <v>1.712</v>
      </c>
      <c r="J18" s="6">
        <v>0.38950000000000001</v>
      </c>
      <c r="K18" s="112" t="str">
        <f t="shared" si="0"/>
        <v>Yes</v>
      </c>
    </row>
    <row r="19" spans="1:11" x14ac:dyDescent="0.2">
      <c r="A19" s="131" t="s">
        <v>444</v>
      </c>
      <c r="B19" s="22" t="s">
        <v>216</v>
      </c>
      <c r="C19" s="66">
        <v>4.3305460231000001</v>
      </c>
      <c r="D19" s="5" t="str">
        <f>IF($B19="N/A","N/A",IF(C19&gt;1,"Yes","No"))</f>
        <v>Yes</v>
      </c>
      <c r="E19" s="5">
        <v>11.454501183</v>
      </c>
      <c r="F19" s="5" t="str">
        <f>IF($B19="N/A","N/A",IF(E19&gt;1,"Yes","No"))</f>
        <v>Yes</v>
      </c>
      <c r="G19" s="5">
        <v>3.9350719753000001</v>
      </c>
      <c r="H19" s="5" t="str">
        <f>IF($B19="N/A","N/A",IF(G19&gt;1,"Yes","No"))</f>
        <v>Yes</v>
      </c>
      <c r="I19" s="6">
        <v>164.5</v>
      </c>
      <c r="J19" s="6">
        <v>-65.599999999999994</v>
      </c>
      <c r="K19" s="112" t="str">
        <f t="shared" si="0"/>
        <v>No</v>
      </c>
    </row>
    <row r="20" spans="1:11" x14ac:dyDescent="0.2">
      <c r="A20" s="131" t="s">
        <v>862</v>
      </c>
      <c r="B20" s="22" t="s">
        <v>213</v>
      </c>
      <c r="C20" s="59">
        <v>156.84653835</v>
      </c>
      <c r="D20" s="5" t="str">
        <f>IF($B20="N/A","N/A",IF(C20&gt;15,"No",IF(C20&lt;-15,"No","Yes")))</f>
        <v>N/A</v>
      </c>
      <c r="E20" s="24">
        <v>110.43200404</v>
      </c>
      <c r="F20" s="5" t="str">
        <f>IF($B20="N/A","N/A",IF(E20&gt;15,"No",IF(E20&lt;-15,"No","Yes")))</f>
        <v>N/A</v>
      </c>
      <c r="G20" s="24">
        <v>165.02325142000001</v>
      </c>
      <c r="H20" s="5" t="str">
        <f>IF($B20="N/A","N/A",IF(G20&gt;15,"No",IF(G20&lt;-15,"No","Yes")))</f>
        <v>N/A</v>
      </c>
      <c r="I20" s="6">
        <v>-29.6</v>
      </c>
      <c r="J20" s="6">
        <v>49.43</v>
      </c>
      <c r="K20" s="112" t="str">
        <f t="shared" si="0"/>
        <v>No</v>
      </c>
    </row>
    <row r="21" spans="1:11" x14ac:dyDescent="0.2">
      <c r="A21" s="131" t="s">
        <v>34</v>
      </c>
      <c r="B21" s="22" t="s">
        <v>213</v>
      </c>
      <c r="C21" s="70">
        <v>2.1965205344999998</v>
      </c>
      <c r="D21" s="5" t="str">
        <f>IF($B21="N/A","N/A",IF(C21&gt;15,"No",IF(C21&lt;-15,"No","Yes")))</f>
        <v>N/A</v>
      </c>
      <c r="E21" s="71">
        <v>2.7659946543</v>
      </c>
      <c r="F21" s="5" t="str">
        <f>IF($B21="N/A","N/A",IF(E21&gt;15,"No",IF(E21&lt;-15,"No","Yes")))</f>
        <v>N/A</v>
      </c>
      <c r="G21" s="71">
        <v>7.3822684444000002</v>
      </c>
      <c r="H21" s="5" t="str">
        <f>IF($B21="N/A","N/A",IF(G21&gt;15,"No",IF(G21&lt;-15,"No","Yes")))</f>
        <v>N/A</v>
      </c>
      <c r="I21" s="6">
        <v>25.93</v>
      </c>
      <c r="J21" s="6">
        <v>166.9</v>
      </c>
      <c r="K21" s="112" t="str">
        <f t="shared" si="0"/>
        <v>No</v>
      </c>
    </row>
    <row r="22" spans="1:11" x14ac:dyDescent="0.2">
      <c r="A22" s="131" t="s">
        <v>1724</v>
      </c>
      <c r="B22" s="22" t="s">
        <v>213</v>
      </c>
      <c r="C22" s="70">
        <v>25.582792985000001</v>
      </c>
      <c r="D22" s="5" t="str">
        <f>IF($B22="N/A","N/A",IF(C22&gt;15,"No",IF(C22&lt;-15,"No","Yes")))</f>
        <v>N/A</v>
      </c>
      <c r="E22" s="71">
        <v>26.319432677999998</v>
      </c>
      <c r="F22" s="5" t="str">
        <f>IF($B22="N/A","N/A",IF(E22&gt;15,"No",IF(E22&lt;-15,"No","Yes")))</f>
        <v>N/A</v>
      </c>
      <c r="G22" s="71">
        <v>24.963307263000001</v>
      </c>
      <c r="H22" s="5" t="str">
        <f>IF($B22="N/A","N/A",IF(G22&gt;15,"No",IF(G22&lt;-15,"No","Yes")))</f>
        <v>N/A</v>
      </c>
      <c r="I22" s="6">
        <v>2.879</v>
      </c>
      <c r="J22" s="6">
        <v>-5.15</v>
      </c>
      <c r="K22" s="112" t="str">
        <f t="shared" si="0"/>
        <v>Yes</v>
      </c>
    </row>
    <row r="23" spans="1:11" x14ac:dyDescent="0.2">
      <c r="A23" s="131" t="s">
        <v>35</v>
      </c>
      <c r="B23" s="22" t="s">
        <v>213</v>
      </c>
      <c r="C23" s="70">
        <v>0</v>
      </c>
      <c r="D23" s="5" t="str">
        <f>IF($B23="N/A","N/A",IF(C23&gt;15,"No",IF(C23&lt;-15,"No","Yes")))</f>
        <v>N/A</v>
      </c>
      <c r="E23" s="71">
        <v>0.75497170250000001</v>
      </c>
      <c r="F23" s="5" t="str">
        <f>IF($B23="N/A","N/A",IF(E23&gt;15,"No",IF(E23&lt;-15,"No","Yes")))</f>
        <v>N/A</v>
      </c>
      <c r="G23" s="71">
        <v>3.7961787175000001</v>
      </c>
      <c r="H23" s="5" t="str">
        <f>IF($B23="N/A","N/A",IF(G23&gt;15,"No",IF(G23&lt;-15,"No","Yes")))</f>
        <v>N/A</v>
      </c>
      <c r="I23" s="6" t="s">
        <v>1749</v>
      </c>
      <c r="J23" s="6">
        <v>402.8</v>
      </c>
      <c r="K23" s="112" t="str">
        <f t="shared" si="0"/>
        <v>No</v>
      </c>
    </row>
    <row r="24" spans="1:11" x14ac:dyDescent="0.2">
      <c r="A24" s="131" t="s">
        <v>863</v>
      </c>
      <c r="B24" s="22" t="s">
        <v>243</v>
      </c>
      <c r="C24" s="59">
        <v>326.50999228000001</v>
      </c>
      <c r="D24" s="5" t="str">
        <f>IF($B24="N/A","N/A",IF(C24&gt;300,"No",IF(C24&lt;75,"No","Yes")))</f>
        <v>No</v>
      </c>
      <c r="E24" s="24">
        <v>283.57717244999998</v>
      </c>
      <c r="F24" s="5" t="str">
        <f>IF($B24="N/A","N/A",IF(E24&gt;300,"No",IF(E24&lt;75,"No","Yes")))</f>
        <v>Yes</v>
      </c>
      <c r="G24" s="24">
        <v>96.690435796000003</v>
      </c>
      <c r="H24" s="5" t="str">
        <f>IF($B24="N/A","N/A",IF(G24&gt;300,"No",IF(G24&lt;75,"No","Yes")))</f>
        <v>Yes</v>
      </c>
      <c r="I24" s="6">
        <v>-13.1</v>
      </c>
      <c r="J24" s="6">
        <v>-65.900000000000006</v>
      </c>
      <c r="K24" s="112" t="str">
        <f t="shared" si="0"/>
        <v>No</v>
      </c>
    </row>
    <row r="25" spans="1:11" x14ac:dyDescent="0.2">
      <c r="A25" s="131" t="s">
        <v>864</v>
      </c>
      <c r="B25" s="22" t="s">
        <v>244</v>
      </c>
      <c r="C25" s="59">
        <v>36.723252277999997</v>
      </c>
      <c r="D25" s="5" t="str">
        <f>IF($B25="N/A","N/A",IF(C25&gt;250,"No",IF(C25&lt;20,"No","Yes")))</f>
        <v>Yes</v>
      </c>
      <c r="E25" s="24">
        <v>36.400205753999998</v>
      </c>
      <c r="F25" s="5" t="str">
        <f>IF($B25="N/A","N/A",IF(E25&gt;250,"No",IF(E25&lt;20,"No","Yes")))</f>
        <v>Yes</v>
      </c>
      <c r="G25" s="24">
        <v>36.520876065000003</v>
      </c>
      <c r="H25" s="5" t="str">
        <f>IF($B25="N/A","N/A",IF(G25&gt;250,"No",IF(G25&lt;20,"No","Yes")))</f>
        <v>Yes</v>
      </c>
      <c r="I25" s="6">
        <v>-0.88</v>
      </c>
      <c r="J25" s="6">
        <v>0.33150000000000002</v>
      </c>
      <c r="K25" s="112" t="str">
        <f t="shared" si="0"/>
        <v>Yes</v>
      </c>
    </row>
    <row r="26" spans="1:11" x14ac:dyDescent="0.2">
      <c r="A26" s="131" t="s">
        <v>865</v>
      </c>
      <c r="B26" s="22" t="s">
        <v>245</v>
      </c>
      <c r="C26" s="59" t="s">
        <v>1749</v>
      </c>
      <c r="D26" s="5" t="str">
        <f>IF($B26="N/A","N/A",IF(C26&gt;5,"No",IF(C26&lt;3,"No","Yes")))</f>
        <v>No</v>
      </c>
      <c r="E26" s="24">
        <v>4</v>
      </c>
      <c r="F26" s="5" t="str">
        <f>IF($B26="N/A","N/A",IF(E26&gt;5,"No",IF(E26&lt;3,"No","Yes")))</f>
        <v>Yes</v>
      </c>
      <c r="G26" s="24">
        <v>3.4252917864999999</v>
      </c>
      <c r="H26" s="5" t="str">
        <f>IF($B26="N/A","N/A",IF(G26&gt;5,"No",IF(G26&lt;3,"No","Yes")))</f>
        <v>Yes</v>
      </c>
      <c r="I26" s="6" t="s">
        <v>1749</v>
      </c>
      <c r="J26" s="6">
        <v>-14.4</v>
      </c>
      <c r="K26" s="112" t="str">
        <f t="shared" si="0"/>
        <v>Yes</v>
      </c>
    </row>
    <row r="27" spans="1:11" x14ac:dyDescent="0.2">
      <c r="A27" s="131" t="s">
        <v>131</v>
      </c>
      <c r="B27" s="22" t="s">
        <v>213</v>
      </c>
      <c r="C27" s="56">
        <v>66955</v>
      </c>
      <c r="D27" s="22" t="s">
        <v>213</v>
      </c>
      <c r="E27" s="23">
        <v>48265</v>
      </c>
      <c r="F27" s="22" t="s">
        <v>213</v>
      </c>
      <c r="G27" s="23">
        <v>3478411</v>
      </c>
      <c r="H27" s="5" t="str">
        <f>IF($B27="N/A","N/A",IF(G27&gt;15,"No",IF(G27&lt;-15,"No","Yes")))</f>
        <v>N/A</v>
      </c>
      <c r="I27" s="6">
        <v>-27.9</v>
      </c>
      <c r="J27" s="6">
        <v>7107</v>
      </c>
      <c r="K27" s="112" t="str">
        <f t="shared" si="0"/>
        <v>No</v>
      </c>
    </row>
    <row r="28" spans="1:11" x14ac:dyDescent="0.2">
      <c r="A28" s="131" t="s">
        <v>346</v>
      </c>
      <c r="B28" s="22" t="s">
        <v>213</v>
      </c>
      <c r="C28" s="57">
        <v>0.2559335257</v>
      </c>
      <c r="D28" s="22" t="s">
        <v>213</v>
      </c>
      <c r="E28" s="4">
        <v>0.1708650836</v>
      </c>
      <c r="F28" s="22" t="s">
        <v>213</v>
      </c>
      <c r="G28" s="4">
        <v>11.106913604000001</v>
      </c>
      <c r="H28" s="5" t="str">
        <f>IF($B28="N/A","N/A",IF(G28&gt;15,"No",IF(G28&lt;-15,"No","Yes")))</f>
        <v>N/A</v>
      </c>
      <c r="I28" s="6">
        <v>-33.200000000000003</v>
      </c>
      <c r="J28" s="6">
        <v>6400</v>
      </c>
      <c r="K28" s="112" t="str">
        <f t="shared" si="0"/>
        <v>No</v>
      </c>
    </row>
    <row r="29" spans="1:11" ht="25.5" x14ac:dyDescent="0.2">
      <c r="A29" s="131" t="s">
        <v>841</v>
      </c>
      <c r="B29" s="22" t="s">
        <v>213</v>
      </c>
      <c r="C29" s="24">
        <v>80.884026585000001</v>
      </c>
      <c r="D29" s="22" t="s">
        <v>213</v>
      </c>
      <c r="E29" s="24">
        <v>86.457971615000005</v>
      </c>
      <c r="F29" s="22" t="s">
        <v>213</v>
      </c>
      <c r="G29" s="24">
        <v>155.72882647</v>
      </c>
      <c r="H29" s="22" t="s">
        <v>213</v>
      </c>
      <c r="I29" s="6">
        <v>6.891</v>
      </c>
      <c r="J29" s="6">
        <v>80.12</v>
      </c>
      <c r="K29" s="112" t="str">
        <f t="shared" si="0"/>
        <v>No</v>
      </c>
    </row>
    <row r="30" spans="1:11" x14ac:dyDescent="0.2">
      <c r="A30" s="131" t="s">
        <v>27</v>
      </c>
      <c r="B30" s="22" t="s">
        <v>217</v>
      </c>
      <c r="C30" s="23">
        <v>0</v>
      </c>
      <c r="D30" s="5" t="str">
        <f>IF($B30="N/A","N/A",IF(C30="N/A","N/A",IF(C30=0,"Yes","No")))</f>
        <v>Yes</v>
      </c>
      <c r="E30" s="23">
        <v>0</v>
      </c>
      <c r="F30" s="5" t="str">
        <f>IF($B30="N/A","N/A",IF(E30="N/A","N/A",IF(E30=0,"Yes","No")))</f>
        <v>Yes</v>
      </c>
      <c r="G30" s="23">
        <v>11</v>
      </c>
      <c r="H30" s="5" t="str">
        <f>IF($B30="N/A","N/A",IF(G30=0,"Yes","No"))</f>
        <v>No</v>
      </c>
      <c r="I30" s="6" t="s">
        <v>1749</v>
      </c>
      <c r="J30" s="6" t="s">
        <v>1749</v>
      </c>
      <c r="K30" s="112" t="str">
        <f t="shared" si="0"/>
        <v>N/A</v>
      </c>
    </row>
    <row r="31" spans="1:11" x14ac:dyDescent="0.2">
      <c r="A31" s="131" t="s">
        <v>206</v>
      </c>
      <c r="B31" s="72" t="s">
        <v>213</v>
      </c>
      <c r="C31" s="56">
        <v>556930</v>
      </c>
      <c r="D31" s="5" t="str">
        <f t="shared" ref="D31:F50" si="4">IF($B31="N/A","N/A",IF(C31&lt;0,"No","Yes"))</f>
        <v>N/A</v>
      </c>
      <c r="E31" s="56">
        <v>762377</v>
      </c>
      <c r="F31" s="5" t="str">
        <f t="shared" si="4"/>
        <v>N/A</v>
      </c>
      <c r="G31" s="56">
        <v>2305806</v>
      </c>
      <c r="H31" s="5" t="str">
        <f t="shared" ref="H31:H50" si="5">IF($B31="N/A","N/A",IF(G31&lt;0,"No","Yes"))</f>
        <v>N/A</v>
      </c>
      <c r="I31" s="6">
        <v>36.89</v>
      </c>
      <c r="J31" s="6">
        <v>202.4</v>
      </c>
      <c r="K31" s="112" t="str">
        <f t="shared" si="0"/>
        <v>No</v>
      </c>
    </row>
    <row r="32" spans="1:11" ht="25.5" x14ac:dyDescent="0.2">
      <c r="A32" s="135" t="s">
        <v>659</v>
      </c>
      <c r="B32" s="72" t="s">
        <v>213</v>
      </c>
      <c r="C32" s="57">
        <v>99.626703535000004</v>
      </c>
      <c r="D32" s="5" t="str">
        <f t="shared" si="4"/>
        <v>N/A</v>
      </c>
      <c r="E32" s="57">
        <v>76.805832284999994</v>
      </c>
      <c r="F32" s="5" t="str">
        <f t="shared" si="4"/>
        <v>N/A</v>
      </c>
      <c r="G32" s="57">
        <v>26.308241023000001</v>
      </c>
      <c r="H32" s="5" t="str">
        <f t="shared" si="5"/>
        <v>N/A</v>
      </c>
      <c r="I32" s="6">
        <v>-22.9</v>
      </c>
      <c r="J32" s="6">
        <v>-65.7</v>
      </c>
      <c r="K32" s="112" t="str">
        <f t="shared" si="0"/>
        <v>No</v>
      </c>
    </row>
    <row r="33" spans="1:11" x14ac:dyDescent="0.2">
      <c r="A33" s="135" t="s">
        <v>660</v>
      </c>
      <c r="B33" s="72" t="s">
        <v>213</v>
      </c>
      <c r="C33" s="57">
        <v>0</v>
      </c>
      <c r="D33" s="5" t="str">
        <f t="shared" si="4"/>
        <v>N/A</v>
      </c>
      <c r="E33" s="57">
        <v>0</v>
      </c>
      <c r="F33" s="5" t="str">
        <f t="shared" si="4"/>
        <v>N/A</v>
      </c>
      <c r="G33" s="57">
        <v>0</v>
      </c>
      <c r="H33" s="5" t="str">
        <f t="shared" si="5"/>
        <v>N/A</v>
      </c>
      <c r="I33" s="6" t="s">
        <v>1749</v>
      </c>
      <c r="J33" s="6" t="s">
        <v>1749</v>
      </c>
      <c r="K33" s="112" t="str">
        <f t="shared" si="0"/>
        <v>N/A</v>
      </c>
    </row>
    <row r="34" spans="1:11" x14ac:dyDescent="0.2">
      <c r="A34" s="135" t="s">
        <v>661</v>
      </c>
      <c r="B34" s="72" t="s">
        <v>213</v>
      </c>
      <c r="C34" s="57">
        <v>0</v>
      </c>
      <c r="D34" s="5" t="str">
        <f t="shared" si="4"/>
        <v>N/A</v>
      </c>
      <c r="E34" s="57">
        <v>21.979939058999999</v>
      </c>
      <c r="F34" s="5" t="str">
        <f t="shared" si="4"/>
        <v>N/A</v>
      </c>
      <c r="G34" s="57">
        <v>71.995562505999999</v>
      </c>
      <c r="H34" s="5" t="str">
        <f t="shared" si="5"/>
        <v>N/A</v>
      </c>
      <c r="I34" s="6" t="s">
        <v>1749</v>
      </c>
      <c r="J34" s="6">
        <v>227.6</v>
      </c>
      <c r="K34" s="112" t="str">
        <f t="shared" si="0"/>
        <v>No</v>
      </c>
    </row>
    <row r="35" spans="1:11" x14ac:dyDescent="0.2">
      <c r="A35" s="135" t="s">
        <v>662</v>
      </c>
      <c r="B35" s="72" t="s">
        <v>213</v>
      </c>
      <c r="C35" s="57">
        <v>0.37329646449999998</v>
      </c>
      <c r="D35" s="5" t="str">
        <f t="shared" si="4"/>
        <v>N/A</v>
      </c>
      <c r="E35" s="57">
        <v>1.2142286559</v>
      </c>
      <c r="F35" s="5" t="str">
        <f t="shared" si="4"/>
        <v>N/A</v>
      </c>
      <c r="G35" s="57">
        <v>1.6961964709999999</v>
      </c>
      <c r="H35" s="5" t="str">
        <f t="shared" si="5"/>
        <v>N/A</v>
      </c>
      <c r="I35" s="6">
        <v>225.3</v>
      </c>
      <c r="J35" s="6">
        <v>39.69</v>
      </c>
      <c r="K35" s="112" t="str">
        <f t="shared" si="0"/>
        <v>No</v>
      </c>
    </row>
    <row r="36" spans="1:11" x14ac:dyDescent="0.2">
      <c r="A36" s="135" t="s">
        <v>349</v>
      </c>
      <c r="B36" s="72" t="s">
        <v>213</v>
      </c>
      <c r="C36" s="56">
        <v>6486543</v>
      </c>
      <c r="D36" s="5" t="str">
        <f t="shared" si="4"/>
        <v>N/A</v>
      </c>
      <c r="E36" s="56">
        <v>7254291</v>
      </c>
      <c r="F36" s="5" t="str">
        <f t="shared" si="4"/>
        <v>N/A</v>
      </c>
      <c r="G36" s="56">
        <v>7797135</v>
      </c>
      <c r="H36" s="5" t="str">
        <f t="shared" si="5"/>
        <v>N/A</v>
      </c>
      <c r="I36" s="6">
        <v>11.84</v>
      </c>
      <c r="J36" s="6">
        <v>7.4829999999999997</v>
      </c>
      <c r="K36" s="112" t="str">
        <f t="shared" si="0"/>
        <v>Yes</v>
      </c>
    </row>
    <row r="37" spans="1:11" x14ac:dyDescent="0.2">
      <c r="A37" s="135" t="s">
        <v>663</v>
      </c>
      <c r="B37" s="72" t="s">
        <v>213</v>
      </c>
      <c r="C37" s="57">
        <v>0</v>
      </c>
      <c r="D37" s="5" t="str">
        <f t="shared" si="4"/>
        <v>N/A</v>
      </c>
      <c r="E37" s="57">
        <v>0</v>
      </c>
      <c r="F37" s="5" t="str">
        <f t="shared" si="4"/>
        <v>N/A</v>
      </c>
      <c r="G37" s="57">
        <v>0</v>
      </c>
      <c r="H37" s="5" t="str">
        <f t="shared" si="5"/>
        <v>N/A</v>
      </c>
      <c r="I37" s="6" t="s">
        <v>1749</v>
      </c>
      <c r="J37" s="6" t="s">
        <v>1749</v>
      </c>
      <c r="K37" s="112" t="str">
        <f t="shared" si="0"/>
        <v>N/A</v>
      </c>
    </row>
    <row r="38" spans="1:11" x14ac:dyDescent="0.2">
      <c r="A38" s="135" t="s">
        <v>664</v>
      </c>
      <c r="B38" s="72" t="s">
        <v>213</v>
      </c>
      <c r="C38" s="57">
        <v>99.427152491000001</v>
      </c>
      <c r="D38" s="5" t="str">
        <f t="shared" si="4"/>
        <v>N/A</v>
      </c>
      <c r="E38" s="57">
        <v>99.479191005999994</v>
      </c>
      <c r="F38" s="5" t="str">
        <f t="shared" si="4"/>
        <v>N/A</v>
      </c>
      <c r="G38" s="57">
        <v>94.626975165000005</v>
      </c>
      <c r="H38" s="5" t="str">
        <f t="shared" si="5"/>
        <v>N/A</v>
      </c>
      <c r="I38" s="6">
        <v>5.2299999999999999E-2</v>
      </c>
      <c r="J38" s="6">
        <v>-4.88</v>
      </c>
      <c r="K38" s="112" t="str">
        <f t="shared" si="0"/>
        <v>Yes</v>
      </c>
    </row>
    <row r="39" spans="1:11" x14ac:dyDescent="0.2">
      <c r="A39" s="135" t="s">
        <v>665</v>
      </c>
      <c r="B39" s="72" t="s">
        <v>213</v>
      </c>
      <c r="C39" s="57">
        <v>0</v>
      </c>
      <c r="D39" s="5" t="str">
        <f t="shared" si="4"/>
        <v>N/A</v>
      </c>
      <c r="E39" s="57">
        <v>0</v>
      </c>
      <c r="F39" s="5" t="str">
        <f t="shared" si="4"/>
        <v>N/A</v>
      </c>
      <c r="G39" s="57">
        <v>0</v>
      </c>
      <c r="H39" s="5" t="str">
        <f t="shared" si="5"/>
        <v>N/A</v>
      </c>
      <c r="I39" s="6" t="s">
        <v>1749</v>
      </c>
      <c r="J39" s="6" t="s">
        <v>1749</v>
      </c>
      <c r="K39" s="112" t="str">
        <f t="shared" si="0"/>
        <v>N/A</v>
      </c>
    </row>
    <row r="40" spans="1:11" x14ac:dyDescent="0.2">
      <c r="A40" s="135" t="s">
        <v>666</v>
      </c>
      <c r="B40" s="72" t="s">
        <v>213</v>
      </c>
      <c r="C40" s="57">
        <v>0</v>
      </c>
      <c r="D40" s="5" t="str">
        <f t="shared" si="4"/>
        <v>N/A</v>
      </c>
      <c r="E40" s="57">
        <v>0</v>
      </c>
      <c r="F40" s="5" t="str">
        <f t="shared" si="4"/>
        <v>N/A</v>
      </c>
      <c r="G40" s="57">
        <v>0</v>
      </c>
      <c r="H40" s="5" t="str">
        <f t="shared" si="5"/>
        <v>N/A</v>
      </c>
      <c r="I40" s="6" t="s">
        <v>1749</v>
      </c>
      <c r="J40" s="6" t="s">
        <v>1749</v>
      </c>
      <c r="K40" s="112" t="str">
        <f t="shared" si="0"/>
        <v>N/A</v>
      </c>
    </row>
    <row r="41" spans="1:11" x14ac:dyDescent="0.2">
      <c r="A41" s="135" t="s">
        <v>667</v>
      </c>
      <c r="B41" s="72" t="s">
        <v>213</v>
      </c>
      <c r="C41" s="57">
        <v>0</v>
      </c>
      <c r="D41" s="5" t="str">
        <f t="shared" si="4"/>
        <v>N/A</v>
      </c>
      <c r="E41" s="57">
        <v>0</v>
      </c>
      <c r="F41" s="5" t="str">
        <f t="shared" si="4"/>
        <v>N/A</v>
      </c>
      <c r="G41" s="57">
        <v>0</v>
      </c>
      <c r="H41" s="5" t="str">
        <f t="shared" si="5"/>
        <v>N/A</v>
      </c>
      <c r="I41" s="6" t="s">
        <v>1749</v>
      </c>
      <c r="J41" s="6" t="s">
        <v>1749</v>
      </c>
      <c r="K41" s="112" t="str">
        <f t="shared" si="0"/>
        <v>N/A</v>
      </c>
    </row>
    <row r="42" spans="1:11" x14ac:dyDescent="0.2">
      <c r="A42" s="135" t="s">
        <v>668</v>
      </c>
      <c r="B42" s="72" t="s">
        <v>213</v>
      </c>
      <c r="C42" s="57">
        <v>99.427152491000001</v>
      </c>
      <c r="D42" s="5" t="str">
        <f t="shared" si="4"/>
        <v>N/A</v>
      </c>
      <c r="E42" s="57">
        <v>99.479191005999994</v>
      </c>
      <c r="F42" s="5" t="str">
        <f t="shared" si="4"/>
        <v>N/A</v>
      </c>
      <c r="G42" s="57">
        <v>94.626975165000005</v>
      </c>
      <c r="H42" s="5" t="str">
        <f t="shared" si="5"/>
        <v>N/A</v>
      </c>
      <c r="I42" s="6">
        <v>5.2299999999999999E-2</v>
      </c>
      <c r="J42" s="6">
        <v>-4.88</v>
      </c>
      <c r="K42" s="112" t="str">
        <f t="shared" si="0"/>
        <v>Yes</v>
      </c>
    </row>
    <row r="43" spans="1:11" x14ac:dyDescent="0.2">
      <c r="A43" s="135" t="s">
        <v>669</v>
      </c>
      <c r="B43" s="72" t="s">
        <v>213</v>
      </c>
      <c r="C43" s="57">
        <v>0</v>
      </c>
      <c r="D43" s="5" t="str">
        <f t="shared" si="4"/>
        <v>N/A</v>
      </c>
      <c r="E43" s="57">
        <v>1.654193E-4</v>
      </c>
      <c r="F43" s="5" t="str">
        <f t="shared" si="4"/>
        <v>N/A</v>
      </c>
      <c r="G43" s="57">
        <v>0</v>
      </c>
      <c r="H43" s="5" t="str">
        <f t="shared" si="5"/>
        <v>N/A</v>
      </c>
      <c r="I43" s="6" t="s">
        <v>1749</v>
      </c>
      <c r="J43" s="6">
        <v>-100</v>
      </c>
      <c r="K43" s="112" t="str">
        <f t="shared" si="0"/>
        <v>No</v>
      </c>
    </row>
    <row r="44" spans="1:11" x14ac:dyDescent="0.2">
      <c r="A44" s="135" t="s">
        <v>670</v>
      </c>
      <c r="B44" s="72" t="s">
        <v>213</v>
      </c>
      <c r="C44" s="57">
        <v>0</v>
      </c>
      <c r="D44" s="5" t="str">
        <f t="shared" si="4"/>
        <v>N/A</v>
      </c>
      <c r="E44" s="57">
        <v>0</v>
      </c>
      <c r="F44" s="5" t="str">
        <f t="shared" si="4"/>
        <v>N/A</v>
      </c>
      <c r="G44" s="57">
        <v>0</v>
      </c>
      <c r="H44" s="5" t="str">
        <f t="shared" si="5"/>
        <v>N/A</v>
      </c>
      <c r="I44" s="6" t="s">
        <v>1749</v>
      </c>
      <c r="J44" s="6" t="s">
        <v>1749</v>
      </c>
      <c r="K44" s="112" t="str">
        <f t="shared" si="0"/>
        <v>N/A</v>
      </c>
    </row>
    <row r="45" spans="1:11" x14ac:dyDescent="0.2">
      <c r="A45" s="135" t="s">
        <v>671</v>
      </c>
      <c r="B45" s="72" t="s">
        <v>213</v>
      </c>
      <c r="C45" s="57">
        <v>0.57284750910000004</v>
      </c>
      <c r="D45" s="5" t="str">
        <f t="shared" si="4"/>
        <v>N/A</v>
      </c>
      <c r="E45" s="57">
        <v>0.52064357500000003</v>
      </c>
      <c r="F45" s="5" t="str">
        <f t="shared" si="4"/>
        <v>N/A</v>
      </c>
      <c r="G45" s="57">
        <v>5.3730248353999999</v>
      </c>
      <c r="H45" s="5" t="str">
        <f t="shared" si="5"/>
        <v>N/A</v>
      </c>
      <c r="I45" s="6">
        <v>-9.11</v>
      </c>
      <c r="J45" s="6">
        <v>932</v>
      </c>
      <c r="K45" s="112" t="str">
        <f t="shared" si="0"/>
        <v>No</v>
      </c>
    </row>
    <row r="46" spans="1:11" x14ac:dyDescent="0.2">
      <c r="A46" s="135" t="s">
        <v>350</v>
      </c>
      <c r="B46" s="72" t="s">
        <v>213</v>
      </c>
      <c r="C46" s="56">
        <v>0</v>
      </c>
      <c r="D46" s="5" t="str">
        <f t="shared" si="4"/>
        <v>N/A</v>
      </c>
      <c r="E46" s="56">
        <v>208089</v>
      </c>
      <c r="F46" s="5" t="str">
        <f t="shared" si="4"/>
        <v>N/A</v>
      </c>
      <c r="G46" s="56">
        <v>1185713</v>
      </c>
      <c r="H46" s="5" t="str">
        <f t="shared" si="5"/>
        <v>N/A</v>
      </c>
      <c r="I46" s="6" t="s">
        <v>1749</v>
      </c>
      <c r="J46" s="6">
        <v>469.8</v>
      </c>
      <c r="K46" s="112" t="str">
        <f t="shared" si="0"/>
        <v>No</v>
      </c>
    </row>
    <row r="47" spans="1:11" x14ac:dyDescent="0.2">
      <c r="A47" s="135" t="s">
        <v>672</v>
      </c>
      <c r="B47" s="72" t="s">
        <v>213</v>
      </c>
      <c r="C47" s="57" t="s">
        <v>1749</v>
      </c>
      <c r="D47" s="5" t="str">
        <f t="shared" si="4"/>
        <v>N/A</v>
      </c>
      <c r="E47" s="57">
        <v>64.143227177</v>
      </c>
      <c r="F47" s="5" t="str">
        <f t="shared" si="4"/>
        <v>N/A</v>
      </c>
      <c r="G47" s="57">
        <v>94.542271189999994</v>
      </c>
      <c r="H47" s="5" t="str">
        <f t="shared" si="5"/>
        <v>N/A</v>
      </c>
      <c r="I47" s="6" t="s">
        <v>1749</v>
      </c>
      <c r="J47" s="6">
        <v>47.39</v>
      </c>
      <c r="K47" s="112" t="str">
        <f t="shared" si="0"/>
        <v>No</v>
      </c>
    </row>
    <row r="48" spans="1:11" x14ac:dyDescent="0.2">
      <c r="A48" s="135" t="s">
        <v>673</v>
      </c>
      <c r="B48" s="72" t="s">
        <v>213</v>
      </c>
      <c r="C48" s="57" t="s">
        <v>1749</v>
      </c>
      <c r="D48" s="5" t="str">
        <f t="shared" si="4"/>
        <v>N/A</v>
      </c>
      <c r="E48" s="57">
        <v>0</v>
      </c>
      <c r="F48" s="5" t="str">
        <f t="shared" si="4"/>
        <v>N/A</v>
      </c>
      <c r="G48" s="57">
        <v>0</v>
      </c>
      <c r="H48" s="5" t="str">
        <f t="shared" si="5"/>
        <v>N/A</v>
      </c>
      <c r="I48" s="6" t="s">
        <v>1749</v>
      </c>
      <c r="J48" s="6" t="s">
        <v>1749</v>
      </c>
      <c r="K48" s="112" t="str">
        <f t="shared" si="0"/>
        <v>N/A</v>
      </c>
    </row>
    <row r="49" spans="1:11" x14ac:dyDescent="0.2">
      <c r="A49" s="135" t="s">
        <v>674</v>
      </c>
      <c r="B49" s="72" t="s">
        <v>213</v>
      </c>
      <c r="C49" s="57" t="s">
        <v>1749</v>
      </c>
      <c r="D49" s="5" t="str">
        <f t="shared" si="4"/>
        <v>N/A</v>
      </c>
      <c r="E49" s="57">
        <v>0</v>
      </c>
      <c r="F49" s="5" t="str">
        <f t="shared" si="4"/>
        <v>N/A</v>
      </c>
      <c r="G49" s="57">
        <v>0</v>
      </c>
      <c r="H49" s="5" t="str">
        <f t="shared" si="5"/>
        <v>N/A</v>
      </c>
      <c r="I49" s="6" t="s">
        <v>1749</v>
      </c>
      <c r="J49" s="6" t="s">
        <v>1749</v>
      </c>
      <c r="K49" s="112" t="str">
        <f t="shared" si="0"/>
        <v>N/A</v>
      </c>
    </row>
    <row r="50" spans="1:11" x14ac:dyDescent="0.2">
      <c r="A50" s="135" t="s">
        <v>675</v>
      </c>
      <c r="B50" s="72" t="s">
        <v>213</v>
      </c>
      <c r="C50" s="57" t="s">
        <v>1749</v>
      </c>
      <c r="D50" s="5" t="str">
        <f t="shared" si="4"/>
        <v>N/A</v>
      </c>
      <c r="E50" s="57">
        <v>35.856772823</v>
      </c>
      <c r="F50" s="5" t="str">
        <f t="shared" si="4"/>
        <v>N/A</v>
      </c>
      <c r="G50" s="57">
        <v>5.4577288095999998</v>
      </c>
      <c r="H50" s="5" t="str">
        <f t="shared" si="5"/>
        <v>N/A</v>
      </c>
      <c r="I50" s="6" t="s">
        <v>1749</v>
      </c>
      <c r="J50" s="6">
        <v>-84.8</v>
      </c>
      <c r="K50" s="112" t="str">
        <f t="shared" si="0"/>
        <v>No</v>
      </c>
    </row>
    <row r="51" spans="1:11" x14ac:dyDescent="0.2">
      <c r="A51" s="135" t="s">
        <v>351</v>
      </c>
      <c r="B51" s="22" t="s">
        <v>213</v>
      </c>
      <c r="C51" s="56">
        <v>805989</v>
      </c>
      <c r="D51" s="22" t="s">
        <v>213</v>
      </c>
      <c r="E51" s="23">
        <v>684943</v>
      </c>
      <c r="F51" s="22" t="s">
        <v>213</v>
      </c>
      <c r="G51" s="23">
        <v>83147</v>
      </c>
      <c r="H51" s="22" t="s">
        <v>213</v>
      </c>
      <c r="I51" s="6">
        <v>-15</v>
      </c>
      <c r="J51" s="6">
        <v>-87.9</v>
      </c>
      <c r="K51" s="112" t="str">
        <f t="shared" si="0"/>
        <v>No</v>
      </c>
    </row>
    <row r="52" spans="1:11" x14ac:dyDescent="0.2">
      <c r="A52" s="135" t="s">
        <v>352</v>
      </c>
      <c r="B52" s="22" t="s">
        <v>213</v>
      </c>
      <c r="C52" s="57">
        <v>1.0634140167999999</v>
      </c>
      <c r="D52" s="5" t="str">
        <f t="shared" ref="D52:D54" si="6">IF($B52="N/A","N/A",IF(C52&gt;15,"No",IF(C52&lt;-15,"No","Yes")))</f>
        <v>N/A</v>
      </c>
      <c r="E52" s="4">
        <v>2.9530924471</v>
      </c>
      <c r="F52" s="5" t="str">
        <f t="shared" ref="F52:F54" si="7">IF($B52="N/A","N/A",IF(E52&gt;15,"No",IF(E52&lt;-15,"No","Yes")))</f>
        <v>N/A</v>
      </c>
      <c r="G52" s="4">
        <v>6.2876592059999998</v>
      </c>
      <c r="H52" s="5" t="str">
        <f t="shared" ref="H52:H54" si="8">IF($B52="N/A","N/A",IF(G52&gt;15,"No",IF(G52&lt;-15,"No","Yes")))</f>
        <v>N/A</v>
      </c>
      <c r="I52" s="6">
        <v>177.7</v>
      </c>
      <c r="J52" s="6">
        <v>112.9</v>
      </c>
      <c r="K52" s="112" t="str">
        <f t="shared" si="0"/>
        <v>No</v>
      </c>
    </row>
    <row r="53" spans="1:11" x14ac:dyDescent="0.2">
      <c r="A53" s="135" t="s">
        <v>353</v>
      </c>
      <c r="B53" s="22" t="s">
        <v>213</v>
      </c>
      <c r="C53" s="57">
        <v>98.304319289999995</v>
      </c>
      <c r="D53" s="5" t="str">
        <f t="shared" si="6"/>
        <v>N/A</v>
      </c>
      <c r="E53" s="4">
        <v>71.128692461</v>
      </c>
      <c r="F53" s="5" t="str">
        <f t="shared" si="7"/>
        <v>N/A</v>
      </c>
      <c r="G53" s="4">
        <v>0.78415336690000004</v>
      </c>
      <c r="H53" s="5" t="str">
        <f t="shared" si="8"/>
        <v>N/A</v>
      </c>
      <c r="I53" s="6">
        <v>-27.6</v>
      </c>
      <c r="J53" s="6">
        <v>-98.9</v>
      </c>
      <c r="K53" s="112" t="str">
        <f t="shared" si="0"/>
        <v>No</v>
      </c>
    </row>
    <row r="54" spans="1:11" x14ac:dyDescent="0.2">
      <c r="A54" s="136" t="s">
        <v>354</v>
      </c>
      <c r="B54" s="120" t="s">
        <v>213</v>
      </c>
      <c r="C54" s="137">
        <v>0.63226669349999998</v>
      </c>
      <c r="D54" s="121" t="str">
        <f t="shared" si="6"/>
        <v>N/A</v>
      </c>
      <c r="E54" s="125">
        <v>20.987147835999998</v>
      </c>
      <c r="F54" s="121" t="str">
        <f t="shared" si="7"/>
        <v>N/A</v>
      </c>
      <c r="G54" s="125">
        <v>73.757321371000003</v>
      </c>
      <c r="H54" s="121" t="str">
        <f t="shared" si="8"/>
        <v>N/A</v>
      </c>
      <c r="I54" s="122">
        <v>3219</v>
      </c>
      <c r="J54" s="122">
        <v>251.4</v>
      </c>
      <c r="K54" s="123" t="str">
        <f t="shared" si="0"/>
        <v>No</v>
      </c>
    </row>
    <row r="55" spans="1:11" ht="12" customHeight="1" x14ac:dyDescent="0.2">
      <c r="A55" s="201" t="s">
        <v>1647</v>
      </c>
      <c r="B55" s="202"/>
      <c r="C55" s="202"/>
      <c r="D55" s="202"/>
      <c r="E55" s="202"/>
      <c r="F55" s="202"/>
      <c r="G55" s="202"/>
      <c r="H55" s="202"/>
      <c r="I55" s="202"/>
      <c r="J55" s="202"/>
      <c r="K55" s="203"/>
    </row>
    <row r="56" spans="1:11" x14ac:dyDescent="0.2">
      <c r="A56" s="193" t="s">
        <v>1645</v>
      </c>
      <c r="B56" s="194"/>
      <c r="C56" s="194"/>
      <c r="D56" s="194"/>
      <c r="E56" s="194"/>
      <c r="F56" s="194"/>
      <c r="G56" s="194"/>
      <c r="H56" s="194"/>
      <c r="I56" s="194"/>
      <c r="J56" s="194"/>
      <c r="K56" s="195"/>
    </row>
    <row r="57" spans="1:11" x14ac:dyDescent="0.2">
      <c r="A57" s="196" t="s">
        <v>1743</v>
      </c>
      <c r="B57" s="196"/>
      <c r="C57" s="196"/>
      <c r="D57" s="196"/>
      <c r="E57" s="196"/>
      <c r="F57" s="196"/>
      <c r="G57" s="196"/>
      <c r="H57" s="196"/>
      <c r="I57" s="196"/>
      <c r="J57" s="196"/>
      <c r="K57" s="19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3"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73"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58"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ht="12.75" customHeight="1" x14ac:dyDescent="0.2">
      <c r="A2" s="190" t="s">
        <v>1598</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56">
        <v>16988881</v>
      </c>
      <c r="D6" s="5" t="str">
        <f>IF($B6="N/A","N/A",IF(C6&gt;15,"No",IF(C6&lt;-15,"No","Yes")))</f>
        <v>N/A</v>
      </c>
      <c r="E6" s="23">
        <v>18249503</v>
      </c>
      <c r="F6" s="5" t="str">
        <f>IF($B6="N/A","N/A",IF(E6&gt;15,"No",IF(E6&lt;-15,"No","Yes")))</f>
        <v>N/A</v>
      </c>
      <c r="G6" s="23">
        <v>18868359</v>
      </c>
      <c r="H6" s="5" t="str">
        <f>IF($B6="N/A","N/A",IF(G6&gt;15,"No",IF(G6&lt;-15,"No","Yes")))</f>
        <v>N/A</v>
      </c>
      <c r="I6" s="6">
        <v>7.42</v>
      </c>
      <c r="J6" s="6">
        <v>3.391</v>
      </c>
      <c r="K6" s="112" t="str">
        <f t="shared" ref="K6:K15" si="0">IF(J6="Div by 0", "N/A", IF(J6="N/A","N/A", IF(J6&gt;30, "No", IF(J6&lt;-30, "No", "Yes"))))</f>
        <v>Yes</v>
      </c>
    </row>
    <row r="7" spans="1:11" x14ac:dyDescent="0.2">
      <c r="A7" s="131" t="s">
        <v>30</v>
      </c>
      <c r="B7" s="22" t="s">
        <v>246</v>
      </c>
      <c r="C7" s="57">
        <v>100</v>
      </c>
      <c r="D7" s="5" t="str">
        <f>IF($B7="N/A","N/A",IF(C7&gt;95,"Yes","No"))</f>
        <v>Yes</v>
      </c>
      <c r="E7" s="4">
        <v>100</v>
      </c>
      <c r="F7" s="5" t="str">
        <f>IF($B7="N/A","N/A",IF(E7&gt;95,"Yes","No"))</f>
        <v>Yes</v>
      </c>
      <c r="G7" s="4">
        <v>100</v>
      </c>
      <c r="H7" s="5" t="str">
        <f>IF($B7="N/A","N/A",IF(G7&gt;95,"Yes","No"))</f>
        <v>Yes</v>
      </c>
      <c r="I7" s="6">
        <v>0</v>
      </c>
      <c r="J7" s="6">
        <v>0</v>
      </c>
      <c r="K7" s="112" t="str">
        <f t="shared" si="0"/>
        <v>Yes</v>
      </c>
    </row>
    <row r="8" spans="1:11" x14ac:dyDescent="0.2">
      <c r="A8" s="131" t="s">
        <v>29</v>
      </c>
      <c r="B8" s="22" t="s">
        <v>217</v>
      </c>
      <c r="C8" s="57">
        <v>0</v>
      </c>
      <c r="D8" s="5" t="str">
        <f>IF($B8="N/A","N/A",IF(C8=0,"Yes","No"))</f>
        <v>Yes</v>
      </c>
      <c r="E8" s="4">
        <v>0</v>
      </c>
      <c r="F8" s="5" t="str">
        <f>IF($B8="N/A","N/A",IF(E8=0,"Yes","No"))</f>
        <v>Yes</v>
      </c>
      <c r="G8" s="4">
        <v>0</v>
      </c>
      <c r="H8" s="5" t="str">
        <f>IF($B8="N/A","N/A",IF(G8=0,"Yes","No"))</f>
        <v>Yes</v>
      </c>
      <c r="I8" s="6" t="s">
        <v>1749</v>
      </c>
      <c r="J8" s="6" t="s">
        <v>1749</v>
      </c>
      <c r="K8" s="112" t="str">
        <f t="shared" si="0"/>
        <v>N/A</v>
      </c>
    </row>
    <row r="9" spans="1:11" x14ac:dyDescent="0.2">
      <c r="A9" s="131" t="s">
        <v>16</v>
      </c>
      <c r="B9" s="22" t="s">
        <v>213</v>
      </c>
      <c r="C9" s="57">
        <v>6.4664294252000003</v>
      </c>
      <c r="D9" s="5" t="str">
        <f t="shared" ref="D9:D15" si="1">IF($B9="N/A","N/A",IF(C9&gt;15,"No",IF(C9&lt;-15,"No","Yes")))</f>
        <v>N/A</v>
      </c>
      <c r="E9" s="4">
        <v>6.2707241944999996</v>
      </c>
      <c r="F9" s="5" t="str">
        <f t="shared" ref="F9:F15" si="2">IF($B9="N/A","N/A",IF(E9&gt;15,"No",IF(E9&lt;-15,"No","Yes")))</f>
        <v>N/A</v>
      </c>
      <c r="G9" s="4">
        <v>6.1541175891000002</v>
      </c>
      <c r="H9" s="5" t="str">
        <f t="shared" ref="H9:H15" si="3">IF($B9="N/A","N/A",IF(G9&gt;15,"No",IF(G9&lt;-15,"No","Yes")))</f>
        <v>N/A</v>
      </c>
      <c r="I9" s="6">
        <v>-3.03</v>
      </c>
      <c r="J9" s="6">
        <v>-1.86</v>
      </c>
      <c r="K9" s="112" t="str">
        <f t="shared" si="0"/>
        <v>Yes</v>
      </c>
    </row>
    <row r="10" spans="1:11" x14ac:dyDescent="0.2">
      <c r="A10" s="131" t="s">
        <v>36</v>
      </c>
      <c r="B10" s="22" t="s">
        <v>213</v>
      </c>
      <c r="C10" s="57">
        <v>0.32411286589999999</v>
      </c>
      <c r="D10" s="5" t="str">
        <f t="shared" si="1"/>
        <v>N/A</v>
      </c>
      <c r="E10" s="4">
        <v>0.19327303439999999</v>
      </c>
      <c r="F10" s="5" t="str">
        <f t="shared" si="2"/>
        <v>N/A</v>
      </c>
      <c r="G10" s="4">
        <v>0</v>
      </c>
      <c r="H10" s="5" t="str">
        <f t="shared" si="3"/>
        <v>N/A</v>
      </c>
      <c r="I10" s="6">
        <v>-40.4</v>
      </c>
      <c r="J10" s="6">
        <v>-100</v>
      </c>
      <c r="K10" s="112" t="str">
        <f t="shared" si="0"/>
        <v>No</v>
      </c>
    </row>
    <row r="11" spans="1:11" x14ac:dyDescent="0.2">
      <c r="A11" s="131" t="s">
        <v>37</v>
      </c>
      <c r="B11" s="22" t="s">
        <v>213</v>
      </c>
      <c r="C11" s="57">
        <v>1.4349274584</v>
      </c>
      <c r="D11" s="5" t="str">
        <f t="shared" si="1"/>
        <v>N/A</v>
      </c>
      <c r="E11" s="4">
        <v>1.1363915297</v>
      </c>
      <c r="F11" s="5" t="str">
        <f t="shared" si="2"/>
        <v>N/A</v>
      </c>
      <c r="G11" s="4">
        <v>0</v>
      </c>
      <c r="H11" s="5" t="str">
        <f t="shared" si="3"/>
        <v>N/A</v>
      </c>
      <c r="I11" s="6">
        <v>-20.8</v>
      </c>
      <c r="J11" s="6">
        <v>-100</v>
      </c>
      <c r="K11" s="112" t="str">
        <f t="shared" si="0"/>
        <v>No</v>
      </c>
    </row>
    <row r="12" spans="1:11" x14ac:dyDescent="0.2">
      <c r="A12" s="131" t="s">
        <v>38</v>
      </c>
      <c r="B12" s="22" t="s">
        <v>213</v>
      </c>
      <c r="C12" s="57">
        <v>7.7366741596999997</v>
      </c>
      <c r="D12" s="5" t="str">
        <f t="shared" si="1"/>
        <v>N/A</v>
      </c>
      <c r="E12" s="4">
        <v>7.6189944843999999</v>
      </c>
      <c r="F12" s="5" t="str">
        <f t="shared" si="2"/>
        <v>N/A</v>
      </c>
      <c r="G12" s="4">
        <v>7.6552494430999998</v>
      </c>
      <c r="H12" s="5" t="str">
        <f t="shared" si="3"/>
        <v>N/A</v>
      </c>
      <c r="I12" s="6">
        <v>-1.52</v>
      </c>
      <c r="J12" s="6">
        <v>0.4758</v>
      </c>
      <c r="K12" s="112" t="str">
        <f t="shared" si="0"/>
        <v>Yes</v>
      </c>
    </row>
    <row r="13" spans="1:11" x14ac:dyDescent="0.2">
      <c r="A13" s="131" t="s">
        <v>866</v>
      </c>
      <c r="B13" s="22" t="s">
        <v>213</v>
      </c>
      <c r="C13" s="57">
        <v>51.406816591000002</v>
      </c>
      <c r="D13" s="5" t="str">
        <f t="shared" si="1"/>
        <v>N/A</v>
      </c>
      <c r="E13" s="4">
        <v>46.796686205999997</v>
      </c>
      <c r="F13" s="5" t="str">
        <f t="shared" si="2"/>
        <v>N/A</v>
      </c>
      <c r="G13" s="4">
        <v>41.534706258</v>
      </c>
      <c r="H13" s="5" t="str">
        <f t="shared" si="3"/>
        <v>N/A</v>
      </c>
      <c r="I13" s="6">
        <v>-8.9700000000000006</v>
      </c>
      <c r="J13" s="6">
        <v>-11.2</v>
      </c>
      <c r="K13" s="112" t="str">
        <f t="shared" si="0"/>
        <v>Yes</v>
      </c>
    </row>
    <row r="14" spans="1:11" x14ac:dyDescent="0.2">
      <c r="A14" s="131" t="s">
        <v>867</v>
      </c>
      <c r="B14" s="22" t="s">
        <v>213</v>
      </c>
      <c r="C14" s="57">
        <v>24.895754913000001</v>
      </c>
      <c r="D14" s="5" t="str">
        <f t="shared" si="1"/>
        <v>N/A</v>
      </c>
      <c r="E14" s="4">
        <v>23.457672549000002</v>
      </c>
      <c r="F14" s="5" t="str">
        <f t="shared" si="2"/>
        <v>N/A</v>
      </c>
      <c r="G14" s="4">
        <v>20.533070528</v>
      </c>
      <c r="H14" s="5" t="str">
        <f t="shared" si="3"/>
        <v>N/A</v>
      </c>
      <c r="I14" s="6">
        <v>-5.78</v>
      </c>
      <c r="J14" s="6">
        <v>-12.5</v>
      </c>
      <c r="K14" s="112" t="str">
        <f t="shared" si="0"/>
        <v>Yes</v>
      </c>
    </row>
    <row r="15" spans="1:11" x14ac:dyDescent="0.2">
      <c r="A15" s="131" t="s">
        <v>161</v>
      </c>
      <c r="B15" s="22" t="s">
        <v>213</v>
      </c>
      <c r="C15" s="57">
        <v>26.881905877000001</v>
      </c>
      <c r="D15" s="5" t="str">
        <f t="shared" si="1"/>
        <v>N/A</v>
      </c>
      <c r="E15" s="4">
        <v>28.046171996999998</v>
      </c>
      <c r="F15" s="5" t="str">
        <f t="shared" si="2"/>
        <v>N/A</v>
      </c>
      <c r="G15" s="4">
        <v>26.450212230999998</v>
      </c>
      <c r="H15" s="5" t="str">
        <f t="shared" si="3"/>
        <v>N/A</v>
      </c>
      <c r="I15" s="6">
        <v>4.3310000000000004</v>
      </c>
      <c r="J15" s="6">
        <v>-5.69</v>
      </c>
      <c r="K15" s="112" t="str">
        <f t="shared" si="0"/>
        <v>Yes</v>
      </c>
    </row>
    <row r="16" spans="1:11" x14ac:dyDescent="0.2">
      <c r="A16" s="131" t="s">
        <v>162</v>
      </c>
      <c r="B16" s="22" t="s">
        <v>246</v>
      </c>
      <c r="C16" s="57">
        <v>99.999894048000002</v>
      </c>
      <c r="D16" s="5" t="str">
        <f>IF($B16="N/A","N/A",IF(C16&gt;95,"Yes","No"))</f>
        <v>Yes</v>
      </c>
      <c r="E16" s="4">
        <v>87.130663229999996</v>
      </c>
      <c r="F16" s="5" t="str">
        <f>IF($B16="N/A","N/A",IF(E16&gt;95,"Yes","No"))</f>
        <v>No</v>
      </c>
      <c r="G16" s="4">
        <v>65.589927560999996</v>
      </c>
      <c r="H16" s="5" t="str">
        <f>IF($B16="N/A","N/A",IF(G16&gt;95,"Yes","No"))</f>
        <v>No</v>
      </c>
      <c r="I16" s="6">
        <v>-12.9</v>
      </c>
      <c r="J16" s="6">
        <v>-24.7</v>
      </c>
      <c r="K16" s="112" t="str">
        <f t="shared" ref="K16:K26" si="4">IF(J16="Div by 0", "N/A", IF(J16="N/A","N/A", IF(J16&gt;30, "No", IF(J16&lt;-30, "No", "Yes"))))</f>
        <v>Yes</v>
      </c>
    </row>
    <row r="17" spans="1:11" x14ac:dyDescent="0.2">
      <c r="A17" s="131" t="s">
        <v>868</v>
      </c>
      <c r="B17" s="38" t="s">
        <v>247</v>
      </c>
      <c r="C17" s="57">
        <v>28.408268914000001</v>
      </c>
      <c r="D17" s="5" t="str">
        <f>IF($B17="N/A","N/A",IF(C17&gt;90,"No",IF(C17&lt;50,"No","Yes")))</f>
        <v>No</v>
      </c>
      <c r="E17" s="4">
        <v>27.663887614</v>
      </c>
      <c r="F17" s="5" t="str">
        <f>IF($B17="N/A","N/A",IF(E17&gt;90,"No",IF(E17&lt;50,"No","Yes")))</f>
        <v>No</v>
      </c>
      <c r="G17" s="4">
        <v>28.3840635</v>
      </c>
      <c r="H17" s="5" t="str">
        <f>IF($B17="N/A","N/A",IF(G17&gt;90,"No",IF(G17&lt;50,"No","Yes")))</f>
        <v>No</v>
      </c>
      <c r="I17" s="6">
        <v>-2.62</v>
      </c>
      <c r="J17" s="6">
        <v>2.6030000000000002</v>
      </c>
      <c r="K17" s="112" t="str">
        <f t="shared" si="4"/>
        <v>Yes</v>
      </c>
    </row>
    <row r="18" spans="1:11" x14ac:dyDescent="0.2">
      <c r="A18" s="131" t="s">
        <v>869</v>
      </c>
      <c r="B18" s="38" t="s">
        <v>224</v>
      </c>
      <c r="C18" s="57">
        <v>29.404237984000002</v>
      </c>
      <c r="D18" s="5" t="str">
        <f t="shared" ref="D18:D23" si="5">IF($B18="N/A","N/A",IF(C18&gt;5,"No",IF(C18&lt;=0,"No","Yes")))</f>
        <v>No</v>
      </c>
      <c r="E18" s="4">
        <v>25.676189647000001</v>
      </c>
      <c r="F18" s="5" t="str">
        <f t="shared" ref="F18:F23" si="6">IF($B18="N/A","N/A",IF(E18&gt;5,"No",IF(E18&lt;=0,"No","Yes")))</f>
        <v>No</v>
      </c>
      <c r="G18" s="4">
        <v>18.482365107</v>
      </c>
      <c r="H18" s="5" t="str">
        <f t="shared" ref="H18:H23" si="7">IF($B18="N/A","N/A",IF(G18&gt;5,"No",IF(G18&lt;=0,"No","Yes")))</f>
        <v>No</v>
      </c>
      <c r="I18" s="6">
        <v>-12.7</v>
      </c>
      <c r="J18" s="6">
        <v>-28</v>
      </c>
      <c r="K18" s="112" t="str">
        <f t="shared" si="4"/>
        <v>Yes</v>
      </c>
    </row>
    <row r="19" spans="1:11" x14ac:dyDescent="0.2">
      <c r="A19" s="131" t="s">
        <v>870</v>
      </c>
      <c r="B19" s="38" t="s">
        <v>224</v>
      </c>
      <c r="C19" s="57">
        <v>3.1147960833999999</v>
      </c>
      <c r="D19" s="5" t="str">
        <f t="shared" si="5"/>
        <v>Yes</v>
      </c>
      <c r="E19" s="4">
        <v>2.8648396617</v>
      </c>
      <c r="F19" s="5" t="str">
        <f t="shared" si="6"/>
        <v>Yes</v>
      </c>
      <c r="G19" s="4">
        <v>2.9820611321000001</v>
      </c>
      <c r="H19" s="5" t="str">
        <f t="shared" si="7"/>
        <v>Yes</v>
      </c>
      <c r="I19" s="6">
        <v>-8.02</v>
      </c>
      <c r="J19" s="6">
        <v>4.0919999999999996</v>
      </c>
      <c r="K19" s="112" t="str">
        <f t="shared" si="4"/>
        <v>Yes</v>
      </c>
    </row>
    <row r="20" spans="1:11" x14ac:dyDescent="0.2">
      <c r="A20" s="131" t="s">
        <v>871</v>
      </c>
      <c r="B20" s="38" t="s">
        <v>224</v>
      </c>
      <c r="C20" s="57">
        <v>0.48816046210000003</v>
      </c>
      <c r="D20" s="5" t="str">
        <f t="shared" si="5"/>
        <v>Yes</v>
      </c>
      <c r="E20" s="4">
        <v>0.4514205127</v>
      </c>
      <c r="F20" s="5" t="str">
        <f t="shared" si="6"/>
        <v>Yes</v>
      </c>
      <c r="G20" s="4">
        <v>0.41396286770000001</v>
      </c>
      <c r="H20" s="5" t="str">
        <f t="shared" si="7"/>
        <v>Yes</v>
      </c>
      <c r="I20" s="6">
        <v>-7.53</v>
      </c>
      <c r="J20" s="6">
        <v>-8.3000000000000007</v>
      </c>
      <c r="K20" s="112" t="str">
        <f t="shared" si="4"/>
        <v>Yes</v>
      </c>
    </row>
    <row r="21" spans="1:11" x14ac:dyDescent="0.2">
      <c r="A21" s="131" t="s">
        <v>872</v>
      </c>
      <c r="B21" s="22" t="s">
        <v>213</v>
      </c>
      <c r="C21" s="57">
        <v>8.3642943000000001E-3</v>
      </c>
      <c r="D21" s="5" t="str">
        <f t="shared" si="5"/>
        <v>N/A</v>
      </c>
      <c r="E21" s="4">
        <v>2.9315867000000002E-3</v>
      </c>
      <c r="F21" s="5" t="str">
        <f t="shared" si="6"/>
        <v>N/A</v>
      </c>
      <c r="G21" s="4">
        <v>2.8513343000000002E-3</v>
      </c>
      <c r="H21" s="5" t="str">
        <f t="shared" si="7"/>
        <v>N/A</v>
      </c>
      <c r="I21" s="6">
        <v>-65</v>
      </c>
      <c r="J21" s="6">
        <v>-2.74</v>
      </c>
      <c r="K21" s="112" t="str">
        <f t="shared" si="4"/>
        <v>Yes</v>
      </c>
    </row>
    <row r="22" spans="1:11" x14ac:dyDescent="0.2">
      <c r="A22" s="131" t="s">
        <v>1742</v>
      </c>
      <c r="B22" s="22" t="s">
        <v>213</v>
      </c>
      <c r="C22" s="57">
        <v>5.8862028999999996E-6</v>
      </c>
      <c r="D22" s="5" t="str">
        <f t="shared" si="5"/>
        <v>N/A</v>
      </c>
      <c r="E22" s="4">
        <v>1.3699E-4</v>
      </c>
      <c r="F22" s="5" t="str">
        <f t="shared" si="6"/>
        <v>N/A</v>
      </c>
      <c r="G22" s="4">
        <v>1.006977E-4</v>
      </c>
      <c r="H22" s="5" t="str">
        <f t="shared" si="7"/>
        <v>N/A</v>
      </c>
      <c r="I22" s="6">
        <v>2227</v>
      </c>
      <c r="J22" s="6">
        <v>-26.5</v>
      </c>
      <c r="K22" s="112" t="str">
        <f t="shared" si="4"/>
        <v>Yes</v>
      </c>
    </row>
    <row r="23" spans="1:11" x14ac:dyDescent="0.2">
      <c r="A23" s="131" t="s">
        <v>873</v>
      </c>
      <c r="B23" s="22" t="s">
        <v>213</v>
      </c>
      <c r="C23" s="57">
        <v>6.6284530499999994E-2</v>
      </c>
      <c r="D23" s="5" t="str">
        <f t="shared" si="5"/>
        <v>N/A</v>
      </c>
      <c r="E23" s="4">
        <v>8.8128427400000001E-2</v>
      </c>
      <c r="F23" s="5" t="str">
        <f t="shared" si="6"/>
        <v>N/A</v>
      </c>
      <c r="G23" s="4">
        <v>9.5222907300000006E-2</v>
      </c>
      <c r="H23" s="5" t="str">
        <f t="shared" si="7"/>
        <v>N/A</v>
      </c>
      <c r="I23" s="6">
        <v>32.950000000000003</v>
      </c>
      <c r="J23" s="6">
        <v>8.0500000000000007</v>
      </c>
      <c r="K23" s="112" t="str">
        <f t="shared" si="4"/>
        <v>Yes</v>
      </c>
    </row>
    <row r="24" spans="1:11" x14ac:dyDescent="0.2">
      <c r="A24" s="131" t="s">
        <v>874</v>
      </c>
      <c r="B24" s="22" t="s">
        <v>232</v>
      </c>
      <c r="C24" s="57">
        <v>4.8820578588999997</v>
      </c>
      <c r="D24" s="5" t="str">
        <f>IF($B24="N/A","N/A",IF(C24&gt;10,"No",IF(C24&lt;1,"No","Yes")))</f>
        <v>Yes</v>
      </c>
      <c r="E24" s="4">
        <v>4.2913826201000003</v>
      </c>
      <c r="F24" s="5" t="str">
        <f>IF($B24="N/A","N/A",IF(E24&gt;10,"No",IF(E24&lt;1,"No","Yes")))</f>
        <v>Yes</v>
      </c>
      <c r="G24" s="4">
        <v>3.2587783601</v>
      </c>
      <c r="H24" s="5" t="str">
        <f>IF($B24="N/A","N/A",IF(G24&gt;10,"No",IF(G24&lt;1,"No","Yes")))</f>
        <v>Yes</v>
      </c>
      <c r="I24" s="6">
        <v>-12.1</v>
      </c>
      <c r="J24" s="6">
        <v>-24.1</v>
      </c>
      <c r="K24" s="112" t="str">
        <f t="shared" si="4"/>
        <v>Yes</v>
      </c>
    </row>
    <row r="25" spans="1:11" x14ac:dyDescent="0.2">
      <c r="A25" s="131" t="s">
        <v>875</v>
      </c>
      <c r="B25" s="60" t="s">
        <v>239</v>
      </c>
      <c r="C25" s="57">
        <v>21.654174868999998</v>
      </c>
      <c r="D25" s="5" t="str">
        <f>IF($B25="N/A","N/A",IF(C25&gt;10,"No",IF(C25&lt;=0,"No","Yes")))</f>
        <v>No</v>
      </c>
      <c r="E25" s="4">
        <v>16.208770178999998</v>
      </c>
      <c r="F25" s="5" t="str">
        <f>IF($B25="N/A","N/A",IF(E25&gt;10,"No",IF(E25&lt;=0,"No","Yes")))</f>
        <v>No</v>
      </c>
      <c r="G25" s="4">
        <v>3.5425232263000002</v>
      </c>
      <c r="H25" s="5" t="str">
        <f>IF($B25="N/A","N/A",IF(G25&gt;10,"No",IF(G25&lt;=0,"No","Yes")))</f>
        <v>Yes</v>
      </c>
      <c r="I25" s="6">
        <v>-25.1</v>
      </c>
      <c r="J25" s="6">
        <v>-78.099999999999994</v>
      </c>
      <c r="K25" s="112" t="str">
        <f t="shared" si="4"/>
        <v>No</v>
      </c>
    </row>
    <row r="26" spans="1:11" x14ac:dyDescent="0.2">
      <c r="A26" s="131" t="s">
        <v>876</v>
      </c>
      <c r="B26" s="38" t="s">
        <v>248</v>
      </c>
      <c r="C26" s="57">
        <v>1.059517E-4</v>
      </c>
      <c r="D26" s="5" t="str">
        <f>IF($B26="N/A","N/A",IF(C26&gt;=5,"No",IF(C26&lt;0,"No","Yes")))</f>
        <v>Yes</v>
      </c>
      <c r="E26" s="4">
        <v>12.86933677</v>
      </c>
      <c r="F26" s="5" t="str">
        <f>IF($B26="N/A","N/A",IF(E26&gt;=5,"No",IF(E26&lt;0,"No","Yes")))</f>
        <v>No</v>
      </c>
      <c r="G26" s="4">
        <v>34.410072438999997</v>
      </c>
      <c r="H26" s="5" t="str">
        <f>IF($B26="N/A","N/A",IF(G26&gt;=5,"No",IF(G26&lt;0,"No","Yes")))</f>
        <v>No</v>
      </c>
      <c r="I26" s="6">
        <v>12100000</v>
      </c>
      <c r="J26" s="6">
        <v>167.4</v>
      </c>
      <c r="K26" s="112" t="str">
        <f t="shared" si="4"/>
        <v>No</v>
      </c>
    </row>
    <row r="27" spans="1:11" x14ac:dyDescent="0.2">
      <c r="A27" s="131" t="s">
        <v>14</v>
      </c>
      <c r="B27" s="38" t="s">
        <v>249</v>
      </c>
      <c r="C27" s="57">
        <v>0.23498310450000001</v>
      </c>
      <c r="D27" s="5" t="str">
        <f>IF($B27="N/A","N/A",IF(C27&gt;15,"No",IF(C27&lt;=0,"No","Yes")))</f>
        <v>Yes</v>
      </c>
      <c r="E27" s="4">
        <v>0.1039370771</v>
      </c>
      <c r="F27" s="5" t="str">
        <f>IF($B27="N/A","N/A",IF(E27&gt;15,"No",IF(E27&lt;=0,"No","Yes")))</f>
        <v>Yes</v>
      </c>
      <c r="G27" s="4">
        <v>0</v>
      </c>
      <c r="H27" s="5" t="str">
        <f>IF($B27="N/A","N/A",IF(G27&gt;15,"No",IF(G27&lt;=0,"No","Yes")))</f>
        <v>No</v>
      </c>
      <c r="I27" s="6">
        <v>-55.8</v>
      </c>
      <c r="J27" s="6">
        <v>-100</v>
      </c>
      <c r="K27" s="112" t="str">
        <f>IF(J27="Div by 0", "N/A", IF(J27="N/A","N/A", IF(J27&gt;30, "No", IF(J27&lt;-30, "No", "Yes"))))</f>
        <v>No</v>
      </c>
    </row>
    <row r="28" spans="1:11" x14ac:dyDescent="0.2">
      <c r="A28" s="131" t="s">
        <v>877</v>
      </c>
      <c r="B28" s="22" t="s">
        <v>213</v>
      </c>
      <c r="C28" s="59">
        <v>66.783497406999999</v>
      </c>
      <c r="D28" s="5" t="str">
        <f>IF($B28="N/A","N/A",IF(C28&gt;15,"No",IF(C28&lt;-15,"No","Yes")))</f>
        <v>N/A</v>
      </c>
      <c r="E28" s="24">
        <v>73.352013917999997</v>
      </c>
      <c r="F28" s="5" t="str">
        <f>IF($B28="N/A","N/A",IF(E28&gt;15,"No",IF(E28&lt;-15,"No","Yes")))</f>
        <v>N/A</v>
      </c>
      <c r="G28" s="24" t="s">
        <v>1749</v>
      </c>
      <c r="H28" s="5" t="str">
        <f>IF($B28="N/A","N/A",IF(G28&gt;15,"No",IF(G28&lt;-15,"No","Yes")))</f>
        <v>N/A</v>
      </c>
      <c r="I28" s="6">
        <v>9.8360000000000003</v>
      </c>
      <c r="J28" s="6" t="s">
        <v>1749</v>
      </c>
      <c r="K28" s="112" t="str">
        <f>IF(J28="Div by 0", "N/A", IF(J28="N/A","N/A", IF(J28&gt;30, "No", IF(J28&lt;-30, "No", "Yes"))))</f>
        <v>N/A</v>
      </c>
    </row>
    <row r="29" spans="1:11" x14ac:dyDescent="0.2">
      <c r="A29" s="131" t="s">
        <v>378</v>
      </c>
      <c r="B29" s="22" t="s">
        <v>250</v>
      </c>
      <c r="C29" s="57">
        <v>12.680246567999999</v>
      </c>
      <c r="D29" s="5" t="str">
        <f>IF($B29="N/A","N/A",IF(C29&gt;35,"No",IF(C29&lt;10,"No","Yes")))</f>
        <v>Yes</v>
      </c>
      <c r="E29" s="4">
        <v>14.929732607</v>
      </c>
      <c r="F29" s="5" t="str">
        <f>IF($B29="N/A","N/A",IF(E29&gt;35,"No",IF(E29&lt;10,"No","Yes")))</f>
        <v>Yes</v>
      </c>
      <c r="G29" s="4">
        <v>15.544663953000001</v>
      </c>
      <c r="H29" s="5" t="str">
        <f>IF($B29="N/A","N/A",IF(G29&gt;35,"No",IF(G29&lt;10,"No","Yes")))</f>
        <v>Yes</v>
      </c>
      <c r="I29" s="6">
        <v>17.739999999999998</v>
      </c>
      <c r="J29" s="6">
        <v>4.1189999999999998</v>
      </c>
      <c r="K29" s="112" t="str">
        <f t="shared" ref="K29:K54" si="8">IF(J29="Div by 0", "N/A", IF(J29="N/A","N/A", IF(J29&gt;30, "No", IF(J29&lt;-30, "No", "Yes"))))</f>
        <v>Yes</v>
      </c>
    </row>
    <row r="30" spans="1:11" x14ac:dyDescent="0.2">
      <c r="A30" s="131" t="s">
        <v>379</v>
      </c>
      <c r="B30" s="22" t="s">
        <v>251</v>
      </c>
      <c r="C30" s="57">
        <v>13.601413772000001</v>
      </c>
      <c r="D30" s="5" t="str">
        <f>IF($B30="N/A","N/A",IF(C30&gt;20,"No",IF(C30&lt;2,"No","Yes")))</f>
        <v>Yes</v>
      </c>
      <c r="E30" s="4">
        <v>13.117332565</v>
      </c>
      <c r="F30" s="5" t="str">
        <f>IF($B30="N/A","N/A",IF(E30&gt;20,"No",IF(E30&lt;2,"No","Yes")))</f>
        <v>Yes</v>
      </c>
      <c r="G30" s="4">
        <v>12.918569123999999</v>
      </c>
      <c r="H30" s="5" t="str">
        <f>IF($B30="N/A","N/A",IF(G30&gt;20,"No",IF(G30&lt;2,"No","Yes")))</f>
        <v>Yes</v>
      </c>
      <c r="I30" s="6">
        <v>-3.56</v>
      </c>
      <c r="J30" s="6">
        <v>-1.52</v>
      </c>
      <c r="K30" s="112" t="str">
        <f t="shared" si="8"/>
        <v>Yes</v>
      </c>
    </row>
    <row r="31" spans="1:11" x14ac:dyDescent="0.2">
      <c r="A31" s="131" t="s">
        <v>380</v>
      </c>
      <c r="B31" s="22" t="s">
        <v>252</v>
      </c>
      <c r="C31" s="57">
        <v>0.87394219780000004</v>
      </c>
      <c r="D31" s="5" t="str">
        <f>IF($B31="N/A","N/A",IF(C31&gt;8,"No",IF(C31&lt;0.5,"No","Yes")))</f>
        <v>Yes</v>
      </c>
      <c r="E31" s="4">
        <v>2.4673822624000001</v>
      </c>
      <c r="F31" s="5" t="str">
        <f>IF($B31="N/A","N/A",IF(E31&gt;8,"No",IF(E31&lt;0.5,"No","Yes")))</f>
        <v>Yes</v>
      </c>
      <c r="G31" s="4">
        <v>3.5177939958</v>
      </c>
      <c r="H31" s="5" t="str">
        <f>IF($B31="N/A","N/A",IF(G31&gt;8,"No",IF(G31&lt;0.5,"No","Yes")))</f>
        <v>Yes</v>
      </c>
      <c r="I31" s="6">
        <v>182.3</v>
      </c>
      <c r="J31" s="6">
        <v>42.57</v>
      </c>
      <c r="K31" s="112" t="str">
        <f t="shared" si="8"/>
        <v>No</v>
      </c>
    </row>
    <row r="32" spans="1:11" x14ac:dyDescent="0.2">
      <c r="A32" s="131" t="s">
        <v>381</v>
      </c>
      <c r="B32" s="22" t="s">
        <v>253</v>
      </c>
      <c r="C32" s="57">
        <v>6.6596263756000003</v>
      </c>
      <c r="D32" s="5" t="str">
        <f>IF($B32="N/A","N/A",IF(C32&gt;25,"No",IF(C32&lt;3,"No","Yes")))</f>
        <v>Yes</v>
      </c>
      <c r="E32" s="4">
        <v>7.8278789290999997</v>
      </c>
      <c r="F32" s="5" t="str">
        <f>IF($B32="N/A","N/A",IF(E32&gt;25,"No",IF(E32&lt;3,"No","Yes")))</f>
        <v>Yes</v>
      </c>
      <c r="G32" s="4">
        <v>7.3843782599000001</v>
      </c>
      <c r="H32" s="5" t="str">
        <f>IF($B32="N/A","N/A",IF(G32&gt;25,"No",IF(G32&lt;3,"No","Yes")))</f>
        <v>Yes</v>
      </c>
      <c r="I32" s="6">
        <v>17.54</v>
      </c>
      <c r="J32" s="6">
        <v>-5.67</v>
      </c>
      <c r="K32" s="112" t="str">
        <f t="shared" si="8"/>
        <v>Yes</v>
      </c>
    </row>
    <row r="33" spans="1:11" x14ac:dyDescent="0.2">
      <c r="A33" s="131" t="s">
        <v>382</v>
      </c>
      <c r="B33" s="22" t="s">
        <v>254</v>
      </c>
      <c r="C33" s="57">
        <v>12.588362942</v>
      </c>
      <c r="D33" s="5" t="str">
        <f>IF($B33="N/A","N/A",IF(C33&gt;25,"No",IF(C33&lt;2,"No","Yes")))</f>
        <v>Yes</v>
      </c>
      <c r="E33" s="4">
        <v>7.8795241711999999</v>
      </c>
      <c r="F33" s="5" t="str">
        <f>IF($B33="N/A","N/A",IF(E33&gt;25,"No",IF(E33&lt;2,"No","Yes")))</f>
        <v>Yes</v>
      </c>
      <c r="G33" s="4">
        <v>6.3218375269999996</v>
      </c>
      <c r="H33" s="5" t="str">
        <f>IF($B33="N/A","N/A",IF(G33&gt;25,"No",IF(G33&lt;2,"No","Yes")))</f>
        <v>Yes</v>
      </c>
      <c r="I33" s="6">
        <v>-37.4</v>
      </c>
      <c r="J33" s="6">
        <v>-19.8</v>
      </c>
      <c r="K33" s="112" t="str">
        <f t="shared" si="8"/>
        <v>Yes</v>
      </c>
    </row>
    <row r="34" spans="1:11" x14ac:dyDescent="0.2">
      <c r="A34" s="131" t="s">
        <v>383</v>
      </c>
      <c r="B34" s="22" t="s">
        <v>255</v>
      </c>
      <c r="C34" s="57">
        <v>12.323501471</v>
      </c>
      <c r="D34" s="5" t="str">
        <f>IF($B34="N/A","N/A",IF(C34&gt;25,"No",IF(C34&lt;=0,"No","Yes")))</f>
        <v>Yes</v>
      </c>
      <c r="E34" s="4">
        <v>11.831571522999999</v>
      </c>
      <c r="F34" s="5" t="str">
        <f>IF($B34="N/A","N/A",IF(E34&gt;25,"No",IF(E34&lt;=0,"No","Yes")))</f>
        <v>Yes</v>
      </c>
      <c r="G34" s="4">
        <v>12.224804498999999</v>
      </c>
      <c r="H34" s="5" t="str">
        <f>IF($B34="N/A","N/A",IF(G34&gt;25,"No",IF(G34&lt;=0,"No","Yes")))</f>
        <v>Yes</v>
      </c>
      <c r="I34" s="6">
        <v>-3.99</v>
      </c>
      <c r="J34" s="6">
        <v>3.3239999999999998</v>
      </c>
      <c r="K34" s="112" t="str">
        <f t="shared" si="8"/>
        <v>Yes</v>
      </c>
    </row>
    <row r="35" spans="1:11" x14ac:dyDescent="0.2">
      <c r="A35" s="131" t="s">
        <v>384</v>
      </c>
      <c r="B35" s="22" t="s">
        <v>256</v>
      </c>
      <c r="C35" s="57">
        <v>18.725506406000001</v>
      </c>
      <c r="D35" s="5" t="str">
        <f>IF($B35="N/A","N/A",IF(C35&gt;20,"No",IF(C35&lt;4,"No","Yes")))</f>
        <v>Yes</v>
      </c>
      <c r="E35" s="4">
        <v>19.7148547</v>
      </c>
      <c r="F35" s="5" t="str">
        <f>IF($B35="N/A","N/A",IF(E35&gt;20,"No",IF(E35&lt;4,"No","Yes")))</f>
        <v>Yes</v>
      </c>
      <c r="G35" s="4">
        <v>19.255474203999999</v>
      </c>
      <c r="H35" s="5" t="str">
        <f>IF($B35="N/A","N/A",IF(G35&gt;20,"No",IF(G35&lt;4,"No","Yes")))</f>
        <v>Yes</v>
      </c>
      <c r="I35" s="6">
        <v>5.2830000000000004</v>
      </c>
      <c r="J35" s="6">
        <v>-2.33</v>
      </c>
      <c r="K35" s="112" t="str">
        <f t="shared" si="8"/>
        <v>Yes</v>
      </c>
    </row>
    <row r="36" spans="1:11" x14ac:dyDescent="0.2">
      <c r="A36" s="131" t="s">
        <v>385</v>
      </c>
      <c r="B36" s="22" t="s">
        <v>257</v>
      </c>
      <c r="C36" s="57">
        <v>0</v>
      </c>
      <c r="D36" s="5" t="str">
        <f>IF($B36="N/A","N/A",IF(C36&gt;=3,"No",IF(C36&lt;0,"No","Yes")))</f>
        <v>Yes</v>
      </c>
      <c r="E36" s="4">
        <v>0</v>
      </c>
      <c r="F36" s="5" t="str">
        <f>IF($B36="N/A","N/A",IF(E36&gt;=3,"No",IF(E36&lt;0,"No","Yes")))</f>
        <v>Yes</v>
      </c>
      <c r="G36" s="4">
        <v>0</v>
      </c>
      <c r="H36" s="5" t="str">
        <f>IF($B36="N/A","N/A",IF(G36&gt;=3,"No",IF(G36&lt;0,"No","Yes")))</f>
        <v>Yes</v>
      </c>
      <c r="I36" s="6" t="s">
        <v>1749</v>
      </c>
      <c r="J36" s="6" t="s">
        <v>1749</v>
      </c>
      <c r="K36" s="112" t="str">
        <f t="shared" si="8"/>
        <v>N/A</v>
      </c>
    </row>
    <row r="37" spans="1:11" x14ac:dyDescent="0.2">
      <c r="A37" s="131" t="s">
        <v>386</v>
      </c>
      <c r="B37" s="22" t="s">
        <v>258</v>
      </c>
      <c r="C37" s="57">
        <v>8.7583166896000009</v>
      </c>
      <c r="D37" s="5" t="str">
        <f>IF($B37="N/A","N/A",IF(C37&gt;=25,"No",IF(C37&lt;0,"No","Yes")))</f>
        <v>Yes</v>
      </c>
      <c r="E37" s="4">
        <v>8.1355147042000002</v>
      </c>
      <c r="F37" s="5" t="str">
        <f>IF($B37="N/A","N/A",IF(E37&gt;=25,"No",IF(E37&lt;0,"No","Yes")))</f>
        <v>Yes</v>
      </c>
      <c r="G37" s="4">
        <v>6.5699778131000004</v>
      </c>
      <c r="H37" s="5" t="str">
        <f>IF($B37="N/A","N/A",IF(G37&gt;=25,"No",IF(G37&lt;0,"No","Yes")))</f>
        <v>Yes</v>
      </c>
      <c r="I37" s="6">
        <v>-7.11</v>
      </c>
      <c r="J37" s="6">
        <v>-19.2</v>
      </c>
      <c r="K37" s="112" t="str">
        <f t="shared" si="8"/>
        <v>Yes</v>
      </c>
    </row>
    <row r="38" spans="1:11" x14ac:dyDescent="0.2">
      <c r="A38" s="131" t="s">
        <v>387</v>
      </c>
      <c r="B38" s="22" t="s">
        <v>221</v>
      </c>
      <c r="C38" s="57">
        <v>7.1623905070999996</v>
      </c>
      <c r="D38" s="5" t="str">
        <f>IF($B38="N/A","N/A",IF(C38&gt;3,"Yes","No"))</f>
        <v>Yes</v>
      </c>
      <c r="E38" s="4">
        <v>7.3120237850000001</v>
      </c>
      <c r="F38" s="5" t="str">
        <f>IF($B38="N/A","N/A",IF(E38&gt;3,"Yes","No"))</f>
        <v>Yes</v>
      </c>
      <c r="G38" s="4">
        <v>7.6641111185000002</v>
      </c>
      <c r="H38" s="5" t="str">
        <f>IF($B38="N/A","N/A",IF(G38&gt;3,"Yes","No"))</f>
        <v>Yes</v>
      </c>
      <c r="I38" s="6">
        <v>2.089</v>
      </c>
      <c r="J38" s="6">
        <v>4.8150000000000004</v>
      </c>
      <c r="K38" s="112" t="str">
        <f t="shared" si="8"/>
        <v>Yes</v>
      </c>
    </row>
    <row r="39" spans="1:11" x14ac:dyDescent="0.2">
      <c r="A39" s="131" t="s">
        <v>388</v>
      </c>
      <c r="B39" s="22" t="s">
        <v>220</v>
      </c>
      <c r="C39" s="57">
        <v>0.81824694630000006</v>
      </c>
      <c r="D39" s="5" t="str">
        <f>IF($B39="N/A","N/A",IF(C39&gt;1,"Yes","No"))</f>
        <v>No</v>
      </c>
      <c r="E39" s="4">
        <v>0.82515123840000004</v>
      </c>
      <c r="F39" s="5" t="str">
        <f>IF($B39="N/A","N/A",IF(E39&gt;1,"Yes","No"))</f>
        <v>No</v>
      </c>
      <c r="G39" s="4">
        <v>0.90071425930000004</v>
      </c>
      <c r="H39" s="5" t="str">
        <f>IF($B39="N/A","N/A",IF(G39&gt;1,"Yes","No"))</f>
        <v>No</v>
      </c>
      <c r="I39" s="6">
        <v>0.84379999999999999</v>
      </c>
      <c r="J39" s="6">
        <v>9.157</v>
      </c>
      <c r="K39" s="112" t="str">
        <f t="shared" si="8"/>
        <v>Yes</v>
      </c>
    </row>
    <row r="40" spans="1:11" x14ac:dyDescent="0.2">
      <c r="A40" s="131" t="s">
        <v>389</v>
      </c>
      <c r="B40" s="22" t="s">
        <v>213</v>
      </c>
      <c r="C40" s="57">
        <v>2.82832048E-2</v>
      </c>
      <c r="D40" s="5" t="str">
        <f>IF($B40="N/A","N/A",IF(C40&gt;15,"No",IF(C40&lt;-15,"No","Yes")))</f>
        <v>N/A</v>
      </c>
      <c r="E40" s="4">
        <v>2.4986981799999999E-2</v>
      </c>
      <c r="F40" s="5" t="str">
        <f>IF($B40="N/A","N/A",IF(E40&gt;15,"No",IF(E40&lt;-15,"No","Yes")))</f>
        <v>N/A</v>
      </c>
      <c r="G40" s="4">
        <v>1.9879842200000001E-2</v>
      </c>
      <c r="H40" s="5" t="str">
        <f>IF($B40="N/A","N/A",IF(G40&gt;15,"No",IF(G40&lt;-15,"No","Yes")))</f>
        <v>N/A</v>
      </c>
      <c r="I40" s="6">
        <v>-11.7</v>
      </c>
      <c r="J40" s="6">
        <v>-20.399999999999999</v>
      </c>
      <c r="K40" s="112" t="str">
        <f t="shared" si="8"/>
        <v>Yes</v>
      </c>
    </row>
    <row r="41" spans="1:11" x14ac:dyDescent="0.2">
      <c r="A41" s="131" t="s">
        <v>390</v>
      </c>
      <c r="B41" s="22" t="s">
        <v>213</v>
      </c>
      <c r="C41" s="57">
        <v>2.413343E-4</v>
      </c>
      <c r="D41" s="5" t="str">
        <f>IF($B41="N/A","N/A",IF(C41&gt;15,"No",IF(C41&lt;-15,"No","Yes")))</f>
        <v>N/A</v>
      </c>
      <c r="E41" s="4">
        <v>1.91786E-4</v>
      </c>
      <c r="F41" s="5" t="str">
        <f>IF($B41="N/A","N/A",IF(E41&gt;15,"No",IF(E41&lt;-15,"No","Yes")))</f>
        <v>N/A</v>
      </c>
      <c r="G41" s="4">
        <v>1.2719709999999999E-4</v>
      </c>
      <c r="H41" s="5" t="str">
        <f>IF($B41="N/A","N/A",IF(G41&gt;15,"No",IF(G41&lt;-15,"No","Yes")))</f>
        <v>N/A</v>
      </c>
      <c r="I41" s="6">
        <v>-20.5</v>
      </c>
      <c r="J41" s="6">
        <v>-33.700000000000003</v>
      </c>
      <c r="K41" s="112" t="str">
        <f t="shared" si="8"/>
        <v>No</v>
      </c>
    </row>
    <row r="42" spans="1:11" x14ac:dyDescent="0.2">
      <c r="A42" s="131" t="s">
        <v>391</v>
      </c>
      <c r="B42" s="22" t="s">
        <v>259</v>
      </c>
      <c r="C42" s="57">
        <v>0</v>
      </c>
      <c r="D42" s="5" t="str">
        <f>IF($B42="N/A","N/A",IF(C42&gt;0,"Yes","No"))</f>
        <v>No</v>
      </c>
      <c r="E42" s="4">
        <v>0</v>
      </c>
      <c r="F42" s="5" t="str">
        <f>IF($B42="N/A","N/A",IF(E42&gt;0,"Yes","No"))</f>
        <v>No</v>
      </c>
      <c r="G42" s="4">
        <v>0</v>
      </c>
      <c r="H42" s="5" t="str">
        <f>IF($B42="N/A","N/A",IF(G42&gt;0,"Yes","No"))</f>
        <v>No</v>
      </c>
      <c r="I42" s="6" t="s">
        <v>1749</v>
      </c>
      <c r="J42" s="6" t="s">
        <v>1749</v>
      </c>
      <c r="K42" s="112" t="str">
        <f t="shared" si="8"/>
        <v>N/A</v>
      </c>
    </row>
    <row r="43" spans="1:11" x14ac:dyDescent="0.2">
      <c r="A43" s="131" t="s">
        <v>392</v>
      </c>
      <c r="B43" s="22" t="s">
        <v>259</v>
      </c>
      <c r="C43" s="57">
        <v>0.58045023679999996</v>
      </c>
      <c r="D43" s="5" t="str">
        <f>IF($B43="N/A","N/A",IF(C43&gt;0,"Yes","No"))</f>
        <v>Yes</v>
      </c>
      <c r="E43" s="4">
        <v>0.40145202860000001</v>
      </c>
      <c r="F43" s="5" t="str">
        <f>IF($B43="N/A","N/A",IF(E43&gt;0,"Yes","No"))</f>
        <v>Yes</v>
      </c>
      <c r="G43" s="4">
        <v>0</v>
      </c>
      <c r="H43" s="5" t="str">
        <f>IF($B43="N/A","N/A",IF(G43&gt;0,"Yes","No"))</f>
        <v>No</v>
      </c>
      <c r="I43" s="6">
        <v>-30.8</v>
      </c>
      <c r="J43" s="6">
        <v>-100</v>
      </c>
      <c r="K43" s="112" t="str">
        <f t="shared" si="8"/>
        <v>No</v>
      </c>
    </row>
    <row r="44" spans="1:11" x14ac:dyDescent="0.2">
      <c r="A44" s="131" t="s">
        <v>393</v>
      </c>
      <c r="B44" s="22" t="s">
        <v>259</v>
      </c>
      <c r="C44" s="57">
        <v>0.63447969289999995</v>
      </c>
      <c r="D44" s="5" t="str">
        <f>IF($B44="N/A","N/A",IF(C44&gt;0,"Yes","No"))</f>
        <v>Yes</v>
      </c>
      <c r="E44" s="4">
        <v>0.77141278859999995</v>
      </c>
      <c r="F44" s="5" t="str">
        <f>IF($B44="N/A","N/A",IF(E44&gt;0,"Yes","No"))</f>
        <v>Yes</v>
      </c>
      <c r="G44" s="4">
        <v>1.0481674638</v>
      </c>
      <c r="H44" s="5" t="str">
        <f>IF($B44="N/A","N/A",IF(G44&gt;0,"Yes","No"))</f>
        <v>Yes</v>
      </c>
      <c r="I44" s="6">
        <v>21.58</v>
      </c>
      <c r="J44" s="6">
        <v>35.880000000000003</v>
      </c>
      <c r="K44" s="112" t="str">
        <f t="shared" si="8"/>
        <v>No</v>
      </c>
    </row>
    <row r="45" spans="1:11" x14ac:dyDescent="0.2">
      <c r="A45" s="131" t="s">
        <v>394</v>
      </c>
      <c r="B45" s="22" t="s">
        <v>220</v>
      </c>
      <c r="C45" s="57">
        <v>0.66326911109999998</v>
      </c>
      <c r="D45" s="5" t="str">
        <f>IF($B45="N/A","N/A",IF(C45&gt;1,"Yes","No"))</f>
        <v>No</v>
      </c>
      <c r="E45" s="4">
        <v>0.56165913119999999</v>
      </c>
      <c r="F45" s="5" t="str">
        <f>IF($B45="N/A","N/A",IF(E45&gt;1,"Yes","No"))</f>
        <v>No</v>
      </c>
      <c r="G45" s="4">
        <v>0.51063794149999997</v>
      </c>
      <c r="H45" s="5" t="str">
        <f>IF($B45="N/A","N/A",IF(G45&gt;1,"Yes","No"))</f>
        <v>No</v>
      </c>
      <c r="I45" s="6">
        <v>-15.3</v>
      </c>
      <c r="J45" s="6">
        <v>-9.08</v>
      </c>
      <c r="K45" s="112" t="str">
        <f t="shared" si="8"/>
        <v>Yes</v>
      </c>
    </row>
    <row r="46" spans="1:11" x14ac:dyDescent="0.2">
      <c r="A46" s="131" t="s">
        <v>395</v>
      </c>
      <c r="B46" s="22" t="s">
        <v>259</v>
      </c>
      <c r="C46" s="57">
        <v>0.14734343010000001</v>
      </c>
      <c r="D46" s="5" t="str">
        <f>IF($B46="N/A","N/A",IF(C46&gt;0,"Yes","No"))</f>
        <v>Yes</v>
      </c>
      <c r="E46" s="4">
        <v>0.16615247</v>
      </c>
      <c r="F46" s="5" t="str">
        <f>IF($B46="N/A","N/A",IF(E46&gt;0,"Yes","No"))</f>
        <v>Yes</v>
      </c>
      <c r="G46" s="4">
        <v>0.1068190403</v>
      </c>
      <c r="H46" s="5" t="str">
        <f>IF($B46="N/A","N/A",IF(G46&gt;0,"Yes","No"))</f>
        <v>Yes</v>
      </c>
      <c r="I46" s="6">
        <v>12.77</v>
      </c>
      <c r="J46" s="6">
        <v>-35.700000000000003</v>
      </c>
      <c r="K46" s="112" t="str">
        <f t="shared" si="8"/>
        <v>No</v>
      </c>
    </row>
    <row r="47" spans="1:11" x14ac:dyDescent="0.2">
      <c r="A47" s="131" t="s">
        <v>396</v>
      </c>
      <c r="B47" s="22" t="s">
        <v>213</v>
      </c>
      <c r="C47" s="57">
        <v>2.8194912E-3</v>
      </c>
      <c r="D47" s="5" t="str">
        <f>IF($B47="N/A","N/A",IF(C47&gt;15,"No",IF(C47&lt;-15,"No","Yes")))</f>
        <v>N/A</v>
      </c>
      <c r="E47" s="4">
        <v>1.1397571E-3</v>
      </c>
      <c r="F47" s="5" t="str">
        <f>IF($B47="N/A","N/A",IF(E47&gt;15,"No",IF(E47&lt;-15,"No","Yes")))</f>
        <v>N/A</v>
      </c>
      <c r="G47" s="4">
        <v>6.3598500000000004E-5</v>
      </c>
      <c r="H47" s="5" t="str">
        <f>IF($B47="N/A","N/A",IF(G47&gt;15,"No",IF(G47&lt;-15,"No","Yes")))</f>
        <v>N/A</v>
      </c>
      <c r="I47" s="6">
        <v>-59.6</v>
      </c>
      <c r="J47" s="6">
        <v>-94.4</v>
      </c>
      <c r="K47" s="112" t="str">
        <f t="shared" si="8"/>
        <v>No</v>
      </c>
    </row>
    <row r="48" spans="1:11" x14ac:dyDescent="0.2">
      <c r="A48" s="131" t="s">
        <v>397</v>
      </c>
      <c r="B48" s="22" t="s">
        <v>213</v>
      </c>
      <c r="C48" s="57">
        <v>9.5827382999999992E-3</v>
      </c>
      <c r="D48" s="5" t="str">
        <f>IF($B48="N/A","N/A",IF(C48&gt;15,"No",IF(C48&lt;-15,"No","Yes")))</f>
        <v>N/A</v>
      </c>
      <c r="E48" s="4">
        <v>8.0714527000000005E-3</v>
      </c>
      <c r="F48" s="5" t="str">
        <f>IF($B48="N/A","N/A",IF(E48&gt;15,"No",IF(E48&lt;-15,"No","Yes")))</f>
        <v>N/A</v>
      </c>
      <c r="G48" s="4">
        <v>1.1659731499999999E-2</v>
      </c>
      <c r="H48" s="5" t="str">
        <f>IF($B48="N/A","N/A",IF(G48&gt;15,"No",IF(G48&lt;-15,"No","Yes")))</f>
        <v>N/A</v>
      </c>
      <c r="I48" s="6">
        <v>-15.8</v>
      </c>
      <c r="J48" s="6">
        <v>44.46</v>
      </c>
      <c r="K48" s="112" t="str">
        <f t="shared" si="8"/>
        <v>No</v>
      </c>
    </row>
    <row r="49" spans="1:11" x14ac:dyDescent="0.2">
      <c r="A49" s="131" t="s">
        <v>398</v>
      </c>
      <c r="B49" s="22" t="s">
        <v>213</v>
      </c>
      <c r="C49" s="57">
        <v>0.33922187110000002</v>
      </c>
      <c r="D49" s="5" t="str">
        <f>IF($B49="N/A","N/A",IF(C49&gt;15,"No",IF(C49&lt;-15,"No","Yes")))</f>
        <v>N/A</v>
      </c>
      <c r="E49" s="4">
        <v>0.38487075510000002</v>
      </c>
      <c r="F49" s="5" t="str">
        <f>IF($B49="N/A","N/A",IF(E49&gt;15,"No",IF(E49&lt;-15,"No","Yes")))</f>
        <v>N/A</v>
      </c>
      <c r="G49" s="4">
        <v>0.44388067879999998</v>
      </c>
      <c r="H49" s="5" t="str">
        <f>IF($B49="N/A","N/A",IF(G49&gt;15,"No",IF(G49&lt;-15,"No","Yes")))</f>
        <v>N/A</v>
      </c>
      <c r="I49" s="6">
        <v>13.46</v>
      </c>
      <c r="J49" s="6">
        <v>15.33</v>
      </c>
      <c r="K49" s="112" t="str">
        <f t="shared" si="8"/>
        <v>Yes</v>
      </c>
    </row>
    <row r="50" spans="1:11" x14ac:dyDescent="0.2">
      <c r="A50" s="131" t="s">
        <v>399</v>
      </c>
      <c r="B50" s="22" t="s">
        <v>213</v>
      </c>
      <c r="C50" s="57">
        <v>0</v>
      </c>
      <c r="D50" s="5" t="str">
        <f>IF($B50="N/A","N/A",IF(C50&gt;15,"No",IF(C50&lt;-15,"No","Yes")))</f>
        <v>N/A</v>
      </c>
      <c r="E50" s="4">
        <v>0</v>
      </c>
      <c r="F50" s="5" t="str">
        <f>IF($B50="N/A","N/A",IF(E50&gt;15,"No",IF(E50&lt;-15,"No","Yes")))</f>
        <v>N/A</v>
      </c>
      <c r="G50" s="4">
        <v>0</v>
      </c>
      <c r="H50" s="5" t="str">
        <f>IF($B50="N/A","N/A",IF(G50&gt;15,"No",IF(G50&lt;-15,"No","Yes")))</f>
        <v>N/A</v>
      </c>
      <c r="I50" s="6" t="s">
        <v>1749</v>
      </c>
      <c r="J50" s="6" t="s">
        <v>1749</v>
      </c>
      <c r="K50" s="112" t="str">
        <f t="shared" si="8"/>
        <v>N/A</v>
      </c>
    </row>
    <row r="51" spans="1:11" x14ac:dyDescent="0.2">
      <c r="A51" s="131" t="s">
        <v>400</v>
      </c>
      <c r="B51" s="22" t="s">
        <v>213</v>
      </c>
      <c r="C51" s="57">
        <v>0.77378256990000005</v>
      </c>
      <c r="D51" s="5" t="str">
        <f>IF($B51="N/A","N/A",IF(C51&gt;15,"No",IF(C51&lt;-15,"No","Yes")))</f>
        <v>N/A</v>
      </c>
      <c r="E51" s="4">
        <v>1.0542095310999999</v>
      </c>
      <c r="F51" s="5" t="str">
        <f>IF($B51="N/A","N/A",IF(E51&gt;15,"No",IF(E51&lt;-15,"No","Yes")))</f>
        <v>N/A</v>
      </c>
      <c r="G51" s="4">
        <v>1.5164328811000001</v>
      </c>
      <c r="H51" s="5" t="str">
        <f>IF($B51="N/A","N/A",IF(G51&gt;15,"No",IF(G51&lt;-15,"No","Yes")))</f>
        <v>N/A</v>
      </c>
      <c r="I51" s="6">
        <v>36.24</v>
      </c>
      <c r="J51" s="6">
        <v>43.85</v>
      </c>
      <c r="K51" s="112" t="str">
        <f t="shared" si="8"/>
        <v>No</v>
      </c>
    </row>
    <row r="52" spans="1:11" x14ac:dyDescent="0.2">
      <c r="A52" s="131" t="s">
        <v>401</v>
      </c>
      <c r="B52" s="22" t="s">
        <v>220</v>
      </c>
      <c r="C52" s="57">
        <v>2.4493843944</v>
      </c>
      <c r="D52" s="5" t="str">
        <f>IF($B52="N/A","N/A",IF(C52&gt;1,"Yes","No"))</f>
        <v>Yes</v>
      </c>
      <c r="E52" s="4">
        <v>2.3752537261</v>
      </c>
      <c r="F52" s="5" t="str">
        <f>IF($B52="N/A","N/A",IF(E52&gt;1,"Yes","No"))</f>
        <v>Yes</v>
      </c>
      <c r="G52" s="4">
        <v>2.300560425</v>
      </c>
      <c r="H52" s="5" t="str">
        <f>IF($B52="N/A","N/A",IF(G52&gt;1,"Yes","No"))</f>
        <v>Yes</v>
      </c>
      <c r="I52" s="6">
        <v>-3.03</v>
      </c>
      <c r="J52" s="6">
        <v>-3.14</v>
      </c>
      <c r="K52" s="112" t="str">
        <f t="shared" si="8"/>
        <v>Yes</v>
      </c>
    </row>
    <row r="53" spans="1:11" x14ac:dyDescent="0.2">
      <c r="A53" s="131" t="s">
        <v>402</v>
      </c>
      <c r="B53" s="22" t="s">
        <v>259</v>
      </c>
      <c r="C53" s="57">
        <v>0.1795880494</v>
      </c>
      <c r="D53" s="5" t="str">
        <f>IF($B53="N/A","N/A",IF(C53&gt;0,"Yes","No"))</f>
        <v>Yes</v>
      </c>
      <c r="E53" s="4">
        <v>0.2096331062</v>
      </c>
      <c r="F53" s="5" t="str">
        <f>IF($B53="N/A","N/A",IF(E53&gt;0,"Yes","No"))</f>
        <v>Yes</v>
      </c>
      <c r="G53" s="4">
        <v>1.7394464458000001</v>
      </c>
      <c r="H53" s="5" t="str">
        <f>IF($B53="N/A","N/A",IF(G53&gt;0,"Yes","No"))</f>
        <v>Yes</v>
      </c>
      <c r="I53" s="6">
        <v>16.73</v>
      </c>
      <c r="J53" s="6">
        <v>729.8</v>
      </c>
      <c r="K53" s="112" t="str">
        <f t="shared" si="8"/>
        <v>No</v>
      </c>
    </row>
    <row r="54" spans="1:11" x14ac:dyDescent="0.2">
      <c r="A54" s="131" t="s">
        <v>403</v>
      </c>
      <c r="B54" s="22" t="s">
        <v>260</v>
      </c>
      <c r="C54" s="57">
        <v>0</v>
      </c>
      <c r="D54" s="5" t="str">
        <f>IF($B54="N/A","N/A",IF(C54&gt;=1,"No",IF(C54&lt;0,"No","Yes")))</f>
        <v>Yes</v>
      </c>
      <c r="E54" s="4">
        <v>0</v>
      </c>
      <c r="F54" s="5" t="str">
        <f>IF($B54="N/A","N/A",IF(E54&gt;=1,"No",IF(E54&lt;0,"No","Yes")))</f>
        <v>Yes</v>
      </c>
      <c r="G54" s="4">
        <v>0</v>
      </c>
      <c r="H54" s="5" t="str">
        <f>IF($B54="N/A","N/A",IF(G54&gt;=1,"No",IF(G54&lt;0,"No","Yes")))</f>
        <v>Yes</v>
      </c>
      <c r="I54" s="6" t="s">
        <v>1749</v>
      </c>
      <c r="J54" s="6" t="s">
        <v>1749</v>
      </c>
      <c r="K54" s="112" t="str">
        <f t="shared" si="8"/>
        <v>N/A</v>
      </c>
    </row>
    <row r="55" spans="1:11" x14ac:dyDescent="0.2">
      <c r="A55" s="131" t="s">
        <v>878</v>
      </c>
      <c r="B55" s="22" t="s">
        <v>213</v>
      </c>
      <c r="C55" s="59">
        <v>97.436122366999996</v>
      </c>
      <c r="D55" s="5" t="str">
        <f>IF($B55="N/A","N/A",IF(C55&gt;15,"No",IF(C55&lt;-15,"No","Yes")))</f>
        <v>N/A</v>
      </c>
      <c r="E55" s="24">
        <v>98.312146472999999</v>
      </c>
      <c r="F55" s="5" t="str">
        <f>IF($B55="N/A","N/A",IF(E55&gt;15,"No",IF(E55&lt;-15,"No","Yes")))</f>
        <v>N/A</v>
      </c>
      <c r="G55" s="24">
        <v>99.346938703000006</v>
      </c>
      <c r="H55" s="5" t="str">
        <f>IF($B55="N/A","N/A",IF(G55&gt;15,"No",IF(G55&lt;-15,"No","Yes")))</f>
        <v>N/A</v>
      </c>
      <c r="I55" s="6">
        <v>0.89910000000000001</v>
      </c>
      <c r="J55" s="6">
        <v>1.0529999999999999</v>
      </c>
      <c r="K55" s="112" t="str">
        <f t="shared" ref="K55:K74" si="9">IF(J55="Div by 0", "N/A", IF(J55="N/A","N/A", IF(J55&gt;30, "No", IF(J55&lt;-30, "No", "Yes"))))</f>
        <v>Yes</v>
      </c>
    </row>
    <row r="56" spans="1:11" x14ac:dyDescent="0.2">
      <c r="A56" s="131" t="s">
        <v>879</v>
      </c>
      <c r="B56" s="22" t="s">
        <v>261</v>
      </c>
      <c r="C56" s="59">
        <v>76.112437286000002</v>
      </c>
      <c r="D56" s="5" t="str">
        <f>IF($B56="N/A","N/A",IF(C56&gt;90,"No",IF(C56&lt;20,"No","Yes")))</f>
        <v>Yes</v>
      </c>
      <c r="E56" s="24">
        <v>80.525035950000003</v>
      </c>
      <c r="F56" s="5" t="str">
        <f>IF($B56="N/A","N/A",IF(E56&gt;90,"No",IF(E56&lt;20,"No","Yes")))</f>
        <v>Yes</v>
      </c>
      <c r="G56" s="24">
        <v>75.799404232000001</v>
      </c>
      <c r="H56" s="5" t="str">
        <f>IF($B56="N/A","N/A",IF(G56&gt;90,"No",IF(G56&lt;20,"No","Yes")))</f>
        <v>Yes</v>
      </c>
      <c r="I56" s="6">
        <v>5.7969999999999997</v>
      </c>
      <c r="J56" s="6">
        <v>-5.87</v>
      </c>
      <c r="K56" s="112" t="str">
        <f t="shared" si="9"/>
        <v>Yes</v>
      </c>
    </row>
    <row r="57" spans="1:11" x14ac:dyDescent="0.2">
      <c r="A57" s="131" t="s">
        <v>880</v>
      </c>
      <c r="B57" s="22" t="s">
        <v>262</v>
      </c>
      <c r="C57" s="59">
        <v>43.280916662999999</v>
      </c>
      <c r="D57" s="5" t="str">
        <f>IF($B57="N/A","N/A",IF(C57&gt;60,"No",IF(C57&lt;10,"No","Yes")))</f>
        <v>Yes</v>
      </c>
      <c r="E57" s="24">
        <v>43.087247812000001</v>
      </c>
      <c r="F57" s="5" t="str">
        <f>IF($B57="N/A","N/A",IF(E57&gt;60,"No",IF(E57&lt;10,"No","Yes")))</f>
        <v>Yes</v>
      </c>
      <c r="G57" s="24">
        <v>43.174962522999998</v>
      </c>
      <c r="H57" s="5" t="str">
        <f>IF($B57="N/A","N/A",IF(G57&gt;60,"No",IF(G57&lt;10,"No","Yes")))</f>
        <v>Yes</v>
      </c>
      <c r="I57" s="6">
        <v>-0.44700000000000001</v>
      </c>
      <c r="J57" s="6">
        <v>0.2036</v>
      </c>
      <c r="K57" s="112" t="str">
        <f t="shared" si="9"/>
        <v>Yes</v>
      </c>
    </row>
    <row r="58" spans="1:11" ht="25.5" x14ac:dyDescent="0.2">
      <c r="A58" s="131" t="s">
        <v>881</v>
      </c>
      <c r="B58" s="22" t="s">
        <v>263</v>
      </c>
      <c r="C58" s="59">
        <v>41.064220431000003</v>
      </c>
      <c r="D58" s="5" t="str">
        <f>IF($B58="N/A","N/A",IF(C58&gt;100,"No",IF(C58&lt;10,"No","Yes")))</f>
        <v>Yes</v>
      </c>
      <c r="E58" s="24">
        <v>125.7325938</v>
      </c>
      <c r="F58" s="5" t="str">
        <f>IF($B58="N/A","N/A",IF(E58&gt;100,"No",IF(E58&lt;10,"No","Yes")))</f>
        <v>No</v>
      </c>
      <c r="G58" s="24">
        <v>111.86639699</v>
      </c>
      <c r="H58" s="5" t="str">
        <f>IF($B58="N/A","N/A",IF(G58&gt;100,"No",IF(G58&lt;10,"No","Yes")))</f>
        <v>No</v>
      </c>
      <c r="I58" s="6">
        <v>206.2</v>
      </c>
      <c r="J58" s="6">
        <v>-11</v>
      </c>
      <c r="K58" s="112" t="str">
        <f t="shared" si="9"/>
        <v>Yes</v>
      </c>
    </row>
    <row r="59" spans="1:11" x14ac:dyDescent="0.2">
      <c r="A59" s="131" t="s">
        <v>882</v>
      </c>
      <c r="B59" s="22" t="s">
        <v>264</v>
      </c>
      <c r="C59" s="59">
        <v>119.57049698</v>
      </c>
      <c r="D59" s="5" t="str">
        <f>IF($B59="N/A","N/A",IF(C59&gt;100,"No",IF(C59&lt;20,"No","Yes")))</f>
        <v>No</v>
      </c>
      <c r="E59" s="24">
        <v>121.42234953000001</v>
      </c>
      <c r="F59" s="5" t="str">
        <f>IF($B59="N/A","N/A",IF(E59&gt;100,"No",IF(E59&lt;20,"No","Yes")))</f>
        <v>No</v>
      </c>
      <c r="G59" s="24">
        <v>134.46318948000001</v>
      </c>
      <c r="H59" s="5" t="str">
        <f>IF($B59="N/A","N/A",IF(G59&gt;100,"No",IF(G59&lt;20,"No","Yes")))</f>
        <v>No</v>
      </c>
      <c r="I59" s="6">
        <v>1.5489999999999999</v>
      </c>
      <c r="J59" s="6">
        <v>10.74</v>
      </c>
      <c r="K59" s="112" t="str">
        <f t="shared" si="9"/>
        <v>Yes</v>
      </c>
    </row>
    <row r="60" spans="1:11" x14ac:dyDescent="0.2">
      <c r="A60" s="131" t="s">
        <v>883</v>
      </c>
      <c r="B60" s="22" t="s">
        <v>264</v>
      </c>
      <c r="C60" s="59">
        <v>73.127804726999997</v>
      </c>
      <c r="D60" s="5" t="str">
        <f>IF($B60="N/A","N/A",IF(C60&gt;100,"No",IF(C60&lt;20,"No","Yes")))</f>
        <v>Yes</v>
      </c>
      <c r="E60" s="24">
        <v>95.339094447999997</v>
      </c>
      <c r="F60" s="5" t="str">
        <f>IF($B60="N/A","N/A",IF(E60&gt;100,"No",IF(E60&lt;20,"No","Yes")))</f>
        <v>Yes</v>
      </c>
      <c r="G60" s="24">
        <v>121.11846395000001</v>
      </c>
      <c r="H60" s="5" t="str">
        <f>IF($B60="N/A","N/A",IF(G60&gt;100,"No",IF(G60&lt;20,"No","Yes")))</f>
        <v>No</v>
      </c>
      <c r="I60" s="6">
        <v>30.37</v>
      </c>
      <c r="J60" s="6">
        <v>27.04</v>
      </c>
      <c r="K60" s="112" t="str">
        <f t="shared" si="9"/>
        <v>Yes</v>
      </c>
    </row>
    <row r="61" spans="1:11" ht="25.5" x14ac:dyDescent="0.2">
      <c r="A61" s="131" t="s">
        <v>884</v>
      </c>
      <c r="B61" s="22" t="s">
        <v>213</v>
      </c>
      <c r="C61" s="59">
        <v>80.778918860999994</v>
      </c>
      <c r="D61" s="5" t="str">
        <f>IF($B61="N/A","N/A",IF(C61&gt;15,"No",IF(C61&lt;-15,"No","Yes")))</f>
        <v>N/A</v>
      </c>
      <c r="E61" s="24">
        <v>79.342178571999995</v>
      </c>
      <c r="F61" s="5" t="str">
        <f>IF($B61="N/A","N/A",IF(E61&gt;15,"No",IF(E61&lt;-15,"No","Yes")))</f>
        <v>N/A</v>
      </c>
      <c r="G61" s="24">
        <v>77.275203544999997</v>
      </c>
      <c r="H61" s="5" t="str">
        <f>IF($B61="N/A","N/A",IF(G61&gt;15,"No",IF(G61&lt;-15,"No","Yes")))</f>
        <v>N/A</v>
      </c>
      <c r="I61" s="6">
        <v>-1.78</v>
      </c>
      <c r="J61" s="6">
        <v>-2.61</v>
      </c>
      <c r="K61" s="112" t="str">
        <f t="shared" si="9"/>
        <v>Yes</v>
      </c>
    </row>
    <row r="62" spans="1:11" x14ac:dyDescent="0.2">
      <c r="A62" s="131" t="s">
        <v>885</v>
      </c>
      <c r="B62" s="22" t="s">
        <v>265</v>
      </c>
      <c r="C62" s="59">
        <v>37.197606667000002</v>
      </c>
      <c r="D62" s="5" t="str">
        <f>IF($B62="N/A","N/A",IF(C62&gt;60,"No",IF(C62&lt;10,"No","Yes")))</f>
        <v>Yes</v>
      </c>
      <c r="E62" s="24">
        <v>38.441846730000002</v>
      </c>
      <c r="F62" s="5" t="str">
        <f>IF($B62="N/A","N/A",IF(E62&gt;60,"No",IF(E62&lt;10,"No","Yes")))</f>
        <v>Yes</v>
      </c>
      <c r="G62" s="24">
        <v>38.408652226000001</v>
      </c>
      <c r="H62" s="5" t="str">
        <f>IF($B62="N/A","N/A",IF(G62&gt;60,"No",IF(G62&lt;10,"No","Yes")))</f>
        <v>Yes</v>
      </c>
      <c r="I62" s="6">
        <v>3.3450000000000002</v>
      </c>
      <c r="J62" s="6">
        <v>-8.5999999999999993E-2</v>
      </c>
      <c r="K62" s="112" t="str">
        <f t="shared" si="9"/>
        <v>Yes</v>
      </c>
    </row>
    <row r="63" spans="1:11" x14ac:dyDescent="0.2">
      <c r="A63" s="131" t="s">
        <v>886</v>
      </c>
      <c r="B63" s="22" t="s">
        <v>265</v>
      </c>
      <c r="C63" s="59" t="s">
        <v>1749</v>
      </c>
      <c r="D63" s="5" t="str">
        <f>IF($B63="N/A","N/A",IF(C63&gt;60,"No",IF(C63&lt;10,"No","Yes")))</f>
        <v>No</v>
      </c>
      <c r="E63" s="24" t="s">
        <v>1749</v>
      </c>
      <c r="F63" s="5" t="str">
        <f>IF($B63="N/A","N/A",IF(E63&gt;60,"No",IF(E63&lt;10,"No","Yes")))</f>
        <v>No</v>
      </c>
      <c r="G63" s="24" t="s">
        <v>1749</v>
      </c>
      <c r="H63" s="5" t="str">
        <f>IF($B63="N/A","N/A",IF(G63&gt;60,"No",IF(G63&lt;10,"No","Yes")))</f>
        <v>No</v>
      </c>
      <c r="I63" s="6" t="s">
        <v>1749</v>
      </c>
      <c r="J63" s="6" t="s">
        <v>1749</v>
      </c>
      <c r="K63" s="112" t="str">
        <f t="shared" si="9"/>
        <v>N/A</v>
      </c>
    </row>
    <row r="64" spans="1:11" x14ac:dyDescent="0.2">
      <c r="A64" s="131" t="s">
        <v>887</v>
      </c>
      <c r="B64" s="22" t="s">
        <v>213</v>
      </c>
      <c r="C64" s="59">
        <v>219.72330538</v>
      </c>
      <c r="D64" s="5" t="str">
        <f t="shared" ref="D64:D74" si="10">IF($B64="N/A","N/A",IF(C64&gt;15,"No",IF(C64&lt;-15,"No","Yes")))</f>
        <v>N/A</v>
      </c>
      <c r="E64" s="24">
        <v>202.22082777</v>
      </c>
      <c r="F64" s="5" t="str">
        <f>IF($B64="N/A","N/A",IF(E64&gt;15,"No",IF(E64&lt;-15,"No","Yes")))</f>
        <v>N/A</v>
      </c>
      <c r="G64" s="24">
        <v>163.85697379999999</v>
      </c>
      <c r="H64" s="5" t="str">
        <f>IF($B64="N/A","N/A",IF(G64&gt;15,"No",IF(G64&lt;-15,"No","Yes")))</f>
        <v>N/A</v>
      </c>
      <c r="I64" s="6">
        <v>-7.97</v>
      </c>
      <c r="J64" s="6">
        <v>-19</v>
      </c>
      <c r="K64" s="112" t="str">
        <f t="shared" si="9"/>
        <v>Yes</v>
      </c>
    </row>
    <row r="65" spans="1:11" ht="24.95" customHeight="1" x14ac:dyDescent="0.2">
      <c r="A65" s="131" t="s">
        <v>888</v>
      </c>
      <c r="B65" s="22" t="s">
        <v>213</v>
      </c>
      <c r="C65" s="59">
        <v>90.845293842000004</v>
      </c>
      <c r="D65" s="5" t="str">
        <f t="shared" si="10"/>
        <v>N/A</v>
      </c>
      <c r="E65" s="24">
        <v>91.340359171000003</v>
      </c>
      <c r="F65" s="5" t="str">
        <f t="shared" ref="F65:F73" si="11">IF($B65="N/A","N/A",IF(E65&gt;15,"No",IF(E65&lt;-15,"No","Yes")))</f>
        <v>N/A</v>
      </c>
      <c r="G65" s="24">
        <v>91.085049221999995</v>
      </c>
      <c r="H65" s="5" t="str">
        <f t="shared" ref="H65:H86" si="12">IF($B65="N/A","N/A",IF(G65&gt;15,"No",IF(G65&lt;-15,"No","Yes")))</f>
        <v>N/A</v>
      </c>
      <c r="I65" s="6">
        <v>0.54500000000000004</v>
      </c>
      <c r="J65" s="6">
        <v>-0.28000000000000003</v>
      </c>
      <c r="K65" s="112" t="str">
        <f t="shared" si="9"/>
        <v>Yes</v>
      </c>
    </row>
    <row r="66" spans="1:11" ht="25.5" x14ac:dyDescent="0.2">
      <c r="A66" s="131" t="s">
        <v>889</v>
      </c>
      <c r="B66" s="22" t="s">
        <v>213</v>
      </c>
      <c r="C66" s="59">
        <v>69.606088726999999</v>
      </c>
      <c r="D66" s="5" t="str">
        <f t="shared" si="10"/>
        <v>N/A</v>
      </c>
      <c r="E66" s="24">
        <v>66.792005896999996</v>
      </c>
      <c r="F66" s="5" t="str">
        <f t="shared" si="11"/>
        <v>N/A</v>
      </c>
      <c r="G66" s="24">
        <v>62.671556340000002</v>
      </c>
      <c r="H66" s="5" t="str">
        <f t="shared" si="12"/>
        <v>N/A</v>
      </c>
      <c r="I66" s="6">
        <v>-4.04</v>
      </c>
      <c r="J66" s="6">
        <v>-6.17</v>
      </c>
      <c r="K66" s="112" t="str">
        <f t="shared" si="9"/>
        <v>Yes</v>
      </c>
    </row>
    <row r="67" spans="1:11" ht="25.5" x14ac:dyDescent="0.2">
      <c r="A67" s="131" t="s">
        <v>890</v>
      </c>
      <c r="B67" s="22" t="s">
        <v>213</v>
      </c>
      <c r="C67" s="59" t="s">
        <v>1749</v>
      </c>
      <c r="D67" s="5" t="str">
        <f t="shared" si="10"/>
        <v>N/A</v>
      </c>
      <c r="E67" s="24" t="s">
        <v>1749</v>
      </c>
      <c r="F67" s="5" t="str">
        <f t="shared" si="11"/>
        <v>N/A</v>
      </c>
      <c r="G67" s="24" t="s">
        <v>1749</v>
      </c>
      <c r="H67" s="5" t="str">
        <f t="shared" si="12"/>
        <v>N/A</v>
      </c>
      <c r="I67" s="6" t="s">
        <v>1749</v>
      </c>
      <c r="J67" s="6" t="s">
        <v>1749</v>
      </c>
      <c r="K67" s="112" t="str">
        <f t="shared" si="9"/>
        <v>N/A</v>
      </c>
    </row>
    <row r="68" spans="1:11" ht="25.5" x14ac:dyDescent="0.2">
      <c r="A68" s="131" t="s">
        <v>891</v>
      </c>
      <c r="B68" s="22" t="s">
        <v>213</v>
      </c>
      <c r="C68" s="59">
        <v>184.24973634</v>
      </c>
      <c r="D68" s="5" t="str">
        <f t="shared" si="10"/>
        <v>N/A</v>
      </c>
      <c r="E68" s="24">
        <v>179.58876923</v>
      </c>
      <c r="F68" s="5" t="str">
        <f t="shared" si="11"/>
        <v>N/A</v>
      </c>
      <c r="G68" s="24" t="s">
        <v>1749</v>
      </c>
      <c r="H68" s="5" t="str">
        <f t="shared" si="12"/>
        <v>N/A</v>
      </c>
      <c r="I68" s="6">
        <v>-2.5299999999999998</v>
      </c>
      <c r="J68" s="6" t="s">
        <v>1749</v>
      </c>
      <c r="K68" s="112" t="str">
        <f t="shared" si="9"/>
        <v>N/A</v>
      </c>
    </row>
    <row r="69" spans="1:11" ht="25.5" x14ac:dyDescent="0.2">
      <c r="A69" s="131" t="s">
        <v>892</v>
      </c>
      <c r="B69" s="22" t="s">
        <v>213</v>
      </c>
      <c r="C69" s="59">
        <v>37.350864172000001</v>
      </c>
      <c r="D69" s="5" t="str">
        <f t="shared" si="10"/>
        <v>N/A</v>
      </c>
      <c r="E69" s="24">
        <v>43.04301778</v>
      </c>
      <c r="F69" s="5" t="str">
        <f t="shared" si="11"/>
        <v>N/A</v>
      </c>
      <c r="G69" s="24">
        <v>37.955322289999998</v>
      </c>
      <c r="H69" s="5" t="str">
        <f t="shared" si="12"/>
        <v>N/A</v>
      </c>
      <c r="I69" s="6">
        <v>15.24</v>
      </c>
      <c r="J69" s="6">
        <v>-11.8</v>
      </c>
      <c r="K69" s="112" t="str">
        <f t="shared" si="9"/>
        <v>Yes</v>
      </c>
    </row>
    <row r="70" spans="1:11" ht="25.5" x14ac:dyDescent="0.2">
      <c r="A70" s="131" t="s">
        <v>893</v>
      </c>
      <c r="B70" s="22" t="s">
        <v>213</v>
      </c>
      <c r="C70" s="59">
        <v>35.757050816000003</v>
      </c>
      <c r="D70" s="5" t="str">
        <f t="shared" si="10"/>
        <v>N/A</v>
      </c>
      <c r="E70" s="24">
        <v>43.31697561</v>
      </c>
      <c r="F70" s="5" t="str">
        <f t="shared" si="11"/>
        <v>N/A</v>
      </c>
      <c r="G70" s="24">
        <v>41.146747761</v>
      </c>
      <c r="H70" s="5" t="str">
        <f t="shared" si="12"/>
        <v>N/A</v>
      </c>
      <c r="I70" s="6">
        <v>21.14</v>
      </c>
      <c r="J70" s="6">
        <v>-5.01</v>
      </c>
      <c r="K70" s="112" t="str">
        <f t="shared" si="9"/>
        <v>Yes</v>
      </c>
    </row>
    <row r="71" spans="1:11" x14ac:dyDescent="0.2">
      <c r="A71" s="131" t="s">
        <v>894</v>
      </c>
      <c r="B71" s="22" t="s">
        <v>213</v>
      </c>
      <c r="C71" s="59">
        <v>1688.0661153999999</v>
      </c>
      <c r="D71" s="5" t="str">
        <f t="shared" si="10"/>
        <v>N/A</v>
      </c>
      <c r="E71" s="24">
        <v>1547.9011939</v>
      </c>
      <c r="F71" s="5" t="str">
        <f t="shared" si="11"/>
        <v>N/A</v>
      </c>
      <c r="G71" s="24">
        <v>2440.4213347</v>
      </c>
      <c r="H71" s="5" t="str">
        <f t="shared" si="12"/>
        <v>N/A</v>
      </c>
      <c r="I71" s="6">
        <v>-8.3000000000000007</v>
      </c>
      <c r="J71" s="6">
        <v>57.66</v>
      </c>
      <c r="K71" s="112" t="str">
        <f t="shared" si="9"/>
        <v>No</v>
      </c>
    </row>
    <row r="72" spans="1:11" ht="25.5" x14ac:dyDescent="0.2">
      <c r="A72" s="131" t="s">
        <v>895</v>
      </c>
      <c r="B72" s="22" t="s">
        <v>213</v>
      </c>
      <c r="C72" s="59">
        <v>1718.2909391999999</v>
      </c>
      <c r="D72" s="5" t="str">
        <f t="shared" si="10"/>
        <v>N/A</v>
      </c>
      <c r="E72" s="24">
        <v>1138.6964155999999</v>
      </c>
      <c r="F72" s="5" t="str">
        <f t="shared" si="11"/>
        <v>N/A</v>
      </c>
      <c r="G72" s="24">
        <v>934.18682678000005</v>
      </c>
      <c r="H72" s="5" t="str">
        <f t="shared" si="12"/>
        <v>N/A</v>
      </c>
      <c r="I72" s="6">
        <v>-33.700000000000003</v>
      </c>
      <c r="J72" s="6">
        <v>-18</v>
      </c>
      <c r="K72" s="112" t="str">
        <f t="shared" si="9"/>
        <v>Yes</v>
      </c>
    </row>
    <row r="73" spans="1:11" x14ac:dyDescent="0.2">
      <c r="A73" s="131" t="s">
        <v>896</v>
      </c>
      <c r="B73" s="22" t="s">
        <v>213</v>
      </c>
      <c r="C73" s="59">
        <v>76.803026990000006</v>
      </c>
      <c r="D73" s="5" t="str">
        <f t="shared" si="10"/>
        <v>N/A</v>
      </c>
      <c r="E73" s="24">
        <v>81.309104164000004</v>
      </c>
      <c r="F73" s="5" t="str">
        <f t="shared" si="11"/>
        <v>N/A</v>
      </c>
      <c r="G73" s="24">
        <v>84.307315736000007</v>
      </c>
      <c r="H73" s="5" t="str">
        <f t="shared" si="12"/>
        <v>N/A</v>
      </c>
      <c r="I73" s="6">
        <v>5.867</v>
      </c>
      <c r="J73" s="6">
        <v>3.6869999999999998</v>
      </c>
      <c r="K73" s="112" t="str">
        <f t="shared" si="9"/>
        <v>Yes</v>
      </c>
    </row>
    <row r="74" spans="1:11" x14ac:dyDescent="0.2">
      <c r="A74" s="131" t="s">
        <v>897</v>
      </c>
      <c r="B74" s="22" t="s">
        <v>213</v>
      </c>
      <c r="C74" s="59">
        <v>296.21422483999999</v>
      </c>
      <c r="D74" s="5" t="str">
        <f t="shared" si="10"/>
        <v>N/A</v>
      </c>
      <c r="E74" s="24">
        <v>255.72431189</v>
      </c>
      <c r="F74" s="5" t="str">
        <f>IF($B74="N/A","N/A",IF(E74&gt;15,"No",IF(E74&lt;-15,"No","Yes")))</f>
        <v>N/A</v>
      </c>
      <c r="G74" s="24">
        <v>244.10757606000001</v>
      </c>
      <c r="H74" s="5" t="str">
        <f t="shared" si="12"/>
        <v>N/A</v>
      </c>
      <c r="I74" s="6">
        <v>-13.7</v>
      </c>
      <c r="J74" s="6">
        <v>-4.54</v>
      </c>
      <c r="K74" s="112" t="str">
        <f t="shared" si="9"/>
        <v>Yes</v>
      </c>
    </row>
    <row r="75" spans="1:11" x14ac:dyDescent="0.2">
      <c r="A75" s="131" t="s">
        <v>898</v>
      </c>
      <c r="B75" s="22" t="s">
        <v>213</v>
      </c>
      <c r="C75" s="57">
        <v>0.59039203350000002</v>
      </c>
      <c r="D75" s="5" t="str">
        <f t="shared" ref="D75:D80" si="13">IF($B75="N/A","N/A",IF(C75&gt;15,"No",IF(C75&lt;-15,"No","Yes")))</f>
        <v>N/A</v>
      </c>
      <c r="E75" s="4">
        <v>0.63593512659999996</v>
      </c>
      <c r="F75" s="5" t="str">
        <f>IF($B75="N/A","N/A",IF(E75&gt;15,"No",IF(E75&lt;-15,"No","Yes")))</f>
        <v>N/A</v>
      </c>
      <c r="G75" s="4">
        <v>0.74712379600000001</v>
      </c>
      <c r="H75" s="5" t="str">
        <f t="shared" si="12"/>
        <v>N/A</v>
      </c>
      <c r="I75" s="6">
        <v>7.7140000000000004</v>
      </c>
      <c r="J75" s="6">
        <v>17.48</v>
      </c>
      <c r="K75" s="112" t="str">
        <f t="shared" ref="K75:K80" si="14">IF(J75="Div by 0", "N/A", IF(J75="N/A","N/A", IF(J75&gt;30, "No", IF(J75&lt;-30, "No", "Yes"))))</f>
        <v>Yes</v>
      </c>
    </row>
    <row r="76" spans="1:11" x14ac:dyDescent="0.2">
      <c r="A76" s="131" t="s">
        <v>899</v>
      </c>
      <c r="B76" s="22" t="s">
        <v>213</v>
      </c>
      <c r="C76" s="57">
        <v>0.406536487</v>
      </c>
      <c r="D76" s="5" t="str">
        <f t="shared" si="13"/>
        <v>N/A</v>
      </c>
      <c r="E76" s="4">
        <v>0.45578227529999998</v>
      </c>
      <c r="F76" s="5" t="str">
        <f t="shared" ref="F76:F86" si="15">IF($B76="N/A","N/A",IF(E76&gt;15,"No",IF(E76&lt;-15,"No","Yes")))</f>
        <v>N/A</v>
      </c>
      <c r="G76" s="4">
        <v>0.46491589439999997</v>
      </c>
      <c r="H76" s="5" t="str">
        <f t="shared" si="12"/>
        <v>N/A</v>
      </c>
      <c r="I76" s="6">
        <v>12.11</v>
      </c>
      <c r="J76" s="6">
        <v>2.004</v>
      </c>
      <c r="K76" s="112" t="str">
        <f t="shared" si="14"/>
        <v>Yes</v>
      </c>
    </row>
    <row r="77" spans="1:11" x14ac:dyDescent="0.2">
      <c r="A77" s="131" t="s">
        <v>900</v>
      </c>
      <c r="B77" s="22" t="s">
        <v>213</v>
      </c>
      <c r="C77" s="57">
        <v>0.33979283269999999</v>
      </c>
      <c r="D77" s="5" t="str">
        <f t="shared" si="13"/>
        <v>N/A</v>
      </c>
      <c r="E77" s="4">
        <v>1.3551108761999999</v>
      </c>
      <c r="F77" s="5" t="str">
        <f t="shared" si="15"/>
        <v>N/A</v>
      </c>
      <c r="G77" s="4">
        <v>3.1560561255000001</v>
      </c>
      <c r="H77" s="5" t="str">
        <f t="shared" si="12"/>
        <v>N/A</v>
      </c>
      <c r="I77" s="6">
        <v>298.8</v>
      </c>
      <c r="J77" s="6">
        <v>132.9</v>
      </c>
      <c r="K77" s="112" t="str">
        <f t="shared" si="14"/>
        <v>No</v>
      </c>
    </row>
    <row r="78" spans="1:11" x14ac:dyDescent="0.2">
      <c r="A78" s="131" t="s">
        <v>901</v>
      </c>
      <c r="B78" s="22" t="s">
        <v>213</v>
      </c>
      <c r="C78" s="57">
        <v>2.0825385700000001E-2</v>
      </c>
      <c r="D78" s="5" t="str">
        <f t="shared" si="13"/>
        <v>N/A</v>
      </c>
      <c r="E78" s="4">
        <v>1.5123699500000001E-2</v>
      </c>
      <c r="F78" s="5" t="str">
        <f t="shared" si="15"/>
        <v>N/A</v>
      </c>
      <c r="G78" s="4">
        <v>0</v>
      </c>
      <c r="H78" s="5" t="str">
        <f t="shared" si="12"/>
        <v>N/A</v>
      </c>
      <c r="I78" s="6">
        <v>-27.4</v>
      </c>
      <c r="J78" s="6">
        <v>-100</v>
      </c>
      <c r="K78" s="112" t="str">
        <f t="shared" si="14"/>
        <v>No</v>
      </c>
    </row>
    <row r="79" spans="1:11" ht="25.5" x14ac:dyDescent="0.2">
      <c r="A79" s="131" t="s">
        <v>902</v>
      </c>
      <c r="B79" s="22" t="s">
        <v>213</v>
      </c>
      <c r="C79" s="57">
        <v>11.224782845</v>
      </c>
      <c r="D79" s="5" t="str">
        <f t="shared" si="13"/>
        <v>N/A</v>
      </c>
      <c r="E79" s="4">
        <v>11.702669382</v>
      </c>
      <c r="F79" s="5" t="str">
        <f t="shared" si="15"/>
        <v>N/A</v>
      </c>
      <c r="G79" s="4">
        <v>12.384818415</v>
      </c>
      <c r="H79" s="5" t="str">
        <f t="shared" si="12"/>
        <v>N/A</v>
      </c>
      <c r="I79" s="6">
        <v>4.2569999999999997</v>
      </c>
      <c r="J79" s="6">
        <v>5.8289999999999997</v>
      </c>
      <c r="K79" s="112" t="str">
        <f t="shared" si="14"/>
        <v>Yes</v>
      </c>
    </row>
    <row r="80" spans="1:11" ht="25.5" x14ac:dyDescent="0.2">
      <c r="A80" s="131" t="s">
        <v>903</v>
      </c>
      <c r="B80" s="22" t="s">
        <v>213</v>
      </c>
      <c r="C80" s="61">
        <v>11.224776959</v>
      </c>
      <c r="D80" s="5" t="str">
        <f t="shared" si="13"/>
        <v>N/A</v>
      </c>
      <c r="E80" s="61">
        <v>11.702669382</v>
      </c>
      <c r="F80" s="5" t="str">
        <f t="shared" si="15"/>
        <v>N/A</v>
      </c>
      <c r="G80" s="61">
        <v>12.384627619</v>
      </c>
      <c r="H80" s="5" t="str">
        <f t="shared" si="12"/>
        <v>N/A</v>
      </c>
      <c r="I80" s="6">
        <v>4.2569999999999997</v>
      </c>
      <c r="J80" s="62">
        <v>5.827</v>
      </c>
      <c r="K80" s="112" t="str">
        <f t="shared" si="14"/>
        <v>Yes</v>
      </c>
    </row>
    <row r="81" spans="1:11" x14ac:dyDescent="0.2">
      <c r="A81" s="131" t="s">
        <v>904</v>
      </c>
      <c r="B81" s="22" t="s">
        <v>213</v>
      </c>
      <c r="C81" s="63">
        <v>88.647421261999995</v>
      </c>
      <c r="D81" s="5" t="str">
        <f t="shared" ref="D81:D86" si="16">IF($B81="N/A","N/A",IF(C81&gt;15,"No",IF(C81&lt;-15,"No","Yes")))</f>
        <v>N/A</v>
      </c>
      <c r="E81" s="64">
        <v>78.649243893000005</v>
      </c>
      <c r="F81" s="5" t="str">
        <f t="shared" si="15"/>
        <v>N/A</v>
      </c>
      <c r="G81" s="64">
        <v>77.37164645</v>
      </c>
      <c r="H81" s="5" t="str">
        <f>IF($B81="N/A","N/A",IF(G81&gt;15,"No",IF(G81&lt;-15,"No","Yes")))</f>
        <v>N/A</v>
      </c>
      <c r="I81" s="6">
        <v>-11.3</v>
      </c>
      <c r="J81" s="6">
        <v>-1.62</v>
      </c>
      <c r="K81" s="112" t="str">
        <f t="shared" ref="K81:K86" si="17">IF(J81="Div by 0", "N/A", IF(J81="N/A","N/A", IF(J81&gt;30, "No", IF(J81&lt;-30, "No", "Yes"))))</f>
        <v>Yes</v>
      </c>
    </row>
    <row r="82" spans="1:11" x14ac:dyDescent="0.2">
      <c r="A82" s="131" t="s">
        <v>905</v>
      </c>
      <c r="B82" s="22" t="s">
        <v>213</v>
      </c>
      <c r="C82" s="63">
        <v>109.80385428</v>
      </c>
      <c r="D82" s="5" t="str">
        <f t="shared" si="16"/>
        <v>N/A</v>
      </c>
      <c r="E82" s="64">
        <v>115.87214167</v>
      </c>
      <c r="F82" s="5" t="str">
        <f t="shared" si="15"/>
        <v>N/A</v>
      </c>
      <c r="G82" s="64">
        <v>114.99556554</v>
      </c>
      <c r="H82" s="5" t="str">
        <f t="shared" si="12"/>
        <v>N/A</v>
      </c>
      <c r="I82" s="6">
        <v>5.5259999999999998</v>
      </c>
      <c r="J82" s="6">
        <v>-0.75700000000000001</v>
      </c>
      <c r="K82" s="112" t="str">
        <f t="shared" si="17"/>
        <v>Yes</v>
      </c>
    </row>
    <row r="83" spans="1:11" x14ac:dyDescent="0.2">
      <c r="A83" s="131" t="s">
        <v>906</v>
      </c>
      <c r="B83" s="22" t="s">
        <v>213</v>
      </c>
      <c r="C83" s="63">
        <v>209.05539869</v>
      </c>
      <c r="D83" s="5" t="str">
        <f t="shared" si="16"/>
        <v>N/A</v>
      </c>
      <c r="E83" s="64">
        <v>172.18308458000001</v>
      </c>
      <c r="F83" s="5" t="str">
        <f t="shared" si="15"/>
        <v>N/A</v>
      </c>
      <c r="G83" s="64">
        <v>167.40360975999999</v>
      </c>
      <c r="H83" s="5" t="str">
        <f t="shared" si="12"/>
        <v>N/A</v>
      </c>
      <c r="I83" s="6">
        <v>-17.600000000000001</v>
      </c>
      <c r="J83" s="6">
        <v>-2.78</v>
      </c>
      <c r="K83" s="112" t="str">
        <f t="shared" si="17"/>
        <v>Yes</v>
      </c>
    </row>
    <row r="84" spans="1:11" x14ac:dyDescent="0.2">
      <c r="A84" s="131" t="s">
        <v>907</v>
      </c>
      <c r="B84" s="22" t="s">
        <v>213</v>
      </c>
      <c r="C84" s="63">
        <v>288.99943471</v>
      </c>
      <c r="D84" s="5" t="str">
        <f t="shared" si="16"/>
        <v>N/A</v>
      </c>
      <c r="E84" s="64">
        <v>294.26521738999998</v>
      </c>
      <c r="F84" s="5" t="str">
        <f t="shared" si="15"/>
        <v>N/A</v>
      </c>
      <c r="G84" s="64" t="s">
        <v>1749</v>
      </c>
      <c r="H84" s="5" t="str">
        <f t="shared" si="12"/>
        <v>N/A</v>
      </c>
      <c r="I84" s="6">
        <v>1.8220000000000001</v>
      </c>
      <c r="J84" s="6" t="s">
        <v>1749</v>
      </c>
      <c r="K84" s="112" t="str">
        <f t="shared" si="17"/>
        <v>N/A</v>
      </c>
    </row>
    <row r="85" spans="1:11" x14ac:dyDescent="0.2">
      <c r="A85" s="131" t="s">
        <v>908</v>
      </c>
      <c r="B85" s="22" t="s">
        <v>213</v>
      </c>
      <c r="C85" s="63">
        <v>315.90928622000001</v>
      </c>
      <c r="D85" s="5" t="str">
        <f t="shared" si="16"/>
        <v>N/A</v>
      </c>
      <c r="E85" s="64">
        <v>283.80911831999998</v>
      </c>
      <c r="F85" s="5" t="str">
        <f t="shared" si="15"/>
        <v>N/A</v>
      </c>
      <c r="G85" s="64">
        <v>266.75375212</v>
      </c>
      <c r="H85" s="5" t="str">
        <f t="shared" si="12"/>
        <v>N/A</v>
      </c>
      <c r="I85" s="6">
        <v>-10.199999999999999</v>
      </c>
      <c r="J85" s="6">
        <v>-6.01</v>
      </c>
      <c r="K85" s="112" t="str">
        <f t="shared" si="17"/>
        <v>Yes</v>
      </c>
    </row>
    <row r="86" spans="1:11" ht="25.5" x14ac:dyDescent="0.2">
      <c r="A86" s="131" t="s">
        <v>909</v>
      </c>
      <c r="B86" s="22" t="s">
        <v>213</v>
      </c>
      <c r="C86" s="65">
        <v>315.90944296999999</v>
      </c>
      <c r="D86" s="5" t="str">
        <f t="shared" si="16"/>
        <v>N/A</v>
      </c>
      <c r="E86" s="65">
        <v>283.80911831999998</v>
      </c>
      <c r="F86" s="5" t="str">
        <f t="shared" si="15"/>
        <v>N/A</v>
      </c>
      <c r="G86" s="65">
        <v>266.75686030999998</v>
      </c>
      <c r="H86" s="5" t="str">
        <f t="shared" si="12"/>
        <v>N/A</v>
      </c>
      <c r="I86" s="6">
        <v>-10.199999999999999</v>
      </c>
      <c r="J86" s="6">
        <v>-6.01</v>
      </c>
      <c r="K86" s="112" t="str">
        <f t="shared" si="17"/>
        <v>Yes</v>
      </c>
    </row>
    <row r="87" spans="1:11" x14ac:dyDescent="0.2">
      <c r="A87" s="131" t="s">
        <v>32</v>
      </c>
      <c r="B87" s="22" t="s">
        <v>266</v>
      </c>
      <c r="C87" s="57">
        <v>86.314737268000002</v>
      </c>
      <c r="D87" s="5" t="str">
        <f>IF($B87="N/A","N/A",IF(C87&gt;60,"Yes","No"))</f>
        <v>Yes</v>
      </c>
      <c r="E87" s="4">
        <v>86.674245321000001</v>
      </c>
      <c r="F87" s="5" t="str">
        <f>IF($B87="N/A","N/A",IF(E87&gt;60,"Yes","No"))</f>
        <v>Yes</v>
      </c>
      <c r="G87" s="4">
        <v>87.053505818999994</v>
      </c>
      <c r="H87" s="5" t="str">
        <f>IF($B87="N/A","N/A",IF(G87&gt;60,"Yes","No"))</f>
        <v>Yes</v>
      </c>
      <c r="I87" s="6">
        <v>0.41649999999999998</v>
      </c>
      <c r="J87" s="6">
        <v>0.43759999999999999</v>
      </c>
      <c r="K87" s="112" t="str">
        <f t="shared" ref="K87:K105" si="18">IF(J87="Div by 0", "N/A", IF(J87="N/A","N/A", IF(J87&gt;30, "No", IF(J87&lt;-30, "No", "Yes"))))</f>
        <v>Yes</v>
      </c>
    </row>
    <row r="88" spans="1:11" x14ac:dyDescent="0.2">
      <c r="A88" s="131" t="s">
        <v>39</v>
      </c>
      <c r="B88" s="22" t="s">
        <v>267</v>
      </c>
      <c r="C88" s="57">
        <v>99.917573857999997</v>
      </c>
      <c r="D88" s="5" t="str">
        <f>IF($B88="N/A","N/A",IF(C88&gt;100,"No",IF(C88&lt;85,"No","Yes")))</f>
        <v>Yes</v>
      </c>
      <c r="E88" s="4">
        <v>99.932625365999996</v>
      </c>
      <c r="F88" s="5" t="str">
        <f>IF($B88="N/A","N/A",IF(E88&gt;100,"No",IF(E88&lt;85,"No","Yes")))</f>
        <v>Yes</v>
      </c>
      <c r="G88" s="4">
        <v>99.936204071999995</v>
      </c>
      <c r="H88" s="5" t="str">
        <f>IF($B88="N/A","N/A",IF(G88&gt;100,"No",IF(G88&lt;85,"No","Yes")))</f>
        <v>Yes</v>
      </c>
      <c r="I88" s="6">
        <v>1.5100000000000001E-2</v>
      </c>
      <c r="J88" s="6">
        <v>3.5999999999999999E-3</v>
      </c>
      <c r="K88" s="112" t="str">
        <f t="shared" si="18"/>
        <v>Yes</v>
      </c>
    </row>
    <row r="89" spans="1:11" x14ac:dyDescent="0.2">
      <c r="A89" s="131" t="s">
        <v>910</v>
      </c>
      <c r="B89" s="22" t="s">
        <v>213</v>
      </c>
      <c r="C89" s="57">
        <v>40.387030523999996</v>
      </c>
      <c r="D89" s="5" t="str">
        <f>IF($B89="N/A","N/A",IF(C89&gt;15,"No",IF(C89&lt;-15,"No","Yes")))</f>
        <v>N/A</v>
      </c>
      <c r="E89" s="4">
        <v>42.919297778000001</v>
      </c>
      <c r="F89" s="5" t="str">
        <f>IF($B89="N/A","N/A",IF(E89&gt;15,"No",IF(E89&lt;-15,"No","Yes")))</f>
        <v>N/A</v>
      </c>
      <c r="G89" s="4">
        <v>43.539961601000002</v>
      </c>
      <c r="H89" s="5" t="str">
        <f>IF($B89="N/A","N/A",IF(G89&gt;15,"No",IF(G89&lt;-15,"No","Yes")))</f>
        <v>N/A</v>
      </c>
      <c r="I89" s="6">
        <v>6.27</v>
      </c>
      <c r="J89" s="6">
        <v>1.446</v>
      </c>
      <c r="K89" s="112" t="str">
        <f t="shared" si="18"/>
        <v>Yes</v>
      </c>
    </row>
    <row r="90" spans="1:11" x14ac:dyDescent="0.2">
      <c r="A90" s="131" t="s">
        <v>851</v>
      </c>
      <c r="B90" s="22" t="s">
        <v>268</v>
      </c>
      <c r="C90" s="57">
        <v>8.0129662570000004</v>
      </c>
      <c r="D90" s="5" t="str">
        <f>IF($B90="N/A","N/A",IF(C90&gt;25,"No",IF(C90&lt;5,"No","Yes")))</f>
        <v>Yes</v>
      </c>
      <c r="E90" s="4">
        <v>7.0358693050000003</v>
      </c>
      <c r="F90" s="5" t="str">
        <f>IF($B90="N/A","N/A",IF(E90&gt;25,"No",IF(E90&lt;5,"No","Yes")))</f>
        <v>Yes</v>
      </c>
      <c r="G90" s="4">
        <v>6.6009163275000002</v>
      </c>
      <c r="H90" s="5" t="str">
        <f>IF($B90="N/A","N/A",IF(G90&gt;25,"No",IF(G90&lt;5,"No","Yes")))</f>
        <v>Yes</v>
      </c>
      <c r="I90" s="6">
        <v>-12.2</v>
      </c>
      <c r="J90" s="6">
        <v>-6.18</v>
      </c>
      <c r="K90" s="112" t="str">
        <f t="shared" si="18"/>
        <v>Yes</v>
      </c>
    </row>
    <row r="91" spans="1:11" x14ac:dyDescent="0.2">
      <c r="A91" s="131" t="s">
        <v>852</v>
      </c>
      <c r="B91" s="22" t="s">
        <v>269</v>
      </c>
      <c r="C91" s="57">
        <v>52.848701724000001</v>
      </c>
      <c r="D91" s="5" t="str">
        <f>IF($B91="N/A","N/A",IF(C91&gt;70,"No",IF(C91&lt;40,"No","Yes")))</f>
        <v>Yes</v>
      </c>
      <c r="E91" s="4">
        <v>52.046120215999998</v>
      </c>
      <c r="F91" s="5" t="str">
        <f>IF($B91="N/A","N/A",IF(E91&gt;70,"No",IF(E91&lt;40,"No","Yes")))</f>
        <v>Yes</v>
      </c>
      <c r="G91" s="4">
        <v>51.195386364000001</v>
      </c>
      <c r="H91" s="5" t="str">
        <f>IF($B91="N/A","N/A",IF(G91&gt;70,"No",IF(G91&lt;40,"No","Yes")))</f>
        <v>Yes</v>
      </c>
      <c r="I91" s="6">
        <v>-1.52</v>
      </c>
      <c r="J91" s="6">
        <v>-1.63</v>
      </c>
      <c r="K91" s="112" t="str">
        <f t="shared" si="18"/>
        <v>Yes</v>
      </c>
    </row>
    <row r="92" spans="1:11" x14ac:dyDescent="0.2">
      <c r="A92" s="131" t="s">
        <v>853</v>
      </c>
      <c r="B92" s="22" t="s">
        <v>270</v>
      </c>
      <c r="C92" s="57">
        <v>39.135495122000002</v>
      </c>
      <c r="D92" s="5" t="str">
        <f>IF($B92="N/A","N/A",IF(C92&gt;55,"No",IF(C92&lt;20,"No","Yes")))</f>
        <v>Yes</v>
      </c>
      <c r="E92" s="4">
        <v>40.916796642999998</v>
      </c>
      <c r="F92" s="5" t="str">
        <f>IF($B92="N/A","N/A",IF(E92&gt;55,"No",IF(E92&lt;20,"No","Yes")))</f>
        <v>Yes</v>
      </c>
      <c r="G92" s="4">
        <v>42.202504046999998</v>
      </c>
      <c r="H92" s="5" t="str">
        <f>IF($B92="N/A","N/A",IF(G92&gt;55,"No",IF(G92&lt;20,"No","Yes")))</f>
        <v>Yes</v>
      </c>
      <c r="I92" s="6">
        <v>4.5519999999999996</v>
      </c>
      <c r="J92" s="6">
        <v>3.1419999999999999</v>
      </c>
      <c r="K92" s="112" t="str">
        <f t="shared" si="18"/>
        <v>Yes</v>
      </c>
    </row>
    <row r="93" spans="1:11" x14ac:dyDescent="0.2">
      <c r="A93" s="131" t="s">
        <v>163</v>
      </c>
      <c r="B93" s="22" t="s">
        <v>246</v>
      </c>
      <c r="C93" s="57">
        <v>82.581024612999997</v>
      </c>
      <c r="D93" s="5" t="str">
        <f>IF($B93="N/A","N/A",IF(C93&gt;95,"Yes","No"))</f>
        <v>No</v>
      </c>
      <c r="E93" s="4">
        <v>76.278477281999997</v>
      </c>
      <c r="F93" s="5" t="str">
        <f>IF($B93="N/A","N/A",IF(E93&gt;95,"Yes","No"))</f>
        <v>No</v>
      </c>
      <c r="G93" s="4">
        <v>65.913819001999997</v>
      </c>
      <c r="H93" s="5" t="str">
        <f>IF($B93="N/A","N/A",IF(G93&gt;95,"Yes","No"))</f>
        <v>No</v>
      </c>
      <c r="I93" s="6">
        <v>-7.63</v>
      </c>
      <c r="J93" s="6">
        <v>-13.6</v>
      </c>
      <c r="K93" s="112" t="str">
        <f t="shared" si="18"/>
        <v>Yes</v>
      </c>
    </row>
    <row r="94" spans="1:11" x14ac:dyDescent="0.2">
      <c r="A94" s="131"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2" t="str">
        <f t="shared" si="18"/>
        <v>Yes</v>
      </c>
    </row>
    <row r="95" spans="1:11" x14ac:dyDescent="0.2">
      <c r="A95" s="131"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2" t="str">
        <f t="shared" si="18"/>
        <v>Yes</v>
      </c>
    </row>
    <row r="96" spans="1:11" x14ac:dyDescent="0.2">
      <c r="A96" s="131" t="s">
        <v>911</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2" t="str">
        <f t="shared" si="18"/>
        <v>Yes</v>
      </c>
    </row>
    <row r="97" spans="1:11" x14ac:dyDescent="0.2">
      <c r="A97" s="131" t="s">
        <v>912</v>
      </c>
      <c r="B97" s="22" t="s">
        <v>213</v>
      </c>
      <c r="C97" s="57">
        <v>52.706700493</v>
      </c>
      <c r="D97" s="5" t="str">
        <f>IF($B97="N/A","N/A",IF(C97&gt;15,"No",IF(C97&lt;-15,"No","Yes")))</f>
        <v>N/A</v>
      </c>
      <c r="E97" s="4">
        <v>53.540225540000002</v>
      </c>
      <c r="F97" s="5" t="str">
        <f>IF($B97="N/A","N/A",IF(E97&gt;15,"No",IF(E97&lt;-15,"No","Yes")))</f>
        <v>N/A</v>
      </c>
      <c r="G97" s="4">
        <v>49.439364523999998</v>
      </c>
      <c r="H97" s="5" t="str">
        <f>IF($B97="N/A","N/A",IF(G97&gt;15,"No",IF(G97&lt;-15,"No","Yes")))</f>
        <v>N/A</v>
      </c>
      <c r="I97" s="6">
        <v>1.581</v>
      </c>
      <c r="J97" s="6">
        <v>-7.66</v>
      </c>
      <c r="K97" s="112" t="str">
        <f t="shared" si="18"/>
        <v>Yes</v>
      </c>
    </row>
    <row r="98" spans="1:11" x14ac:dyDescent="0.2">
      <c r="A98" s="131" t="s">
        <v>43</v>
      </c>
      <c r="B98" s="22" t="s">
        <v>223</v>
      </c>
      <c r="C98" s="57">
        <v>96.466209333999998</v>
      </c>
      <c r="D98" s="5" t="str">
        <f>IF($B98="N/A","N/A",IF(C98&gt;100,"No",IF(C98&lt;98,"No","Yes")))</f>
        <v>No</v>
      </c>
      <c r="E98" s="4">
        <v>91.120317075000003</v>
      </c>
      <c r="F98" s="5" t="str">
        <f>IF($B98="N/A","N/A",IF(E98&gt;100,"No",IF(E98&lt;98,"No","Yes")))</f>
        <v>No</v>
      </c>
      <c r="G98" s="4">
        <v>81.991726498999995</v>
      </c>
      <c r="H98" s="5" t="str">
        <f>IF($B98="N/A","N/A",IF(G98&gt;100,"No",IF(G98&lt;98,"No","Yes")))</f>
        <v>No</v>
      </c>
      <c r="I98" s="6">
        <v>-5.54</v>
      </c>
      <c r="J98" s="6">
        <v>-10</v>
      </c>
      <c r="K98" s="112" t="str">
        <f t="shared" si="18"/>
        <v>Yes</v>
      </c>
    </row>
    <row r="99" spans="1:11" x14ac:dyDescent="0.2">
      <c r="A99" s="131" t="s">
        <v>44</v>
      </c>
      <c r="B99" s="22" t="s">
        <v>213</v>
      </c>
      <c r="C99" s="57">
        <v>53.535163388999997</v>
      </c>
      <c r="D99" s="5" t="str">
        <f>IF($B99="N/A","N/A",IF(C99&gt;15,"No",IF(C99&lt;-15,"No","Yes")))</f>
        <v>N/A</v>
      </c>
      <c r="E99" s="4">
        <v>51.978432007999999</v>
      </c>
      <c r="F99" s="5" t="str">
        <f>IF($B99="N/A","N/A",IF(E99&gt;15,"No",IF(E99&lt;-15,"No","Yes")))</f>
        <v>N/A</v>
      </c>
      <c r="G99" s="4">
        <v>47.595541830999998</v>
      </c>
      <c r="H99" s="5" t="str">
        <f>IF($B99="N/A","N/A",IF(G99&gt;15,"No",IF(G99&lt;-15,"No","Yes")))</f>
        <v>N/A</v>
      </c>
      <c r="I99" s="6">
        <v>-2.91</v>
      </c>
      <c r="J99" s="6">
        <v>-8.43</v>
      </c>
      <c r="K99" s="112" t="str">
        <f t="shared" si="18"/>
        <v>Yes</v>
      </c>
    </row>
    <row r="100" spans="1:11" x14ac:dyDescent="0.2">
      <c r="A100" s="131" t="s">
        <v>45</v>
      </c>
      <c r="B100" s="22" t="s">
        <v>213</v>
      </c>
      <c r="C100" s="57">
        <v>46.463104557999998</v>
      </c>
      <c r="D100" s="5" t="str">
        <f>IF($B100="N/A","N/A",IF(C100&gt;15,"No",IF(C100&lt;-15,"No","Yes")))</f>
        <v>N/A</v>
      </c>
      <c r="E100" s="4">
        <v>48.018816643000001</v>
      </c>
      <c r="F100" s="5" t="str">
        <f>IF($B100="N/A","N/A",IF(E100&gt;15,"No",IF(E100&lt;-15,"No","Yes")))</f>
        <v>N/A</v>
      </c>
      <c r="G100" s="4">
        <v>52.404458169000002</v>
      </c>
      <c r="H100" s="5" t="str">
        <f>IF($B100="N/A","N/A",IF(G100&gt;15,"No",IF(G100&lt;-15,"No","Yes")))</f>
        <v>N/A</v>
      </c>
      <c r="I100" s="6">
        <v>3.3479999999999999</v>
      </c>
      <c r="J100" s="6">
        <v>9.1329999999999991</v>
      </c>
      <c r="K100" s="112" t="str">
        <f t="shared" si="18"/>
        <v>Yes</v>
      </c>
    </row>
    <row r="101" spans="1:11" x14ac:dyDescent="0.2">
      <c r="A101" s="131" t="s">
        <v>355</v>
      </c>
      <c r="B101" s="22" t="s">
        <v>213</v>
      </c>
      <c r="C101" s="57">
        <v>99.998267947000002</v>
      </c>
      <c r="D101" s="5" t="str">
        <f>IF($B101="N/A","N/A",IF(C101&gt;15,"No",IF(C101&lt;-15,"No","Yes")))</f>
        <v>N/A</v>
      </c>
      <c r="E101" s="4">
        <v>99.997248651000007</v>
      </c>
      <c r="F101" s="5" t="str">
        <f>IF($B101="N/A","N/A",IF(E101&gt;15,"No",IF(E101&lt;-15,"No","Yes")))</f>
        <v>N/A</v>
      </c>
      <c r="G101" s="4">
        <v>100</v>
      </c>
      <c r="H101" s="5" t="str">
        <f>IF($B101="N/A","N/A",IF(G101&gt;15,"No",IF(G101&lt;-15,"No","Yes")))</f>
        <v>N/A</v>
      </c>
      <c r="I101" s="6">
        <v>-1E-3</v>
      </c>
      <c r="J101" s="6">
        <v>2.8E-3</v>
      </c>
      <c r="K101" s="112" t="str">
        <f t="shared" si="18"/>
        <v>Yes</v>
      </c>
    </row>
    <row r="102" spans="1:11" x14ac:dyDescent="0.2">
      <c r="A102" s="131" t="s">
        <v>46</v>
      </c>
      <c r="B102" s="22" t="s">
        <v>213</v>
      </c>
      <c r="C102" s="57">
        <v>3.5639000000000002E-5</v>
      </c>
      <c r="D102" s="5" t="str">
        <f>IF($B102="N/A","N/A",IF(C102&gt;15,"No",IF(C102&lt;-15,"No","Yes")))</f>
        <v>N/A</v>
      </c>
      <c r="E102" s="4">
        <v>1.4367400000000001E-5</v>
      </c>
      <c r="F102" s="5" t="str">
        <f>IF($B102="N/A","N/A",IF(E102&gt;15,"No",IF(E102&lt;-15,"No","Yes")))</f>
        <v>N/A</v>
      </c>
      <c r="G102" s="4">
        <v>0</v>
      </c>
      <c r="H102" s="5" t="str">
        <f>IF($B102="N/A","N/A",IF(G102&gt;15,"No",IF(G102&lt;-15,"No","Yes")))</f>
        <v>N/A</v>
      </c>
      <c r="I102" s="6">
        <v>-59.7</v>
      </c>
      <c r="J102" s="6">
        <v>-100</v>
      </c>
      <c r="K102" s="112" t="str">
        <f t="shared" si="18"/>
        <v>No</v>
      </c>
    </row>
    <row r="103" spans="1:11" x14ac:dyDescent="0.2">
      <c r="A103" s="131"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1749</v>
      </c>
      <c r="J103" s="6" t="s">
        <v>1749</v>
      </c>
      <c r="K103" s="112" t="str">
        <f t="shared" si="18"/>
        <v>N/A</v>
      </c>
    </row>
    <row r="104" spans="1:11" x14ac:dyDescent="0.2">
      <c r="A104" s="131" t="s">
        <v>33</v>
      </c>
      <c r="B104" s="22" t="s">
        <v>223</v>
      </c>
      <c r="C104" s="57">
        <v>100</v>
      </c>
      <c r="D104" s="5" t="str">
        <f>IF($B104="N/A","N/A",IF(C104&gt;100,"No",IF(C104&lt;98,"No","Yes")))</f>
        <v>Yes</v>
      </c>
      <c r="E104" s="4">
        <v>99.999170770000006</v>
      </c>
      <c r="F104" s="5" t="str">
        <f>IF($B104="N/A","N/A",IF(E104&gt;100,"No",IF(E104&lt;98,"No","Yes")))</f>
        <v>Yes</v>
      </c>
      <c r="G104" s="4">
        <v>99.996671954000007</v>
      </c>
      <c r="H104" s="5" t="str">
        <f>IF($B104="N/A","N/A",IF(G104&gt;100,"No",IF(G104&lt;98,"No","Yes")))</f>
        <v>Yes</v>
      </c>
      <c r="I104" s="6">
        <v>-1E-3</v>
      </c>
      <c r="J104" s="6">
        <v>-2E-3</v>
      </c>
      <c r="K104" s="112" t="str">
        <f t="shared" si="18"/>
        <v>Yes</v>
      </c>
    </row>
    <row r="105" spans="1:11" ht="25.5" x14ac:dyDescent="0.2">
      <c r="A105" s="131" t="s">
        <v>48</v>
      </c>
      <c r="B105" s="38" t="s">
        <v>223</v>
      </c>
      <c r="C105" s="57">
        <v>99.999785228999997</v>
      </c>
      <c r="D105" s="5" t="str">
        <f>IF($B105="N/A","N/A",IF(C105&gt;100,"No",IF(C105&lt;98,"No","Yes")))</f>
        <v>Yes</v>
      </c>
      <c r="E105" s="4">
        <v>99.999745677999996</v>
      </c>
      <c r="F105" s="5" t="str">
        <f>IF($B105="N/A","N/A",IF(E105&gt;100,"No",IF(E105&lt;98,"No","Yes")))</f>
        <v>Yes</v>
      </c>
      <c r="G105" s="4">
        <v>100</v>
      </c>
      <c r="H105" s="5" t="str">
        <f>IF($B105="N/A","N/A",IF(G105&gt;100,"No",IF(G105&lt;98,"No","Yes")))</f>
        <v>Yes</v>
      </c>
      <c r="I105" s="6">
        <v>0</v>
      </c>
      <c r="J105" s="6">
        <v>2.9999999999999997E-4</v>
      </c>
      <c r="K105" s="112" t="str">
        <f t="shared" si="18"/>
        <v>Yes</v>
      </c>
    </row>
    <row r="106" spans="1:11" x14ac:dyDescent="0.2">
      <c r="A106" s="131" t="s">
        <v>49</v>
      </c>
      <c r="B106" s="38" t="s">
        <v>213</v>
      </c>
      <c r="C106" s="57">
        <v>0</v>
      </c>
      <c r="D106" s="5" t="str">
        <f>IF($B106="N/A","N/A",IF(C106&gt;15,"No",IF(C106&lt;-15,"No","Yes")))</f>
        <v>N/A</v>
      </c>
      <c r="E106" s="4">
        <v>2.5608143868000002</v>
      </c>
      <c r="F106" s="5" t="str">
        <f>IF($B106="N/A","N/A",IF(E106&gt;15,"No",IF(E106&lt;-15,"No","Yes")))</f>
        <v>N/A</v>
      </c>
      <c r="G106" s="4">
        <v>7.1605984678999999</v>
      </c>
      <c r="H106" s="5" t="str">
        <f>IF($B106="N/A","N/A",IF(G106&gt;15,"No",IF(G106&lt;-15,"No","Yes")))</f>
        <v>N/A</v>
      </c>
      <c r="I106" s="6" t="s">
        <v>1749</v>
      </c>
      <c r="J106" s="6">
        <v>179.6</v>
      </c>
      <c r="K106" s="112" t="str">
        <f>IF(J106="Div by 0", "N/A", IF(J106="N/A","N/A", IF(J106&gt;30, "No", IF(J106&lt;-30, "No", "Yes"))))</f>
        <v>No</v>
      </c>
    </row>
    <row r="107" spans="1:11" x14ac:dyDescent="0.2">
      <c r="A107" s="131" t="s">
        <v>913</v>
      </c>
      <c r="B107" s="22" t="s">
        <v>213</v>
      </c>
      <c r="C107" s="66">
        <v>71.012128462000007</v>
      </c>
      <c r="D107" s="5" t="str">
        <f t="shared" ref="D107:D130" si="19">IF($B107="N/A","N/A",IF(C107&gt;15,"No",IF(C107&lt;-15,"No","Yes")))</f>
        <v>N/A</v>
      </c>
      <c r="E107" s="5">
        <v>71.258614550000004</v>
      </c>
      <c r="F107" s="5" t="str">
        <f t="shared" ref="F107:F130" si="20">IF($B107="N/A","N/A",IF(E107&gt;15,"No",IF(E107&lt;-15,"No","Yes")))</f>
        <v>N/A</v>
      </c>
      <c r="G107" s="4">
        <v>71.234737478</v>
      </c>
      <c r="H107" s="5" t="str">
        <f t="shared" ref="H107:H130" si="21">IF($B107="N/A","N/A",IF(G107&gt;15,"No",IF(G107&lt;-15,"No","Yes")))</f>
        <v>N/A</v>
      </c>
      <c r="I107" s="6">
        <v>0.34710000000000002</v>
      </c>
      <c r="J107" s="6">
        <v>-3.4000000000000002E-2</v>
      </c>
      <c r="K107" s="112" t="str">
        <f t="shared" ref="K107:K130" si="22">IF(J107="Div by 0", "N/A", IF(J107="N/A","N/A", IF(J107&gt;30, "No", IF(J107&lt;-30, "No", "Yes"))))</f>
        <v>Yes</v>
      </c>
    </row>
    <row r="108" spans="1:11" x14ac:dyDescent="0.2">
      <c r="A108" s="131" t="s">
        <v>914</v>
      </c>
      <c r="B108" s="22" t="s">
        <v>213</v>
      </c>
      <c r="C108" s="66">
        <v>17.763789151000001</v>
      </c>
      <c r="D108" s="22" t="s">
        <v>213</v>
      </c>
      <c r="E108" s="5">
        <v>17.038880456000001</v>
      </c>
      <c r="F108" s="22" t="s">
        <v>213</v>
      </c>
      <c r="G108" s="4">
        <v>16.388913312</v>
      </c>
      <c r="H108" s="22" t="s">
        <v>213</v>
      </c>
      <c r="I108" s="6">
        <v>-4.08</v>
      </c>
      <c r="J108" s="6">
        <v>-3.81</v>
      </c>
      <c r="K108" s="112" t="str">
        <f t="shared" si="22"/>
        <v>Yes</v>
      </c>
    </row>
    <row r="109" spans="1:11" x14ac:dyDescent="0.2">
      <c r="A109" s="131" t="s">
        <v>915</v>
      </c>
      <c r="B109" s="22" t="s">
        <v>213</v>
      </c>
      <c r="C109" s="66">
        <v>0</v>
      </c>
      <c r="D109" s="5" t="str">
        <f t="shared" si="19"/>
        <v>N/A</v>
      </c>
      <c r="E109" s="5">
        <v>0</v>
      </c>
      <c r="F109" s="5" t="str">
        <f t="shared" si="20"/>
        <v>N/A</v>
      </c>
      <c r="G109" s="4">
        <v>0</v>
      </c>
      <c r="H109" s="5" t="str">
        <f t="shared" si="21"/>
        <v>N/A</v>
      </c>
      <c r="I109" s="6" t="s">
        <v>1749</v>
      </c>
      <c r="J109" s="6" t="s">
        <v>1749</v>
      </c>
      <c r="K109" s="112" t="str">
        <f t="shared" si="22"/>
        <v>N/A</v>
      </c>
    </row>
    <row r="110" spans="1:11" x14ac:dyDescent="0.2">
      <c r="A110" s="131" t="s">
        <v>916</v>
      </c>
      <c r="B110" s="22" t="s">
        <v>213</v>
      </c>
      <c r="C110" s="66">
        <v>0.33922187110000002</v>
      </c>
      <c r="D110" s="5" t="str">
        <f t="shared" si="19"/>
        <v>N/A</v>
      </c>
      <c r="E110" s="5">
        <v>0.38487075510000002</v>
      </c>
      <c r="F110" s="5" t="str">
        <f t="shared" si="20"/>
        <v>N/A</v>
      </c>
      <c r="G110" s="4">
        <v>0.44388067879999998</v>
      </c>
      <c r="H110" s="5" t="str">
        <f t="shared" si="21"/>
        <v>N/A</v>
      </c>
      <c r="I110" s="6">
        <v>13.46</v>
      </c>
      <c r="J110" s="6">
        <v>15.33</v>
      </c>
      <c r="K110" s="112" t="str">
        <f t="shared" si="22"/>
        <v>Yes</v>
      </c>
    </row>
    <row r="111" spans="1:11" x14ac:dyDescent="0.2">
      <c r="A111" s="131" t="s">
        <v>917</v>
      </c>
      <c r="B111" s="22" t="s">
        <v>213</v>
      </c>
      <c r="C111" s="66">
        <v>0</v>
      </c>
      <c r="D111" s="5" t="str">
        <f t="shared" si="19"/>
        <v>N/A</v>
      </c>
      <c r="E111" s="5">
        <v>0</v>
      </c>
      <c r="F111" s="5" t="str">
        <f t="shared" si="20"/>
        <v>N/A</v>
      </c>
      <c r="G111" s="4">
        <v>0</v>
      </c>
      <c r="H111" s="5" t="str">
        <f t="shared" si="21"/>
        <v>N/A</v>
      </c>
      <c r="I111" s="6" t="s">
        <v>1749</v>
      </c>
      <c r="J111" s="6" t="s">
        <v>1749</v>
      </c>
      <c r="K111" s="112" t="str">
        <f t="shared" si="22"/>
        <v>N/A</v>
      </c>
    </row>
    <row r="112" spans="1:11" x14ac:dyDescent="0.2">
      <c r="A112" s="131" t="s">
        <v>918</v>
      </c>
      <c r="B112" s="22" t="s">
        <v>213</v>
      </c>
      <c r="C112" s="66">
        <v>12.322818672</v>
      </c>
      <c r="D112" s="5" t="str">
        <f t="shared" si="19"/>
        <v>N/A</v>
      </c>
      <c r="E112" s="5">
        <v>11.831494808</v>
      </c>
      <c r="F112" s="5" t="str">
        <f t="shared" si="20"/>
        <v>N/A</v>
      </c>
      <c r="G112" s="4">
        <v>12.213160668</v>
      </c>
      <c r="H112" s="5" t="str">
        <f t="shared" si="21"/>
        <v>N/A</v>
      </c>
      <c r="I112" s="6">
        <v>-3.99</v>
      </c>
      <c r="J112" s="6">
        <v>3.226</v>
      </c>
      <c r="K112" s="112" t="str">
        <f t="shared" si="22"/>
        <v>Yes</v>
      </c>
    </row>
    <row r="113" spans="1:11" x14ac:dyDescent="0.2">
      <c r="A113" s="131" t="s">
        <v>919</v>
      </c>
      <c r="B113" s="22" t="s">
        <v>213</v>
      </c>
      <c r="C113" s="66">
        <v>0</v>
      </c>
      <c r="D113" s="5" t="str">
        <f t="shared" si="19"/>
        <v>N/A</v>
      </c>
      <c r="E113" s="5">
        <v>0</v>
      </c>
      <c r="F113" s="5" t="str">
        <f t="shared" si="20"/>
        <v>N/A</v>
      </c>
      <c r="G113" s="4">
        <v>0</v>
      </c>
      <c r="H113" s="5" t="str">
        <f t="shared" si="21"/>
        <v>N/A</v>
      </c>
      <c r="I113" s="6" t="s">
        <v>1749</v>
      </c>
      <c r="J113" s="6" t="s">
        <v>1749</v>
      </c>
      <c r="K113" s="112" t="str">
        <f t="shared" si="22"/>
        <v>N/A</v>
      </c>
    </row>
    <row r="114" spans="1:11" x14ac:dyDescent="0.2">
      <c r="A114" s="131" t="s">
        <v>920</v>
      </c>
      <c r="B114" s="22" t="s">
        <v>213</v>
      </c>
      <c r="C114" s="66">
        <v>0.31580655610000002</v>
      </c>
      <c r="D114" s="5" t="str">
        <f t="shared" si="19"/>
        <v>N/A</v>
      </c>
      <c r="E114" s="5">
        <v>0.35194931060000001</v>
      </c>
      <c r="F114" s="5" t="str">
        <f t="shared" si="20"/>
        <v>N/A</v>
      </c>
      <c r="G114" s="4">
        <v>0.36140927779999998</v>
      </c>
      <c r="H114" s="5" t="str">
        <f t="shared" si="21"/>
        <v>N/A</v>
      </c>
      <c r="I114" s="6">
        <v>11.44</v>
      </c>
      <c r="J114" s="6">
        <v>2.6880000000000002</v>
      </c>
      <c r="K114" s="112" t="str">
        <f t="shared" si="22"/>
        <v>Yes</v>
      </c>
    </row>
    <row r="115" spans="1:11" x14ac:dyDescent="0.2">
      <c r="A115" s="131" t="s">
        <v>921</v>
      </c>
      <c r="B115" s="22" t="s">
        <v>213</v>
      </c>
      <c r="C115" s="66">
        <v>0</v>
      </c>
      <c r="D115" s="5" t="str">
        <f t="shared" si="19"/>
        <v>N/A</v>
      </c>
      <c r="E115" s="5">
        <v>0</v>
      </c>
      <c r="F115" s="5" t="str">
        <f t="shared" si="20"/>
        <v>N/A</v>
      </c>
      <c r="G115" s="4">
        <v>0</v>
      </c>
      <c r="H115" s="5" t="str">
        <f t="shared" si="21"/>
        <v>N/A</v>
      </c>
      <c r="I115" s="6" t="s">
        <v>1749</v>
      </c>
      <c r="J115" s="6" t="s">
        <v>1749</v>
      </c>
      <c r="K115" s="112" t="str">
        <f t="shared" si="22"/>
        <v>N/A</v>
      </c>
    </row>
    <row r="116" spans="1:11" x14ac:dyDescent="0.2">
      <c r="A116" s="131" t="s">
        <v>922</v>
      </c>
      <c r="B116" s="22" t="s">
        <v>213</v>
      </c>
      <c r="C116" s="66">
        <v>0.56838940719999997</v>
      </c>
      <c r="D116" s="5" t="str">
        <f t="shared" si="19"/>
        <v>N/A</v>
      </c>
      <c r="E116" s="5">
        <v>0.52536773189999997</v>
      </c>
      <c r="F116" s="5" t="str">
        <f t="shared" si="20"/>
        <v>N/A</v>
      </c>
      <c r="G116" s="4">
        <v>0.44601652959999999</v>
      </c>
      <c r="H116" s="5" t="str">
        <f t="shared" si="21"/>
        <v>N/A</v>
      </c>
      <c r="I116" s="6">
        <v>-7.57</v>
      </c>
      <c r="J116" s="6">
        <v>-15.1</v>
      </c>
      <c r="K116" s="112" t="str">
        <f t="shared" si="22"/>
        <v>Yes</v>
      </c>
    </row>
    <row r="117" spans="1:11" x14ac:dyDescent="0.2">
      <c r="A117" s="131" t="s">
        <v>923</v>
      </c>
      <c r="B117" s="22" t="s">
        <v>213</v>
      </c>
      <c r="C117" s="66">
        <v>0.14631923080000001</v>
      </c>
      <c r="D117" s="5" t="str">
        <f t="shared" si="19"/>
        <v>N/A</v>
      </c>
      <c r="E117" s="5">
        <v>0.16444831400000001</v>
      </c>
      <c r="F117" s="5" t="str">
        <f t="shared" si="20"/>
        <v>N/A</v>
      </c>
      <c r="G117" s="4">
        <v>5.74506771E-2</v>
      </c>
      <c r="H117" s="5" t="str">
        <f t="shared" si="21"/>
        <v>N/A</v>
      </c>
      <c r="I117" s="6">
        <v>12.39</v>
      </c>
      <c r="J117" s="6">
        <v>-65.099999999999994</v>
      </c>
      <c r="K117" s="112" t="str">
        <f t="shared" si="22"/>
        <v>No</v>
      </c>
    </row>
    <row r="118" spans="1:11" x14ac:dyDescent="0.2">
      <c r="A118" s="131" t="s">
        <v>924</v>
      </c>
      <c r="B118" s="22" t="s">
        <v>213</v>
      </c>
      <c r="C118" s="66">
        <v>4.0712334144</v>
      </c>
      <c r="D118" s="5" t="str">
        <f t="shared" si="19"/>
        <v>N/A</v>
      </c>
      <c r="E118" s="5">
        <v>3.7807495360000001</v>
      </c>
      <c r="F118" s="5" t="str">
        <f t="shared" si="20"/>
        <v>N/A</v>
      </c>
      <c r="G118" s="4">
        <v>2.8669954817000001</v>
      </c>
      <c r="H118" s="5" t="str">
        <f t="shared" si="21"/>
        <v>N/A</v>
      </c>
      <c r="I118" s="6">
        <v>-7.14</v>
      </c>
      <c r="J118" s="6">
        <v>-24.2</v>
      </c>
      <c r="K118" s="112" t="str">
        <f t="shared" si="22"/>
        <v>Yes</v>
      </c>
    </row>
    <row r="119" spans="1:11" x14ac:dyDescent="0.2">
      <c r="A119" s="131" t="s">
        <v>925</v>
      </c>
      <c r="B119" s="22" t="s">
        <v>213</v>
      </c>
      <c r="C119" s="66">
        <v>11.224082386999999</v>
      </c>
      <c r="D119" s="5" t="str">
        <f t="shared" si="19"/>
        <v>N/A</v>
      </c>
      <c r="E119" s="5">
        <v>11.702504994</v>
      </c>
      <c r="F119" s="5" t="str">
        <f t="shared" si="20"/>
        <v>N/A</v>
      </c>
      <c r="G119" s="4">
        <v>12.376349210000001</v>
      </c>
      <c r="H119" s="5" t="str">
        <f t="shared" si="21"/>
        <v>N/A</v>
      </c>
      <c r="I119" s="6">
        <v>4.2619999999999996</v>
      </c>
      <c r="J119" s="6">
        <v>5.758</v>
      </c>
      <c r="K119" s="112" t="str">
        <f t="shared" si="22"/>
        <v>Yes</v>
      </c>
    </row>
    <row r="120" spans="1:11" x14ac:dyDescent="0.2">
      <c r="A120" s="131" t="s">
        <v>926</v>
      </c>
      <c r="B120" s="22" t="s">
        <v>213</v>
      </c>
      <c r="C120" s="66">
        <v>9.0905869550999991</v>
      </c>
      <c r="D120" s="5" t="str">
        <f t="shared" si="19"/>
        <v>N/A</v>
      </c>
      <c r="E120" s="5">
        <v>9.4502409189000005</v>
      </c>
      <c r="F120" s="5" t="str">
        <f t="shared" si="20"/>
        <v>N/A</v>
      </c>
      <c r="G120" s="4">
        <v>8.5147680304000009</v>
      </c>
      <c r="H120" s="5" t="str">
        <f t="shared" si="21"/>
        <v>N/A</v>
      </c>
      <c r="I120" s="6">
        <v>3.956</v>
      </c>
      <c r="J120" s="6">
        <v>-9.9</v>
      </c>
      <c r="K120" s="112" t="str">
        <f t="shared" si="22"/>
        <v>Yes</v>
      </c>
    </row>
    <row r="121" spans="1:11" x14ac:dyDescent="0.2">
      <c r="A121" s="131" t="s">
        <v>927</v>
      </c>
      <c r="B121" s="22" t="s">
        <v>213</v>
      </c>
      <c r="C121" s="66">
        <v>0</v>
      </c>
      <c r="D121" s="5" t="str">
        <f t="shared" si="19"/>
        <v>N/A</v>
      </c>
      <c r="E121" s="5">
        <v>0</v>
      </c>
      <c r="F121" s="5" t="str">
        <f t="shared" si="20"/>
        <v>N/A</v>
      </c>
      <c r="G121" s="4">
        <v>0</v>
      </c>
      <c r="H121" s="5" t="str">
        <f t="shared" si="21"/>
        <v>N/A</v>
      </c>
      <c r="I121" s="6" t="s">
        <v>1749</v>
      </c>
      <c r="J121" s="6" t="s">
        <v>1749</v>
      </c>
      <c r="K121" s="112" t="str">
        <f t="shared" si="22"/>
        <v>N/A</v>
      </c>
    </row>
    <row r="122" spans="1:11" x14ac:dyDescent="0.2">
      <c r="A122" s="131" t="s">
        <v>928</v>
      </c>
      <c r="B122" s="22" t="s">
        <v>213</v>
      </c>
      <c r="C122" s="66">
        <v>0</v>
      </c>
      <c r="D122" s="5" t="str">
        <f t="shared" si="19"/>
        <v>N/A</v>
      </c>
      <c r="E122" s="5">
        <v>0</v>
      </c>
      <c r="F122" s="5" t="str">
        <f t="shared" si="20"/>
        <v>N/A</v>
      </c>
      <c r="G122" s="4">
        <v>0</v>
      </c>
      <c r="H122" s="5" t="str">
        <f t="shared" si="21"/>
        <v>N/A</v>
      </c>
      <c r="I122" s="6" t="s">
        <v>1749</v>
      </c>
      <c r="J122" s="6" t="s">
        <v>1749</v>
      </c>
      <c r="K122" s="112" t="str">
        <f t="shared" si="22"/>
        <v>N/A</v>
      </c>
    </row>
    <row r="123" spans="1:11" x14ac:dyDescent="0.2">
      <c r="A123" s="131" t="s">
        <v>929</v>
      </c>
      <c r="B123" s="22" t="s">
        <v>213</v>
      </c>
      <c r="C123" s="66">
        <v>0.17950564250000001</v>
      </c>
      <c r="D123" s="5" t="str">
        <f t="shared" si="19"/>
        <v>N/A</v>
      </c>
      <c r="E123" s="5">
        <v>0.2096331062</v>
      </c>
      <c r="F123" s="5" t="str">
        <f t="shared" si="20"/>
        <v>N/A</v>
      </c>
      <c r="G123" s="4">
        <v>1.7390012560000001</v>
      </c>
      <c r="H123" s="5" t="str">
        <f t="shared" si="21"/>
        <v>N/A</v>
      </c>
      <c r="I123" s="6">
        <v>16.78</v>
      </c>
      <c r="J123" s="6">
        <v>729.5</v>
      </c>
      <c r="K123" s="112" t="str">
        <f t="shared" si="22"/>
        <v>No</v>
      </c>
    </row>
    <row r="124" spans="1:11" x14ac:dyDescent="0.2">
      <c r="A124" s="131" t="s">
        <v>930</v>
      </c>
      <c r="B124" s="22" t="s">
        <v>213</v>
      </c>
      <c r="C124" s="66">
        <v>3.5317200000000001E-5</v>
      </c>
      <c r="D124" s="5" t="str">
        <f t="shared" si="19"/>
        <v>N/A</v>
      </c>
      <c r="E124" s="5">
        <v>0</v>
      </c>
      <c r="F124" s="5" t="str">
        <f t="shared" si="20"/>
        <v>N/A</v>
      </c>
      <c r="G124" s="4">
        <v>0</v>
      </c>
      <c r="H124" s="5" t="str">
        <f t="shared" si="21"/>
        <v>N/A</v>
      </c>
      <c r="I124" s="6">
        <v>-100</v>
      </c>
      <c r="J124" s="6" t="s">
        <v>1749</v>
      </c>
      <c r="K124" s="112" t="str">
        <f t="shared" si="22"/>
        <v>N/A</v>
      </c>
    </row>
    <row r="125" spans="1:11" x14ac:dyDescent="0.2">
      <c r="A125" s="131" t="s">
        <v>931</v>
      </c>
      <c r="B125" s="22" t="s">
        <v>213</v>
      </c>
      <c r="C125" s="66">
        <v>0.77378256990000005</v>
      </c>
      <c r="D125" s="5" t="str">
        <f t="shared" si="19"/>
        <v>N/A</v>
      </c>
      <c r="E125" s="5">
        <v>1.0542095310999999</v>
      </c>
      <c r="F125" s="5" t="str">
        <f t="shared" si="20"/>
        <v>N/A</v>
      </c>
      <c r="G125" s="4">
        <v>1.5155796007</v>
      </c>
      <c r="H125" s="5" t="str">
        <f t="shared" si="21"/>
        <v>N/A</v>
      </c>
      <c r="I125" s="6">
        <v>36.24</v>
      </c>
      <c r="J125" s="6">
        <v>43.76</v>
      </c>
      <c r="K125" s="112" t="str">
        <f t="shared" si="22"/>
        <v>No</v>
      </c>
    </row>
    <row r="126" spans="1:11" x14ac:dyDescent="0.2">
      <c r="A126" s="131" t="s">
        <v>932</v>
      </c>
      <c r="B126" s="22" t="s">
        <v>213</v>
      </c>
      <c r="C126" s="66">
        <v>0</v>
      </c>
      <c r="D126" s="5" t="str">
        <f t="shared" si="19"/>
        <v>N/A</v>
      </c>
      <c r="E126" s="5">
        <v>0</v>
      </c>
      <c r="F126" s="5" t="str">
        <f t="shared" si="20"/>
        <v>N/A</v>
      </c>
      <c r="G126" s="4">
        <v>0</v>
      </c>
      <c r="H126" s="5" t="str">
        <f t="shared" si="21"/>
        <v>N/A</v>
      </c>
      <c r="I126" s="6" t="s">
        <v>1749</v>
      </c>
      <c r="J126" s="6" t="s">
        <v>1749</v>
      </c>
      <c r="K126" s="112" t="str">
        <f t="shared" si="22"/>
        <v>N/A</v>
      </c>
    </row>
    <row r="127" spans="1:11" x14ac:dyDescent="0.2">
      <c r="A127" s="131" t="s">
        <v>933</v>
      </c>
      <c r="B127" s="22" t="s">
        <v>213</v>
      </c>
      <c r="C127" s="66">
        <v>0.58044435059999999</v>
      </c>
      <c r="D127" s="5" t="str">
        <f t="shared" si="19"/>
        <v>N/A</v>
      </c>
      <c r="E127" s="5">
        <v>0.4014246306</v>
      </c>
      <c r="F127" s="5" t="str">
        <f t="shared" si="20"/>
        <v>N/A</v>
      </c>
      <c r="G127" s="4">
        <v>0</v>
      </c>
      <c r="H127" s="5" t="str">
        <f t="shared" si="21"/>
        <v>N/A</v>
      </c>
      <c r="I127" s="6">
        <v>-30.8</v>
      </c>
      <c r="J127" s="6">
        <v>-100</v>
      </c>
      <c r="K127" s="112" t="str">
        <f t="shared" si="22"/>
        <v>No</v>
      </c>
    </row>
    <row r="128" spans="1:11" x14ac:dyDescent="0.2">
      <c r="A128" s="131" t="s">
        <v>934</v>
      </c>
      <c r="B128" s="22" t="s">
        <v>213</v>
      </c>
      <c r="C128" s="66">
        <v>0</v>
      </c>
      <c r="D128" s="5" t="str">
        <f t="shared" si="19"/>
        <v>N/A</v>
      </c>
      <c r="E128" s="5">
        <v>0</v>
      </c>
      <c r="F128" s="5" t="str">
        <f t="shared" si="20"/>
        <v>N/A</v>
      </c>
      <c r="G128" s="4">
        <v>0</v>
      </c>
      <c r="H128" s="5" t="str">
        <f t="shared" si="21"/>
        <v>N/A</v>
      </c>
      <c r="I128" s="6" t="s">
        <v>1749</v>
      </c>
      <c r="J128" s="6" t="s">
        <v>1749</v>
      </c>
      <c r="K128" s="112" t="str">
        <f t="shared" si="22"/>
        <v>N/A</v>
      </c>
    </row>
    <row r="129" spans="1:11" x14ac:dyDescent="0.2">
      <c r="A129" s="131" t="s">
        <v>935</v>
      </c>
      <c r="B129" s="22" t="s">
        <v>213</v>
      </c>
      <c r="C129" s="66">
        <v>0</v>
      </c>
      <c r="D129" s="5" t="str">
        <f t="shared" si="19"/>
        <v>N/A</v>
      </c>
      <c r="E129" s="5">
        <v>0</v>
      </c>
      <c r="F129" s="5" t="str">
        <f t="shared" si="20"/>
        <v>N/A</v>
      </c>
      <c r="G129" s="4">
        <v>0</v>
      </c>
      <c r="H129" s="5" t="str">
        <f t="shared" si="21"/>
        <v>N/A</v>
      </c>
      <c r="I129" s="6" t="s">
        <v>1749</v>
      </c>
      <c r="J129" s="6" t="s">
        <v>1749</v>
      </c>
      <c r="K129" s="112" t="str">
        <f t="shared" si="22"/>
        <v>N/A</v>
      </c>
    </row>
    <row r="130" spans="1:11" x14ac:dyDescent="0.2">
      <c r="A130" s="138" t="s">
        <v>936</v>
      </c>
      <c r="B130" s="120" t="s">
        <v>213</v>
      </c>
      <c r="C130" s="139">
        <v>0.59972755119999999</v>
      </c>
      <c r="D130" s="121" t="str">
        <f t="shared" si="19"/>
        <v>N/A</v>
      </c>
      <c r="E130" s="121">
        <v>0.58699680750000005</v>
      </c>
      <c r="F130" s="121" t="str">
        <f t="shared" si="20"/>
        <v>N/A</v>
      </c>
      <c r="G130" s="125">
        <v>0.60700032260000003</v>
      </c>
      <c r="H130" s="121" t="str">
        <f t="shared" si="21"/>
        <v>N/A</v>
      </c>
      <c r="I130" s="122">
        <v>-2.12</v>
      </c>
      <c r="J130" s="122">
        <v>3.4079999999999999</v>
      </c>
      <c r="K130" s="123" t="str">
        <f t="shared" si="22"/>
        <v>Yes</v>
      </c>
    </row>
    <row r="131" spans="1:11" ht="12" customHeight="1" x14ac:dyDescent="0.2">
      <c r="A131" s="201" t="s">
        <v>1647</v>
      </c>
      <c r="B131" s="202"/>
      <c r="C131" s="202"/>
      <c r="D131" s="202"/>
      <c r="E131" s="202"/>
      <c r="F131" s="202"/>
      <c r="G131" s="202"/>
      <c r="H131" s="202"/>
      <c r="I131" s="202"/>
      <c r="J131" s="202"/>
      <c r="K131" s="203"/>
    </row>
    <row r="132" spans="1:11" x14ac:dyDescent="0.2">
      <c r="A132" s="193" t="s">
        <v>1645</v>
      </c>
      <c r="B132" s="194"/>
      <c r="C132" s="194"/>
      <c r="D132" s="194"/>
      <c r="E132" s="194"/>
      <c r="F132" s="194"/>
      <c r="G132" s="194"/>
      <c r="H132" s="194"/>
      <c r="I132" s="194"/>
      <c r="J132" s="194"/>
      <c r="K132" s="195"/>
    </row>
    <row r="133" spans="1:11" x14ac:dyDescent="0.2">
      <c r="A133" s="196" t="s">
        <v>1743</v>
      </c>
      <c r="B133" s="196"/>
      <c r="C133" s="196"/>
      <c r="D133" s="196"/>
      <c r="E133" s="196"/>
      <c r="F133" s="196"/>
      <c r="G133" s="196"/>
      <c r="H133" s="196"/>
      <c r="I133" s="196"/>
      <c r="J133" s="196"/>
      <c r="K133" s="19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58"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x14ac:dyDescent="0.2">
      <c r="A2" s="190" t="s">
        <v>1599</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ht="13.5" customHeight="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56">
        <v>1318972</v>
      </c>
      <c r="D6" s="5" t="str">
        <f>IF($B6="N/A","N/A",IF(C6&gt;15,"No",IF(C6&lt;-15,"No","Yes")))</f>
        <v>N/A</v>
      </c>
      <c r="E6" s="23">
        <v>1085813</v>
      </c>
      <c r="F6" s="5" t="str">
        <f>IF($B6="N/A","N/A",IF(E6&gt;15,"No",IF(E6&lt;-15,"No","Yes")))</f>
        <v>N/A</v>
      </c>
      <c r="G6" s="23">
        <v>1045076</v>
      </c>
      <c r="H6" s="5" t="str">
        <f>IF($B6="N/A","N/A",IF(G6&gt;15,"No",IF(G6&lt;-15,"No","Yes")))</f>
        <v>N/A</v>
      </c>
      <c r="I6" s="6">
        <v>-17.7</v>
      </c>
      <c r="J6" s="6">
        <v>-3.75</v>
      </c>
      <c r="K6" s="112" t="str">
        <f t="shared" ref="K6:K13" si="0">IF(J6="Div by 0", "N/A", IF(J6="N/A","N/A", IF(J6&gt;30, "No", IF(J6&lt;-30, "No", "Yes"))))</f>
        <v>Yes</v>
      </c>
    </row>
    <row r="7" spans="1:11" x14ac:dyDescent="0.2">
      <c r="A7" s="131" t="s">
        <v>30</v>
      </c>
      <c r="B7" s="22" t="s">
        <v>246</v>
      </c>
      <c r="C7" s="57">
        <v>100</v>
      </c>
      <c r="D7" s="5" t="str">
        <f>IF($B7="N/A","N/A",IF(C7&gt;95,"Yes","No"))</f>
        <v>Yes</v>
      </c>
      <c r="E7" s="4">
        <v>100</v>
      </c>
      <c r="F7" s="5" t="str">
        <f>IF($B7="N/A","N/A",IF(E7&gt;95,"Yes","No"))</f>
        <v>Yes</v>
      </c>
      <c r="G7" s="4">
        <v>100</v>
      </c>
      <c r="H7" s="5" t="str">
        <f>IF($B7="N/A","N/A",IF(G7&gt;95,"Yes","No"))</f>
        <v>Yes</v>
      </c>
      <c r="I7" s="6">
        <v>0</v>
      </c>
      <c r="J7" s="6">
        <v>0</v>
      </c>
      <c r="K7" s="112" t="str">
        <f t="shared" si="0"/>
        <v>Yes</v>
      </c>
    </row>
    <row r="8" spans="1:11" x14ac:dyDescent="0.2">
      <c r="A8" s="131" t="s">
        <v>29</v>
      </c>
      <c r="B8" s="22" t="s">
        <v>217</v>
      </c>
      <c r="C8" s="57">
        <v>0</v>
      </c>
      <c r="D8" s="5" t="str">
        <f>IF($B8="N/A","N/A",IF(C8=0,"Yes","No"))</f>
        <v>Yes</v>
      </c>
      <c r="E8" s="4">
        <v>0</v>
      </c>
      <c r="F8" s="5" t="str">
        <f>IF($B8="N/A","N/A",IF(E8=0,"Yes","No"))</f>
        <v>Yes</v>
      </c>
      <c r="G8" s="4">
        <v>0</v>
      </c>
      <c r="H8" s="5" t="str">
        <f>IF($B8="N/A","N/A",IF(G8=0,"Yes","No"))</f>
        <v>Yes</v>
      </c>
      <c r="I8" s="6" t="s">
        <v>1749</v>
      </c>
      <c r="J8" s="6" t="s">
        <v>1749</v>
      </c>
      <c r="K8" s="112" t="str">
        <f t="shared" si="0"/>
        <v>N/A</v>
      </c>
    </row>
    <row r="9" spans="1:11" x14ac:dyDescent="0.2">
      <c r="A9" s="131" t="s">
        <v>854</v>
      </c>
      <c r="B9" s="22" t="s">
        <v>213</v>
      </c>
      <c r="C9" s="59">
        <v>21.554622843000001</v>
      </c>
      <c r="D9" s="5" t="str">
        <f t="shared" ref="D9:D17" si="1">IF($B9="N/A","N/A",IF(C9&gt;15,"No",IF(C9&lt;-15,"No","Yes")))</f>
        <v>N/A</v>
      </c>
      <c r="E9" s="24">
        <v>25.027268047</v>
      </c>
      <c r="F9" s="5" t="str">
        <f>IF($B9="N/A","N/A",IF(E9&gt;15,"No",IF(E9&lt;-15,"No","Yes")))</f>
        <v>N/A</v>
      </c>
      <c r="G9" s="24">
        <v>24.094410359000001</v>
      </c>
      <c r="H9" s="5" t="str">
        <f>IF($B9="N/A","N/A",IF(G9&gt;15,"No",IF(G9&lt;-15,"No","Yes")))</f>
        <v>N/A</v>
      </c>
      <c r="I9" s="6">
        <v>16.11</v>
      </c>
      <c r="J9" s="6">
        <v>-3.73</v>
      </c>
      <c r="K9" s="112" t="str">
        <f t="shared" si="0"/>
        <v>Yes</v>
      </c>
    </row>
    <row r="10" spans="1:11" x14ac:dyDescent="0.2">
      <c r="A10" s="131" t="s">
        <v>16</v>
      </c>
      <c r="B10" s="22" t="s">
        <v>213</v>
      </c>
      <c r="C10" s="57">
        <v>2.2067943823</v>
      </c>
      <c r="D10" s="5" t="str">
        <f t="shared" si="1"/>
        <v>N/A</v>
      </c>
      <c r="E10" s="4">
        <v>2.3613642495999998</v>
      </c>
      <c r="F10" s="5" t="str">
        <f>IF($B10="N/A","N/A",IF(E10&gt;15,"No",IF(E10&lt;-15,"No","Yes")))</f>
        <v>N/A</v>
      </c>
      <c r="G10" s="4">
        <v>2.9064871836999999</v>
      </c>
      <c r="H10" s="5" t="str">
        <f>IF($B10="N/A","N/A",IF(G10&gt;15,"No",IF(G10&lt;-15,"No","Yes")))</f>
        <v>N/A</v>
      </c>
      <c r="I10" s="6">
        <v>7.0039999999999996</v>
      </c>
      <c r="J10" s="6">
        <v>23.09</v>
      </c>
      <c r="K10" s="112" t="str">
        <f t="shared" si="0"/>
        <v>Yes</v>
      </c>
    </row>
    <row r="11" spans="1:11" x14ac:dyDescent="0.2">
      <c r="A11" s="131" t="s">
        <v>36</v>
      </c>
      <c r="B11" s="22" t="s">
        <v>213</v>
      </c>
      <c r="C11" s="57">
        <v>0.1193337621</v>
      </c>
      <c r="D11" s="5" t="str">
        <f t="shared" si="1"/>
        <v>N/A</v>
      </c>
      <c r="E11" s="4">
        <v>5.78845817E-2</v>
      </c>
      <c r="F11" s="5" t="str">
        <f>IF($B11="N/A","N/A",IF(E11&gt;15,"No",IF(E11&lt;-15,"No","Yes")))</f>
        <v>N/A</v>
      </c>
      <c r="G11" s="4">
        <v>0</v>
      </c>
      <c r="H11" s="5" t="str">
        <f>IF($B11="N/A","N/A",IF(G11&gt;15,"No",IF(G11&lt;-15,"No","Yes")))</f>
        <v>N/A</v>
      </c>
      <c r="I11" s="6">
        <v>-51.5</v>
      </c>
      <c r="J11" s="6">
        <v>-100</v>
      </c>
      <c r="K11" s="112" t="str">
        <f t="shared" si="0"/>
        <v>No</v>
      </c>
    </row>
    <row r="12" spans="1:11" x14ac:dyDescent="0.2">
      <c r="A12" s="131" t="s">
        <v>37</v>
      </c>
      <c r="B12" s="22" t="s">
        <v>213</v>
      </c>
      <c r="C12" s="57" t="s">
        <v>1749</v>
      </c>
      <c r="D12" s="5" t="str">
        <f t="shared" si="1"/>
        <v>N/A</v>
      </c>
      <c r="E12" s="4" t="s">
        <v>1749</v>
      </c>
      <c r="F12" s="5" t="str">
        <f>IF($B12="N/A","N/A",IF(E12&gt;15,"No",IF(E12&lt;-15,"No","Yes")))</f>
        <v>N/A</v>
      </c>
      <c r="G12" s="4">
        <v>0</v>
      </c>
      <c r="H12" s="5" t="str">
        <f>IF($B12="N/A","N/A",IF(G12&gt;15,"No",IF(G12&lt;-15,"No","Yes")))</f>
        <v>N/A</v>
      </c>
      <c r="I12" s="6" t="s">
        <v>1749</v>
      </c>
      <c r="J12" s="6" t="s">
        <v>1749</v>
      </c>
      <c r="K12" s="112" t="str">
        <f t="shared" si="0"/>
        <v>N/A</v>
      </c>
    </row>
    <row r="13" spans="1:11" x14ac:dyDescent="0.2">
      <c r="A13" s="131" t="s">
        <v>38</v>
      </c>
      <c r="B13" s="22" t="s">
        <v>213</v>
      </c>
      <c r="C13" s="57">
        <v>2.4121930421000002</v>
      </c>
      <c r="D13" s="5" t="str">
        <f t="shared" si="1"/>
        <v>N/A</v>
      </c>
      <c r="E13" s="4">
        <v>2.6316303987</v>
      </c>
      <c r="F13" s="5" t="str">
        <f>IF($B13="N/A","N/A",IF(E13&gt;15,"No",IF(E13&lt;-15,"No","Yes")))</f>
        <v>N/A</v>
      </c>
      <c r="G13" s="4">
        <v>3.2196927539</v>
      </c>
      <c r="H13" s="5" t="str">
        <f>IF($B13="N/A","N/A",IF(G13&gt;15,"No",IF(G13&lt;-15,"No","Yes")))</f>
        <v>N/A</v>
      </c>
      <c r="I13" s="6">
        <v>9.0969999999999995</v>
      </c>
      <c r="J13" s="6">
        <v>22.35</v>
      </c>
      <c r="K13" s="112" t="str">
        <f t="shared" si="0"/>
        <v>Yes</v>
      </c>
    </row>
    <row r="14" spans="1:11" x14ac:dyDescent="0.2">
      <c r="A14" s="131" t="s">
        <v>676</v>
      </c>
      <c r="B14" s="22" t="s">
        <v>213</v>
      </c>
      <c r="C14" s="57">
        <v>1.2449847304999999</v>
      </c>
      <c r="D14" s="5" t="str">
        <f t="shared" si="1"/>
        <v>N/A</v>
      </c>
      <c r="E14" s="4">
        <v>0.86230317739999995</v>
      </c>
      <c r="F14" s="5" t="str">
        <f t="shared" ref="F14:F33" si="2">IF($B14="N/A","N/A",IF(E14&gt;15,"No",IF(E14&lt;-15,"No","Yes")))</f>
        <v>N/A</v>
      </c>
      <c r="G14" s="4">
        <v>0.63727422690000002</v>
      </c>
      <c r="H14" s="5" t="str">
        <f t="shared" ref="H14:H33" si="3">IF($B14="N/A","N/A",IF(G14&gt;15,"No",IF(G14&lt;-15,"No","Yes")))</f>
        <v>N/A</v>
      </c>
      <c r="I14" s="6">
        <v>-30.7</v>
      </c>
      <c r="J14" s="6">
        <v>-26.1</v>
      </c>
      <c r="K14" s="112" t="str">
        <f t="shared" ref="K14:K30" si="4">IF(J14="Div by 0", "N/A", IF(J14="N/A","N/A", IF(J14&gt;30, "No", IF(J14&lt;-30, "No", "Yes"))))</f>
        <v>Yes</v>
      </c>
    </row>
    <row r="15" spans="1:11" x14ac:dyDescent="0.2">
      <c r="A15" s="131" t="s">
        <v>677</v>
      </c>
      <c r="B15" s="22" t="s">
        <v>213</v>
      </c>
      <c r="C15" s="57">
        <v>0.52995817960000002</v>
      </c>
      <c r="D15" s="5" t="str">
        <f t="shared" si="1"/>
        <v>N/A</v>
      </c>
      <c r="E15" s="4">
        <v>0.58859122149999998</v>
      </c>
      <c r="F15" s="5" t="str">
        <f t="shared" si="2"/>
        <v>N/A</v>
      </c>
      <c r="G15" s="4">
        <v>0.62244276970000001</v>
      </c>
      <c r="H15" s="5" t="str">
        <f t="shared" si="3"/>
        <v>N/A</v>
      </c>
      <c r="I15" s="6">
        <v>11.06</v>
      </c>
      <c r="J15" s="6">
        <v>5.7510000000000003</v>
      </c>
      <c r="K15" s="112" t="str">
        <f t="shared" si="4"/>
        <v>Yes</v>
      </c>
    </row>
    <row r="16" spans="1:11" x14ac:dyDescent="0.2">
      <c r="A16" s="131" t="s">
        <v>381</v>
      </c>
      <c r="B16" s="22" t="s">
        <v>213</v>
      </c>
      <c r="C16" s="57">
        <v>8.9581886499000003</v>
      </c>
      <c r="D16" s="5" t="str">
        <f t="shared" si="1"/>
        <v>N/A</v>
      </c>
      <c r="E16" s="4">
        <v>10.500887354</v>
      </c>
      <c r="F16" s="5" t="str">
        <f t="shared" si="2"/>
        <v>N/A</v>
      </c>
      <c r="G16" s="4">
        <v>9.7271394616000002</v>
      </c>
      <c r="H16" s="5" t="str">
        <f t="shared" si="3"/>
        <v>N/A</v>
      </c>
      <c r="I16" s="6">
        <v>17.22</v>
      </c>
      <c r="J16" s="6">
        <v>-7.37</v>
      </c>
      <c r="K16" s="112" t="str">
        <f t="shared" si="4"/>
        <v>Yes</v>
      </c>
    </row>
    <row r="17" spans="1:11" x14ac:dyDescent="0.2">
      <c r="A17" s="131" t="s">
        <v>382</v>
      </c>
      <c r="B17" s="22" t="s">
        <v>213</v>
      </c>
      <c r="C17" s="57">
        <v>53.069587527000003</v>
      </c>
      <c r="D17" s="5" t="str">
        <f t="shared" si="1"/>
        <v>N/A</v>
      </c>
      <c r="E17" s="4">
        <v>43.908849865999997</v>
      </c>
      <c r="F17" s="5" t="str">
        <f t="shared" si="2"/>
        <v>N/A</v>
      </c>
      <c r="G17" s="4">
        <v>41.138347832999997</v>
      </c>
      <c r="H17" s="5" t="str">
        <f t="shared" si="3"/>
        <v>N/A</v>
      </c>
      <c r="I17" s="6">
        <v>-17.3</v>
      </c>
      <c r="J17" s="6">
        <v>-6.31</v>
      </c>
      <c r="K17" s="112" t="str">
        <f t="shared" si="4"/>
        <v>Yes</v>
      </c>
    </row>
    <row r="18" spans="1:11" x14ac:dyDescent="0.2">
      <c r="A18" s="131" t="s">
        <v>383</v>
      </c>
      <c r="B18" s="22" t="s">
        <v>213</v>
      </c>
      <c r="C18" s="57">
        <v>0</v>
      </c>
      <c r="D18" s="5" t="str">
        <f t="shared" ref="D18:D33" si="5">IF($B18="N/A","N/A",IF(C18&gt;15,"No",IF(C18&lt;-15,"No","Yes")))</f>
        <v>N/A</v>
      </c>
      <c r="E18" s="4">
        <v>0</v>
      </c>
      <c r="F18" s="5" t="str">
        <f t="shared" si="2"/>
        <v>N/A</v>
      </c>
      <c r="G18" s="4">
        <v>6.6980770000000004E-4</v>
      </c>
      <c r="H18" s="5" t="str">
        <f t="shared" si="3"/>
        <v>N/A</v>
      </c>
      <c r="I18" s="6" t="s">
        <v>1749</v>
      </c>
      <c r="J18" s="6" t="s">
        <v>1749</v>
      </c>
      <c r="K18" s="112" t="str">
        <f t="shared" si="4"/>
        <v>N/A</v>
      </c>
    </row>
    <row r="19" spans="1:11" x14ac:dyDescent="0.2">
      <c r="A19" s="131" t="s">
        <v>384</v>
      </c>
      <c r="B19" s="22" t="s">
        <v>213</v>
      </c>
      <c r="C19" s="57">
        <v>12.283202373</v>
      </c>
      <c r="D19" s="5" t="str">
        <f t="shared" si="5"/>
        <v>N/A</v>
      </c>
      <c r="E19" s="4">
        <v>15.516760251999999</v>
      </c>
      <c r="F19" s="5" t="str">
        <f t="shared" si="2"/>
        <v>N/A</v>
      </c>
      <c r="G19" s="4">
        <v>17.514228630000002</v>
      </c>
      <c r="H19" s="5" t="str">
        <f t="shared" si="3"/>
        <v>N/A</v>
      </c>
      <c r="I19" s="6">
        <v>26.33</v>
      </c>
      <c r="J19" s="6">
        <v>12.87</v>
      </c>
      <c r="K19" s="112" t="str">
        <f t="shared" si="4"/>
        <v>Yes</v>
      </c>
    </row>
    <row r="20" spans="1:11" x14ac:dyDescent="0.2">
      <c r="A20" s="131" t="s">
        <v>386</v>
      </c>
      <c r="B20" s="22" t="s">
        <v>213</v>
      </c>
      <c r="C20" s="57">
        <v>0.94702541070000001</v>
      </c>
      <c r="D20" s="5" t="str">
        <f t="shared" si="5"/>
        <v>N/A</v>
      </c>
      <c r="E20" s="4">
        <v>1.1433828845</v>
      </c>
      <c r="F20" s="5" t="str">
        <f t="shared" si="2"/>
        <v>N/A</v>
      </c>
      <c r="G20" s="4">
        <v>1.4504208305999999</v>
      </c>
      <c r="H20" s="5" t="str">
        <f t="shared" si="3"/>
        <v>N/A</v>
      </c>
      <c r="I20" s="6">
        <v>20.73</v>
      </c>
      <c r="J20" s="6">
        <v>26.85</v>
      </c>
      <c r="K20" s="112" t="str">
        <f t="shared" si="4"/>
        <v>Yes</v>
      </c>
    </row>
    <row r="21" spans="1:11" x14ac:dyDescent="0.2">
      <c r="A21" s="131" t="s">
        <v>387</v>
      </c>
      <c r="B21" s="22" t="s">
        <v>213</v>
      </c>
      <c r="C21" s="57">
        <v>16.716124376</v>
      </c>
      <c r="D21" s="5" t="str">
        <f t="shared" si="5"/>
        <v>N/A</v>
      </c>
      <c r="E21" s="4">
        <v>19.180006133999999</v>
      </c>
      <c r="F21" s="5" t="str">
        <f t="shared" si="2"/>
        <v>N/A</v>
      </c>
      <c r="G21" s="4">
        <v>20.289816243000001</v>
      </c>
      <c r="H21" s="5" t="str">
        <f t="shared" si="3"/>
        <v>N/A</v>
      </c>
      <c r="I21" s="6">
        <v>14.74</v>
      </c>
      <c r="J21" s="6">
        <v>5.7859999999999996</v>
      </c>
      <c r="K21" s="112" t="str">
        <f t="shared" si="4"/>
        <v>Yes</v>
      </c>
    </row>
    <row r="22" spans="1:11" x14ac:dyDescent="0.2">
      <c r="A22" s="131" t="s">
        <v>388</v>
      </c>
      <c r="B22" s="22" t="s">
        <v>213</v>
      </c>
      <c r="C22" s="57">
        <v>1.5314957400000001E-2</v>
      </c>
      <c r="D22" s="5" t="str">
        <f t="shared" si="5"/>
        <v>N/A</v>
      </c>
      <c r="E22" s="4">
        <v>2.6708098E-2</v>
      </c>
      <c r="F22" s="5" t="str">
        <f t="shared" si="2"/>
        <v>N/A</v>
      </c>
      <c r="G22" s="4">
        <v>2.5644067999999999E-2</v>
      </c>
      <c r="H22" s="5" t="str">
        <f t="shared" si="3"/>
        <v>N/A</v>
      </c>
      <c r="I22" s="6">
        <v>74.39</v>
      </c>
      <c r="J22" s="6">
        <v>-3.98</v>
      </c>
      <c r="K22" s="112" t="str">
        <f t="shared" si="4"/>
        <v>Yes</v>
      </c>
    </row>
    <row r="23" spans="1:11" x14ac:dyDescent="0.2">
      <c r="A23" s="131" t="s">
        <v>391</v>
      </c>
      <c r="B23" s="22" t="s">
        <v>213</v>
      </c>
      <c r="C23" s="57">
        <v>0</v>
      </c>
      <c r="D23" s="5" t="str">
        <f t="shared" si="5"/>
        <v>N/A</v>
      </c>
      <c r="E23" s="4">
        <v>0</v>
      </c>
      <c r="F23" s="5" t="str">
        <f t="shared" si="2"/>
        <v>N/A</v>
      </c>
      <c r="G23" s="4">
        <v>0</v>
      </c>
      <c r="H23" s="5" t="str">
        <f t="shared" si="3"/>
        <v>N/A</v>
      </c>
      <c r="I23" s="6" t="s">
        <v>1749</v>
      </c>
      <c r="J23" s="6" t="s">
        <v>1749</v>
      </c>
      <c r="K23" s="112" t="str">
        <f t="shared" si="4"/>
        <v>N/A</v>
      </c>
    </row>
    <row r="24" spans="1:11" x14ac:dyDescent="0.2">
      <c r="A24" s="131" t="s">
        <v>392</v>
      </c>
      <c r="B24" s="22" t="s">
        <v>213</v>
      </c>
      <c r="C24" s="57">
        <v>0</v>
      </c>
      <c r="D24" s="5" t="str">
        <f t="shared" si="5"/>
        <v>N/A</v>
      </c>
      <c r="E24" s="4">
        <v>0</v>
      </c>
      <c r="F24" s="5" t="str">
        <f t="shared" si="2"/>
        <v>N/A</v>
      </c>
      <c r="G24" s="4">
        <v>0</v>
      </c>
      <c r="H24" s="5" t="str">
        <f t="shared" si="3"/>
        <v>N/A</v>
      </c>
      <c r="I24" s="6" t="s">
        <v>1749</v>
      </c>
      <c r="J24" s="6" t="s">
        <v>1749</v>
      </c>
      <c r="K24" s="112" t="str">
        <f t="shared" si="4"/>
        <v>N/A</v>
      </c>
    </row>
    <row r="25" spans="1:11" x14ac:dyDescent="0.2">
      <c r="A25" s="131" t="s">
        <v>393</v>
      </c>
      <c r="B25" s="22" t="s">
        <v>213</v>
      </c>
      <c r="C25" s="57">
        <v>2.7748883200000001E-2</v>
      </c>
      <c r="D25" s="5" t="str">
        <f t="shared" si="5"/>
        <v>N/A</v>
      </c>
      <c r="E25" s="4">
        <v>0.1121740115</v>
      </c>
      <c r="F25" s="5" t="str">
        <f t="shared" si="2"/>
        <v>N/A</v>
      </c>
      <c r="G25" s="4">
        <v>0.14745339090000001</v>
      </c>
      <c r="H25" s="5" t="str">
        <f t="shared" si="3"/>
        <v>N/A</v>
      </c>
      <c r="I25" s="6">
        <v>304.2</v>
      </c>
      <c r="J25" s="6">
        <v>31.45</v>
      </c>
      <c r="K25" s="112" t="str">
        <f t="shared" si="4"/>
        <v>No</v>
      </c>
    </row>
    <row r="26" spans="1:11" x14ac:dyDescent="0.2">
      <c r="A26" s="131" t="s">
        <v>394</v>
      </c>
      <c r="B26" s="22" t="s">
        <v>213</v>
      </c>
      <c r="C26" s="57">
        <v>3.3435129799999998E-2</v>
      </c>
      <c r="D26" s="5" t="str">
        <f t="shared" si="5"/>
        <v>N/A</v>
      </c>
      <c r="E26" s="4">
        <v>3.5181011800000002E-2</v>
      </c>
      <c r="F26" s="5" t="str">
        <f t="shared" si="2"/>
        <v>N/A</v>
      </c>
      <c r="G26" s="4">
        <v>1.53098913E-2</v>
      </c>
      <c r="H26" s="5" t="str">
        <f t="shared" si="3"/>
        <v>N/A</v>
      </c>
      <c r="I26" s="6">
        <v>5.2220000000000004</v>
      </c>
      <c r="J26" s="6">
        <v>-56.5</v>
      </c>
      <c r="K26" s="112" t="str">
        <f t="shared" si="4"/>
        <v>No</v>
      </c>
    </row>
    <row r="27" spans="1:11" x14ac:dyDescent="0.2">
      <c r="A27" s="131" t="s">
        <v>395</v>
      </c>
      <c r="B27" s="22" t="s">
        <v>213</v>
      </c>
      <c r="C27" s="57">
        <v>0</v>
      </c>
      <c r="D27" s="5" t="str">
        <f t="shared" si="5"/>
        <v>N/A</v>
      </c>
      <c r="E27" s="4">
        <v>0</v>
      </c>
      <c r="F27" s="5" t="str">
        <f t="shared" si="2"/>
        <v>N/A</v>
      </c>
      <c r="G27" s="4">
        <v>0</v>
      </c>
      <c r="H27" s="5" t="str">
        <f t="shared" si="3"/>
        <v>N/A</v>
      </c>
      <c r="I27" s="6" t="s">
        <v>1749</v>
      </c>
      <c r="J27" s="6" t="s">
        <v>1749</v>
      </c>
      <c r="K27" s="112" t="str">
        <f t="shared" si="4"/>
        <v>N/A</v>
      </c>
    </row>
    <row r="28" spans="1:11" x14ac:dyDescent="0.2">
      <c r="A28" s="131" t="s">
        <v>400</v>
      </c>
      <c r="B28" s="22" t="s">
        <v>213</v>
      </c>
      <c r="C28" s="57">
        <v>0</v>
      </c>
      <c r="D28" s="5" t="str">
        <f t="shared" si="5"/>
        <v>N/A</v>
      </c>
      <c r="E28" s="4">
        <v>0</v>
      </c>
      <c r="F28" s="5" t="str">
        <f t="shared" si="2"/>
        <v>N/A</v>
      </c>
      <c r="G28" s="4">
        <v>0</v>
      </c>
      <c r="H28" s="5" t="str">
        <f t="shared" si="3"/>
        <v>N/A</v>
      </c>
      <c r="I28" s="6" t="s">
        <v>1749</v>
      </c>
      <c r="J28" s="6" t="s">
        <v>1749</v>
      </c>
      <c r="K28" s="112" t="str">
        <f t="shared" si="4"/>
        <v>N/A</v>
      </c>
    </row>
    <row r="29" spans="1:11" x14ac:dyDescent="0.2">
      <c r="A29" s="131" t="s">
        <v>401</v>
      </c>
      <c r="B29" s="22" t="s">
        <v>213</v>
      </c>
      <c r="C29" s="57">
        <v>6.1456952839000003</v>
      </c>
      <c r="D29" s="5" t="str">
        <f t="shared" si="5"/>
        <v>N/A</v>
      </c>
      <c r="E29" s="4">
        <v>8.0558070312000005</v>
      </c>
      <c r="F29" s="5" t="str">
        <f t="shared" si="2"/>
        <v>N/A</v>
      </c>
      <c r="G29" s="4">
        <v>8.3361401467</v>
      </c>
      <c r="H29" s="5" t="str">
        <f t="shared" si="3"/>
        <v>N/A</v>
      </c>
      <c r="I29" s="6">
        <v>31.08</v>
      </c>
      <c r="J29" s="6">
        <v>3.48</v>
      </c>
      <c r="K29" s="112" t="str">
        <f t="shared" si="4"/>
        <v>Yes</v>
      </c>
    </row>
    <row r="30" spans="1:11" x14ac:dyDescent="0.2">
      <c r="A30" s="131" t="s">
        <v>402</v>
      </c>
      <c r="B30" s="22" t="s">
        <v>213</v>
      </c>
      <c r="C30" s="57">
        <v>0</v>
      </c>
      <c r="D30" s="5" t="str">
        <f t="shared" si="5"/>
        <v>N/A</v>
      </c>
      <c r="E30" s="4">
        <v>0</v>
      </c>
      <c r="F30" s="5" t="str">
        <f t="shared" si="2"/>
        <v>N/A</v>
      </c>
      <c r="G30" s="4">
        <v>0</v>
      </c>
      <c r="H30" s="5" t="str">
        <f t="shared" si="3"/>
        <v>N/A</v>
      </c>
      <c r="I30" s="6" t="s">
        <v>1749</v>
      </c>
      <c r="J30" s="6" t="s">
        <v>1749</v>
      </c>
      <c r="K30" s="112" t="str">
        <f t="shared" si="4"/>
        <v>N/A</v>
      </c>
    </row>
    <row r="31" spans="1:11" x14ac:dyDescent="0.2">
      <c r="A31" s="131" t="s">
        <v>32</v>
      </c>
      <c r="B31" s="22" t="s">
        <v>213</v>
      </c>
      <c r="C31" s="57">
        <v>100</v>
      </c>
      <c r="D31" s="5" t="str">
        <f t="shared" si="5"/>
        <v>N/A</v>
      </c>
      <c r="E31" s="4">
        <v>100</v>
      </c>
      <c r="F31" s="5" t="str">
        <f t="shared" si="2"/>
        <v>N/A</v>
      </c>
      <c r="G31" s="4">
        <v>100</v>
      </c>
      <c r="H31" s="5" t="str">
        <f t="shared" si="3"/>
        <v>N/A</v>
      </c>
      <c r="I31" s="6">
        <v>0</v>
      </c>
      <c r="J31" s="6">
        <v>0</v>
      </c>
      <c r="K31" s="112" t="str">
        <f t="shared" ref="K31:K43" si="6">IF(J31="Div by 0", "N/A", IF(J31="N/A","N/A", IF(J31&gt;30, "No", IF(J31&lt;-30, "No", "Yes"))))</f>
        <v>Yes</v>
      </c>
    </row>
    <row r="32" spans="1:11" x14ac:dyDescent="0.2">
      <c r="A32" s="131"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12" t="str">
        <f t="shared" si="6"/>
        <v>Yes</v>
      </c>
    </row>
    <row r="33" spans="1:11" x14ac:dyDescent="0.2">
      <c r="A33" s="131" t="s">
        <v>910</v>
      </c>
      <c r="B33" s="22" t="s">
        <v>213</v>
      </c>
      <c r="C33" s="57">
        <v>64.948004960999995</v>
      </c>
      <c r="D33" s="5" t="str">
        <f t="shared" si="5"/>
        <v>N/A</v>
      </c>
      <c r="E33" s="4">
        <v>59.794181870999999</v>
      </c>
      <c r="F33" s="5" t="str">
        <f t="shared" si="2"/>
        <v>N/A</v>
      </c>
      <c r="G33" s="4">
        <v>56.348820564</v>
      </c>
      <c r="H33" s="5" t="str">
        <f t="shared" si="3"/>
        <v>N/A</v>
      </c>
      <c r="I33" s="6">
        <v>-7.94</v>
      </c>
      <c r="J33" s="6">
        <v>-5.76</v>
      </c>
      <c r="K33" s="112" t="str">
        <f t="shared" si="6"/>
        <v>Yes</v>
      </c>
    </row>
    <row r="34" spans="1:11" x14ac:dyDescent="0.2">
      <c r="A34" s="131" t="s">
        <v>851</v>
      </c>
      <c r="B34" s="22" t="s">
        <v>268</v>
      </c>
      <c r="C34" s="57">
        <v>7.6998601942000002</v>
      </c>
      <c r="D34" s="5" t="str">
        <f>IF($B34="N/A","N/A",IF(C34&gt;25,"No",IF(C34&lt;5,"No","Yes")))</f>
        <v>Yes</v>
      </c>
      <c r="E34" s="4">
        <v>8.0915406244000003</v>
      </c>
      <c r="F34" s="5" t="str">
        <f>IF($B34="N/A","N/A",IF(E34&gt;25,"No",IF(E34&lt;5,"No","Yes")))</f>
        <v>Yes</v>
      </c>
      <c r="G34" s="4">
        <v>8.2790151147</v>
      </c>
      <c r="H34" s="5" t="str">
        <f>IF($B34="N/A","N/A",IF(G34&gt;25,"No",IF(G34&lt;5,"No","Yes")))</f>
        <v>Yes</v>
      </c>
      <c r="I34" s="6">
        <v>5.0869999999999997</v>
      </c>
      <c r="J34" s="6">
        <v>2.3170000000000002</v>
      </c>
      <c r="K34" s="112" t="str">
        <f t="shared" si="6"/>
        <v>Yes</v>
      </c>
    </row>
    <row r="35" spans="1:11" x14ac:dyDescent="0.2">
      <c r="A35" s="131" t="s">
        <v>852</v>
      </c>
      <c r="B35" s="22" t="s">
        <v>269</v>
      </c>
      <c r="C35" s="57">
        <v>46.152079043000001</v>
      </c>
      <c r="D35" s="5" t="str">
        <f>IF($B35="N/A","N/A",IF(C35&gt;70,"No",IF(C35&lt;40,"No","Yes")))</f>
        <v>Yes</v>
      </c>
      <c r="E35" s="4">
        <v>39.481107704999999</v>
      </c>
      <c r="F35" s="5" t="str">
        <f>IF($B35="N/A","N/A",IF(E35&gt;70,"No",IF(E35&lt;40,"No","Yes")))</f>
        <v>No</v>
      </c>
      <c r="G35" s="4">
        <v>35.977096402999997</v>
      </c>
      <c r="H35" s="5" t="str">
        <f>IF($B35="N/A","N/A",IF(G35&gt;70,"No",IF(G35&lt;40,"No","Yes")))</f>
        <v>No</v>
      </c>
      <c r="I35" s="6">
        <v>-14.5</v>
      </c>
      <c r="J35" s="6">
        <v>-8.8800000000000008</v>
      </c>
      <c r="K35" s="112" t="str">
        <f t="shared" si="6"/>
        <v>Yes</v>
      </c>
    </row>
    <row r="36" spans="1:11" x14ac:dyDescent="0.2">
      <c r="A36" s="131" t="s">
        <v>853</v>
      </c>
      <c r="B36" s="22" t="s">
        <v>270</v>
      </c>
      <c r="C36" s="57">
        <v>46.148060762</v>
      </c>
      <c r="D36" s="5" t="str">
        <f>IF($B36="N/A","N/A",IF(C36&gt;55,"No",IF(C36&lt;20,"No","Yes")))</f>
        <v>Yes</v>
      </c>
      <c r="E36" s="4">
        <v>52.427351670999997</v>
      </c>
      <c r="F36" s="5" t="str">
        <f>IF($B36="N/A","N/A",IF(E36&gt;55,"No",IF(E36&lt;20,"No","Yes")))</f>
        <v>Yes</v>
      </c>
      <c r="G36" s="4">
        <v>55.743888482999999</v>
      </c>
      <c r="H36" s="5" t="str">
        <f>IF($B36="N/A","N/A",IF(G36&gt;55,"No",IF(G36&lt;20,"No","Yes")))</f>
        <v>No</v>
      </c>
      <c r="I36" s="6">
        <v>13.61</v>
      </c>
      <c r="J36" s="6">
        <v>6.3259999999999996</v>
      </c>
      <c r="K36" s="112" t="str">
        <f t="shared" si="6"/>
        <v>Yes</v>
      </c>
    </row>
    <row r="37" spans="1:11" x14ac:dyDescent="0.2">
      <c r="A37" s="131" t="s">
        <v>163</v>
      </c>
      <c r="B37" s="22" t="s">
        <v>246</v>
      </c>
      <c r="C37" s="57">
        <v>94.513757683999998</v>
      </c>
      <c r="D37" s="5" t="str">
        <f>IF($B37="N/A","N/A",IF(C37&gt;95,"Yes","No"))</f>
        <v>No</v>
      </c>
      <c r="E37" s="4">
        <v>85.417010110999996</v>
      </c>
      <c r="F37" s="5" t="str">
        <f>IF($B37="N/A","N/A",IF(E37&gt;95,"Yes","No"))</f>
        <v>No</v>
      </c>
      <c r="G37" s="4">
        <v>70.856282222999994</v>
      </c>
      <c r="H37" s="5" t="str">
        <f>IF($B37="N/A","N/A",IF(G37&gt;95,"Yes","No"))</f>
        <v>No</v>
      </c>
      <c r="I37" s="6">
        <v>-9.6199999999999992</v>
      </c>
      <c r="J37" s="6">
        <v>-17</v>
      </c>
      <c r="K37" s="112" t="str">
        <f t="shared" si="6"/>
        <v>Yes</v>
      </c>
    </row>
    <row r="38" spans="1:11" x14ac:dyDescent="0.2">
      <c r="A38" s="131"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2" t="str">
        <f t="shared" si="6"/>
        <v>Yes</v>
      </c>
    </row>
    <row r="39" spans="1:11" x14ac:dyDescent="0.2">
      <c r="A39" s="131" t="s">
        <v>42</v>
      </c>
      <c r="B39" s="22" t="s">
        <v>213</v>
      </c>
      <c r="C39" s="57" t="s">
        <v>1749</v>
      </c>
      <c r="D39" s="5" t="str">
        <f t="shared" si="7"/>
        <v>N/A</v>
      </c>
      <c r="E39" s="4" t="s">
        <v>1749</v>
      </c>
      <c r="F39" s="5" t="str">
        <f>IF($B39="N/A","N/A",IF(E39&gt;15,"No",IF(E39&lt;-15,"No","Yes")))</f>
        <v>N/A</v>
      </c>
      <c r="G39" s="4">
        <v>100</v>
      </c>
      <c r="H39" s="5" t="str">
        <f>IF($B39="N/A","N/A",IF(G39&gt;15,"No",IF(G39&lt;-15,"No","Yes")))</f>
        <v>N/A</v>
      </c>
      <c r="I39" s="6" t="s">
        <v>1749</v>
      </c>
      <c r="J39" s="6" t="s">
        <v>1749</v>
      </c>
      <c r="K39" s="112" t="str">
        <f t="shared" si="6"/>
        <v>N/A</v>
      </c>
    </row>
    <row r="40" spans="1:11" x14ac:dyDescent="0.2">
      <c r="A40" s="131" t="s">
        <v>43</v>
      </c>
      <c r="B40" s="22" t="s">
        <v>223</v>
      </c>
      <c r="C40" s="57">
        <v>94.932279382999994</v>
      </c>
      <c r="D40" s="5" t="str">
        <f>IF($B40="N/A","N/A",IF(C40&gt;100,"No",IF(C40&lt;98,"No","Yes")))</f>
        <v>No</v>
      </c>
      <c r="E40" s="4">
        <v>88.465856411999994</v>
      </c>
      <c r="F40" s="5" t="str">
        <f>IF($B40="N/A","N/A",IF(E40&gt;100,"No",IF(E40&lt;98,"No","Yes")))</f>
        <v>No</v>
      </c>
      <c r="G40" s="4">
        <v>78.491816416000006</v>
      </c>
      <c r="H40" s="5" t="str">
        <f>IF($B40="N/A","N/A",IF(G40&gt;100,"No",IF(G40&lt;98,"No","Yes")))</f>
        <v>No</v>
      </c>
      <c r="I40" s="6">
        <v>-6.81</v>
      </c>
      <c r="J40" s="6">
        <v>-11.3</v>
      </c>
      <c r="K40" s="112" t="str">
        <f t="shared" si="6"/>
        <v>Yes</v>
      </c>
    </row>
    <row r="41" spans="1:11" x14ac:dyDescent="0.2">
      <c r="A41" s="131" t="s">
        <v>44</v>
      </c>
      <c r="B41" s="22" t="s">
        <v>213</v>
      </c>
      <c r="C41" s="57">
        <v>69.472730044000002</v>
      </c>
      <c r="D41" s="5" t="str">
        <f t="shared" si="7"/>
        <v>N/A</v>
      </c>
      <c r="E41" s="4">
        <v>73.570868676000003</v>
      </c>
      <c r="F41" s="5" t="str">
        <f t="shared" ref="F41:F47" si="8">IF($B41="N/A","N/A",IF(E41&gt;15,"No",IF(E41&lt;-15,"No","Yes")))</f>
        <v>N/A</v>
      </c>
      <c r="G41" s="4">
        <v>67.524598178000005</v>
      </c>
      <c r="H41" s="5" t="str">
        <f t="shared" ref="H41:H47" si="9">IF($B41="N/A","N/A",IF(G41&gt;15,"No",IF(G41&lt;-15,"No","Yes")))</f>
        <v>N/A</v>
      </c>
      <c r="I41" s="6">
        <v>5.899</v>
      </c>
      <c r="J41" s="6">
        <v>-8.2200000000000006</v>
      </c>
      <c r="K41" s="112" t="str">
        <f t="shared" si="6"/>
        <v>Yes</v>
      </c>
    </row>
    <row r="42" spans="1:11" x14ac:dyDescent="0.2">
      <c r="A42" s="131" t="s">
        <v>45</v>
      </c>
      <c r="B42" s="22" t="s">
        <v>213</v>
      </c>
      <c r="C42" s="57">
        <v>30.515397758999999</v>
      </c>
      <c r="D42" s="5" t="str">
        <f t="shared" si="7"/>
        <v>N/A</v>
      </c>
      <c r="E42" s="4">
        <v>26.41748673</v>
      </c>
      <c r="F42" s="5" t="str">
        <f t="shared" si="8"/>
        <v>N/A</v>
      </c>
      <c r="G42" s="4">
        <v>32.474186430000003</v>
      </c>
      <c r="H42" s="5" t="str">
        <f t="shared" si="9"/>
        <v>N/A</v>
      </c>
      <c r="I42" s="6">
        <v>-13.4</v>
      </c>
      <c r="J42" s="6">
        <v>22.93</v>
      </c>
      <c r="K42" s="112" t="str">
        <f t="shared" si="6"/>
        <v>Yes</v>
      </c>
    </row>
    <row r="43" spans="1:11" x14ac:dyDescent="0.2">
      <c r="A43" s="131" t="s">
        <v>50</v>
      </c>
      <c r="B43" s="22" t="s">
        <v>213</v>
      </c>
      <c r="C43" s="57">
        <v>3.6900073E-3</v>
      </c>
      <c r="D43" s="5" t="str">
        <f t="shared" si="7"/>
        <v>N/A</v>
      </c>
      <c r="E43" s="4">
        <v>3.0189688000000002E-3</v>
      </c>
      <c r="F43" s="5" t="str">
        <f t="shared" si="8"/>
        <v>N/A</v>
      </c>
      <c r="G43" s="4">
        <v>1.2153916999999999E-3</v>
      </c>
      <c r="H43" s="5" t="str">
        <f t="shared" si="9"/>
        <v>N/A</v>
      </c>
      <c r="I43" s="6">
        <v>-18.2</v>
      </c>
      <c r="J43" s="6">
        <v>-59.7</v>
      </c>
      <c r="K43" s="112" t="str">
        <f t="shared" si="6"/>
        <v>No</v>
      </c>
    </row>
    <row r="44" spans="1:11" x14ac:dyDescent="0.2">
      <c r="A44" s="131" t="s">
        <v>913</v>
      </c>
      <c r="B44" s="22" t="s">
        <v>213</v>
      </c>
      <c r="C44" s="57">
        <v>83.303967029000006</v>
      </c>
      <c r="D44" s="5" t="str">
        <f t="shared" si="7"/>
        <v>N/A</v>
      </c>
      <c r="E44" s="4">
        <v>82.460331566999997</v>
      </c>
      <c r="F44" s="5" t="str">
        <f t="shared" si="8"/>
        <v>N/A</v>
      </c>
      <c r="G44" s="4">
        <v>86.937217962999995</v>
      </c>
      <c r="H44" s="5" t="str">
        <f t="shared" si="9"/>
        <v>N/A</v>
      </c>
      <c r="I44" s="6">
        <v>-1.01</v>
      </c>
      <c r="J44" s="6">
        <v>5.4290000000000003</v>
      </c>
      <c r="K44" s="112" t="str">
        <f>IF(J44="Div by 0", "N/A", IF(J44="N/A","N/A", IF(J44&gt;30, "No", IF(J44&lt;-30, "No", "Yes"))))</f>
        <v>Yes</v>
      </c>
    </row>
    <row r="45" spans="1:11" x14ac:dyDescent="0.2">
      <c r="A45" s="131" t="s">
        <v>914</v>
      </c>
      <c r="B45" s="22" t="s">
        <v>213</v>
      </c>
      <c r="C45" s="57">
        <v>16.696032971000001</v>
      </c>
      <c r="D45" s="5" t="str">
        <f t="shared" si="7"/>
        <v>N/A</v>
      </c>
      <c r="E45" s="4">
        <v>17.539668432999999</v>
      </c>
      <c r="F45" s="5" t="str">
        <f t="shared" si="8"/>
        <v>N/A</v>
      </c>
      <c r="G45" s="4">
        <v>13.062782037</v>
      </c>
      <c r="H45" s="5" t="str">
        <f t="shared" si="9"/>
        <v>N/A</v>
      </c>
      <c r="I45" s="6">
        <v>5.0529999999999999</v>
      </c>
      <c r="J45" s="6">
        <v>-25.5</v>
      </c>
      <c r="K45" s="112" t="str">
        <f>IF(J45="Div by 0", "N/A", IF(J45="N/A","N/A", IF(J45&gt;30, "No", IF(J45&lt;-30, "No", "Yes"))))</f>
        <v>Yes</v>
      </c>
    </row>
    <row r="46" spans="1:11" x14ac:dyDescent="0.2">
      <c r="A46" s="131" t="s">
        <v>937</v>
      </c>
      <c r="B46" s="22" t="s">
        <v>213</v>
      </c>
      <c r="C46" s="57">
        <v>0</v>
      </c>
      <c r="D46" s="5" t="str">
        <f t="shared" si="7"/>
        <v>N/A</v>
      </c>
      <c r="E46" s="4">
        <v>0</v>
      </c>
      <c r="F46" s="5" t="str">
        <f t="shared" si="8"/>
        <v>N/A</v>
      </c>
      <c r="G46" s="4">
        <v>6.6980770000000004E-4</v>
      </c>
      <c r="H46" s="5" t="str">
        <f t="shared" si="9"/>
        <v>N/A</v>
      </c>
      <c r="I46" s="6" t="s">
        <v>1749</v>
      </c>
      <c r="J46" s="6" t="s">
        <v>1749</v>
      </c>
      <c r="K46" s="112" t="str">
        <f>IF(J46="Div by 0", "N/A", IF(J46="N/A","N/A", IF(J46&gt;30, "No", IF(J46&lt;-30, "No", "Yes"))))</f>
        <v>N/A</v>
      </c>
    </row>
    <row r="47" spans="1:11" x14ac:dyDescent="0.2">
      <c r="A47" s="138" t="s">
        <v>925</v>
      </c>
      <c r="B47" s="120" t="s">
        <v>213</v>
      </c>
      <c r="C47" s="137">
        <v>0</v>
      </c>
      <c r="D47" s="121" t="str">
        <f t="shared" si="7"/>
        <v>N/A</v>
      </c>
      <c r="E47" s="125">
        <v>0</v>
      </c>
      <c r="F47" s="121" t="str">
        <f t="shared" si="8"/>
        <v>N/A</v>
      </c>
      <c r="G47" s="125">
        <v>0</v>
      </c>
      <c r="H47" s="121" t="str">
        <f t="shared" si="9"/>
        <v>N/A</v>
      </c>
      <c r="I47" s="122" t="s">
        <v>1749</v>
      </c>
      <c r="J47" s="122" t="s">
        <v>1749</v>
      </c>
      <c r="K47" s="123" t="str">
        <f>IF(J47="Div by 0", "N/A", IF(J47="N/A","N/A", IF(J47&gt;30, "No", IF(J47&lt;-30, "No", "Yes"))))</f>
        <v>N/A</v>
      </c>
    </row>
    <row r="48" spans="1:11" ht="12" customHeight="1" x14ac:dyDescent="0.2">
      <c r="A48" s="201" t="s">
        <v>1647</v>
      </c>
      <c r="B48" s="202"/>
      <c r="C48" s="202"/>
      <c r="D48" s="202"/>
      <c r="E48" s="202"/>
      <c r="F48" s="202"/>
      <c r="G48" s="202"/>
      <c r="H48" s="202"/>
      <c r="I48" s="202"/>
      <c r="J48" s="202"/>
      <c r="K48" s="203"/>
    </row>
    <row r="49" spans="1:11" x14ac:dyDescent="0.2">
      <c r="A49" s="193" t="s">
        <v>1645</v>
      </c>
      <c r="B49" s="194"/>
      <c r="C49" s="194"/>
      <c r="D49" s="194"/>
      <c r="E49" s="194"/>
      <c r="F49" s="194"/>
      <c r="G49" s="194"/>
      <c r="H49" s="194"/>
      <c r="I49" s="194"/>
      <c r="J49" s="194"/>
      <c r="K49" s="195"/>
    </row>
    <row r="50" spans="1:11" x14ac:dyDescent="0.2">
      <c r="A50" s="196" t="s">
        <v>1743</v>
      </c>
      <c r="B50" s="196"/>
      <c r="C50" s="196"/>
      <c r="D50" s="196"/>
      <c r="E50" s="196"/>
      <c r="F50" s="196"/>
      <c r="G50" s="196"/>
      <c r="H50" s="196"/>
      <c r="I50" s="196"/>
      <c r="J50" s="196"/>
      <c r="K50" s="197"/>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58"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x14ac:dyDescent="0.2">
      <c r="A2" s="190" t="s">
        <v>1600</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2" t="s">
        <v>12</v>
      </c>
      <c r="B6" s="3" t="s">
        <v>213</v>
      </c>
      <c r="C6" s="56">
        <v>805989</v>
      </c>
      <c r="D6" s="5" t="str">
        <f t="shared" ref="D6:D15" si="0">IF($B6="N/A","N/A",IF(C6&lt;0,"No","Yes"))</f>
        <v>N/A</v>
      </c>
      <c r="E6" s="56">
        <v>684943</v>
      </c>
      <c r="F6" s="5" t="str">
        <f t="shared" ref="F6:F15" si="1">IF($B6="N/A","N/A",IF(E6&lt;0,"No","Yes"))</f>
        <v>N/A</v>
      </c>
      <c r="G6" s="56">
        <v>83147</v>
      </c>
      <c r="H6" s="5" t="str">
        <f t="shared" ref="H6:H15" si="2">IF($B6="N/A","N/A",IF(G6&lt;0,"No","Yes"))</f>
        <v>N/A</v>
      </c>
      <c r="I6" s="6">
        <v>-15</v>
      </c>
      <c r="J6" s="6">
        <v>-87.9</v>
      </c>
      <c r="K6" s="112" t="str">
        <f t="shared" ref="K6:K15" si="3">IF(J6="Div by 0", "N/A", IF(J6="N/A","N/A", IF(J6&gt;30, "No", IF(J6&lt;-30, "No", "Yes"))))</f>
        <v>No</v>
      </c>
    </row>
    <row r="7" spans="1:11" x14ac:dyDescent="0.2">
      <c r="A7" s="132" t="s">
        <v>445</v>
      </c>
      <c r="B7" s="3" t="s">
        <v>213</v>
      </c>
      <c r="C7" s="57">
        <v>3.1803163567000001</v>
      </c>
      <c r="D7" s="5" t="str">
        <f t="shared" si="0"/>
        <v>N/A</v>
      </c>
      <c r="E7" s="57">
        <v>3.2906387830999999</v>
      </c>
      <c r="F7" s="5" t="str">
        <f t="shared" si="1"/>
        <v>N/A</v>
      </c>
      <c r="G7" s="57">
        <v>1.3001070393</v>
      </c>
      <c r="H7" s="5" t="str">
        <f t="shared" si="2"/>
        <v>N/A</v>
      </c>
      <c r="I7" s="6">
        <v>3.4689999999999999</v>
      </c>
      <c r="J7" s="6">
        <v>-60.5</v>
      </c>
      <c r="K7" s="112" t="str">
        <f t="shared" si="3"/>
        <v>No</v>
      </c>
    </row>
    <row r="8" spans="1:11" x14ac:dyDescent="0.2">
      <c r="A8" s="132" t="s">
        <v>446</v>
      </c>
      <c r="B8" s="3" t="s">
        <v>213</v>
      </c>
      <c r="C8" s="57">
        <v>61.217832997999999</v>
      </c>
      <c r="D8" s="5" t="str">
        <f t="shared" si="0"/>
        <v>N/A</v>
      </c>
      <c r="E8" s="57">
        <v>59.005931879999999</v>
      </c>
      <c r="F8" s="5" t="str">
        <f t="shared" si="1"/>
        <v>N/A</v>
      </c>
      <c r="G8" s="57">
        <v>33.396274069</v>
      </c>
      <c r="H8" s="5" t="str">
        <f t="shared" si="2"/>
        <v>N/A</v>
      </c>
      <c r="I8" s="6">
        <v>-3.61</v>
      </c>
      <c r="J8" s="6">
        <v>-43.4</v>
      </c>
      <c r="K8" s="112" t="str">
        <f t="shared" si="3"/>
        <v>No</v>
      </c>
    </row>
    <row r="9" spans="1:11" x14ac:dyDescent="0.2">
      <c r="A9" s="132" t="s">
        <v>447</v>
      </c>
      <c r="B9" s="3" t="s">
        <v>213</v>
      </c>
      <c r="C9" s="57">
        <v>25.316226400000001</v>
      </c>
      <c r="D9" s="5" t="str">
        <f t="shared" si="0"/>
        <v>N/A</v>
      </c>
      <c r="E9" s="57">
        <v>26.522352954999999</v>
      </c>
      <c r="F9" s="5" t="str">
        <f t="shared" si="1"/>
        <v>N/A</v>
      </c>
      <c r="G9" s="57">
        <v>43.951074603000002</v>
      </c>
      <c r="H9" s="5" t="str">
        <f t="shared" si="2"/>
        <v>N/A</v>
      </c>
      <c r="I9" s="6">
        <v>4.7640000000000002</v>
      </c>
      <c r="J9" s="6">
        <v>65.709999999999994</v>
      </c>
      <c r="K9" s="112" t="str">
        <f t="shared" si="3"/>
        <v>No</v>
      </c>
    </row>
    <row r="10" spans="1:11" x14ac:dyDescent="0.2">
      <c r="A10" s="132" t="s">
        <v>448</v>
      </c>
      <c r="B10" s="3" t="s">
        <v>213</v>
      </c>
      <c r="C10" s="57">
        <v>7.4156098904999999</v>
      </c>
      <c r="D10" s="5" t="str">
        <f t="shared" si="0"/>
        <v>N/A</v>
      </c>
      <c r="E10" s="57">
        <v>8.5897658637000003</v>
      </c>
      <c r="F10" s="5" t="str">
        <f t="shared" si="1"/>
        <v>N/A</v>
      </c>
      <c r="G10" s="57">
        <v>14.712497144</v>
      </c>
      <c r="H10" s="5" t="str">
        <f t="shared" si="2"/>
        <v>N/A</v>
      </c>
      <c r="I10" s="6">
        <v>15.83</v>
      </c>
      <c r="J10" s="6">
        <v>71.28</v>
      </c>
      <c r="K10" s="112" t="str">
        <f t="shared" si="3"/>
        <v>No</v>
      </c>
    </row>
    <row r="11" spans="1:11" x14ac:dyDescent="0.2">
      <c r="A11" s="132" t="s">
        <v>1642</v>
      </c>
      <c r="B11" s="3" t="s">
        <v>213</v>
      </c>
      <c r="C11" s="57">
        <v>99.991439088999996</v>
      </c>
      <c r="D11" s="5" t="str">
        <f t="shared" si="0"/>
        <v>N/A</v>
      </c>
      <c r="E11" s="57">
        <v>99.907729548000006</v>
      </c>
      <c r="F11" s="5" t="str">
        <f t="shared" si="1"/>
        <v>N/A</v>
      </c>
      <c r="G11" s="57">
        <v>99.782313251999994</v>
      </c>
      <c r="H11" s="5" t="str">
        <f t="shared" si="2"/>
        <v>N/A</v>
      </c>
      <c r="I11" s="6">
        <v>-8.4000000000000005E-2</v>
      </c>
      <c r="J11" s="6">
        <v>-0.126</v>
      </c>
      <c r="K11" s="112" t="str">
        <f t="shared" si="3"/>
        <v>Yes</v>
      </c>
    </row>
    <row r="12" spans="1:11" x14ac:dyDescent="0.2">
      <c r="A12" s="132" t="s">
        <v>16</v>
      </c>
      <c r="B12" s="3" t="s">
        <v>213</v>
      </c>
      <c r="C12" s="57">
        <v>7.1464995200000006E-2</v>
      </c>
      <c r="D12" s="5" t="str">
        <f t="shared" si="0"/>
        <v>N/A</v>
      </c>
      <c r="E12" s="57">
        <v>0.1308138049</v>
      </c>
      <c r="F12" s="5" t="str">
        <f t="shared" si="1"/>
        <v>N/A</v>
      </c>
      <c r="G12" s="57">
        <v>6.6147906699999995E-2</v>
      </c>
      <c r="H12" s="5" t="str">
        <f t="shared" si="2"/>
        <v>N/A</v>
      </c>
      <c r="I12" s="6">
        <v>83.05</v>
      </c>
      <c r="J12" s="6">
        <v>-49.4</v>
      </c>
      <c r="K12" s="112" t="str">
        <f t="shared" si="3"/>
        <v>No</v>
      </c>
    </row>
    <row r="13" spans="1:11" x14ac:dyDescent="0.2">
      <c r="A13" s="132" t="s">
        <v>36</v>
      </c>
      <c r="B13" s="3" t="s">
        <v>213</v>
      </c>
      <c r="C13" s="57">
        <v>0</v>
      </c>
      <c r="D13" s="5" t="str">
        <f t="shared" si="0"/>
        <v>N/A</v>
      </c>
      <c r="E13" s="57">
        <v>0</v>
      </c>
      <c r="F13" s="5" t="str">
        <f t="shared" si="1"/>
        <v>N/A</v>
      </c>
      <c r="G13" s="57">
        <v>2.0759809000000001E-2</v>
      </c>
      <c r="H13" s="5" t="str">
        <f t="shared" si="2"/>
        <v>N/A</v>
      </c>
      <c r="I13" s="6" t="s">
        <v>1749</v>
      </c>
      <c r="J13" s="6" t="s">
        <v>1749</v>
      </c>
      <c r="K13" s="112" t="str">
        <f t="shared" si="3"/>
        <v>N/A</v>
      </c>
    </row>
    <row r="14" spans="1:11" x14ac:dyDescent="0.2">
      <c r="A14" s="132" t="s">
        <v>37</v>
      </c>
      <c r="B14" s="3" t="s">
        <v>213</v>
      </c>
      <c r="C14" s="57" t="s">
        <v>1749</v>
      </c>
      <c r="D14" s="5" t="str">
        <f t="shared" si="0"/>
        <v>N/A</v>
      </c>
      <c r="E14" s="57" t="s">
        <v>1749</v>
      </c>
      <c r="F14" s="5" t="str">
        <f t="shared" si="1"/>
        <v>N/A</v>
      </c>
      <c r="G14" s="57">
        <v>0</v>
      </c>
      <c r="H14" s="5" t="str">
        <f t="shared" si="2"/>
        <v>N/A</v>
      </c>
      <c r="I14" s="6" t="s">
        <v>1749</v>
      </c>
      <c r="J14" s="6" t="s">
        <v>1749</v>
      </c>
      <c r="K14" s="112" t="str">
        <f t="shared" si="3"/>
        <v>N/A</v>
      </c>
    </row>
    <row r="15" spans="1:11" x14ac:dyDescent="0.2">
      <c r="A15" s="132" t="s">
        <v>38</v>
      </c>
      <c r="B15" s="3" t="s">
        <v>213</v>
      </c>
      <c r="C15" s="57">
        <v>7.1796635999999997E-2</v>
      </c>
      <c r="D15" s="5" t="str">
        <f t="shared" si="0"/>
        <v>N/A</v>
      </c>
      <c r="E15" s="57">
        <v>0.13092849640000001</v>
      </c>
      <c r="F15" s="5" t="str">
        <f t="shared" si="1"/>
        <v>N/A</v>
      </c>
      <c r="G15" s="57">
        <v>6.8946145400000006E-2</v>
      </c>
      <c r="H15" s="5" t="str">
        <f t="shared" si="2"/>
        <v>N/A</v>
      </c>
      <c r="I15" s="6">
        <v>82.36</v>
      </c>
      <c r="J15" s="6">
        <v>-47.3</v>
      </c>
      <c r="K15" s="112" t="str">
        <f t="shared" si="3"/>
        <v>No</v>
      </c>
    </row>
    <row r="16" spans="1:11" x14ac:dyDescent="0.2">
      <c r="A16" s="132" t="s">
        <v>378</v>
      </c>
      <c r="B16" s="3" t="s">
        <v>213</v>
      </c>
      <c r="C16" s="4">
        <v>3.73454228E-2</v>
      </c>
      <c r="D16" s="5" t="str">
        <f t="shared" ref="D16:D41" si="4">IF($B16="N/A","N/A",IF(C16&lt;0,"No","Yes"))</f>
        <v>N/A</v>
      </c>
      <c r="E16" s="4">
        <v>0.1397210834</v>
      </c>
      <c r="F16" s="5" t="str">
        <f t="shared" ref="F16:F41" si="5">IF($B16="N/A","N/A",IF(E16&lt;0,"No","Yes"))</f>
        <v>N/A</v>
      </c>
      <c r="G16" s="4">
        <v>3.3818472417000001</v>
      </c>
      <c r="H16" s="5" t="str">
        <f t="shared" ref="H16:H41" si="6">IF($B16="N/A","N/A",IF(G16&lt;0,"No","Yes"))</f>
        <v>N/A</v>
      </c>
      <c r="I16" s="6">
        <v>274.10000000000002</v>
      </c>
      <c r="J16" s="6">
        <v>2320</v>
      </c>
      <c r="K16" s="112" t="str">
        <f t="shared" ref="K16:K41" si="7">IF(J16="Div by 0", "N/A", IF(J16="N/A","N/A", IF(J16&gt;30, "No", IF(J16&lt;-30, "No", "Yes"))))</f>
        <v>No</v>
      </c>
    </row>
    <row r="17" spans="1:11" x14ac:dyDescent="0.2">
      <c r="A17" s="132" t="s">
        <v>379</v>
      </c>
      <c r="B17" s="3" t="s">
        <v>213</v>
      </c>
      <c r="C17" s="4">
        <v>0</v>
      </c>
      <c r="D17" s="5" t="str">
        <f t="shared" si="4"/>
        <v>N/A</v>
      </c>
      <c r="E17" s="4">
        <v>0</v>
      </c>
      <c r="F17" s="5" t="str">
        <f t="shared" si="5"/>
        <v>N/A</v>
      </c>
      <c r="G17" s="4">
        <v>0</v>
      </c>
      <c r="H17" s="5" t="str">
        <f t="shared" si="6"/>
        <v>N/A</v>
      </c>
      <c r="I17" s="6" t="s">
        <v>1749</v>
      </c>
      <c r="J17" s="6" t="s">
        <v>1749</v>
      </c>
      <c r="K17" s="112" t="str">
        <f t="shared" si="7"/>
        <v>N/A</v>
      </c>
    </row>
    <row r="18" spans="1:11" x14ac:dyDescent="0.2">
      <c r="A18" s="132" t="s">
        <v>380</v>
      </c>
      <c r="B18" s="3" t="s">
        <v>213</v>
      </c>
      <c r="C18" s="4">
        <v>0.1055845675</v>
      </c>
      <c r="D18" s="5" t="str">
        <f t="shared" si="4"/>
        <v>N/A</v>
      </c>
      <c r="E18" s="4">
        <v>7.2999521100000006E-2</v>
      </c>
      <c r="F18" s="5" t="str">
        <f t="shared" si="5"/>
        <v>N/A</v>
      </c>
      <c r="G18" s="4">
        <v>0.7264977963</v>
      </c>
      <c r="H18" s="5" t="str">
        <f t="shared" si="6"/>
        <v>N/A</v>
      </c>
      <c r="I18" s="6">
        <v>-30.9</v>
      </c>
      <c r="J18" s="6">
        <v>895.2</v>
      </c>
      <c r="K18" s="112" t="str">
        <f t="shared" si="7"/>
        <v>No</v>
      </c>
    </row>
    <row r="19" spans="1:11" x14ac:dyDescent="0.2">
      <c r="A19" s="132" t="s">
        <v>381</v>
      </c>
      <c r="B19" s="3" t="s">
        <v>213</v>
      </c>
      <c r="C19" s="4">
        <v>0.46191697409999999</v>
      </c>
      <c r="D19" s="5" t="str">
        <f t="shared" si="4"/>
        <v>N/A</v>
      </c>
      <c r="E19" s="4">
        <v>8.7599425300000006E-2</v>
      </c>
      <c r="F19" s="5" t="str">
        <f t="shared" si="5"/>
        <v>N/A</v>
      </c>
      <c r="G19" s="4">
        <v>5.8325664745000001</v>
      </c>
      <c r="H19" s="5" t="str">
        <f t="shared" si="6"/>
        <v>N/A</v>
      </c>
      <c r="I19" s="6">
        <v>-81</v>
      </c>
      <c r="J19" s="6">
        <v>6558</v>
      </c>
      <c r="K19" s="112" t="str">
        <f t="shared" si="7"/>
        <v>No</v>
      </c>
    </row>
    <row r="20" spans="1:11" x14ac:dyDescent="0.2">
      <c r="A20" s="132" t="s">
        <v>382</v>
      </c>
      <c r="B20" s="3" t="s">
        <v>213</v>
      </c>
      <c r="C20" s="4">
        <v>26.366240730000001</v>
      </c>
      <c r="D20" s="5" t="str">
        <f t="shared" si="4"/>
        <v>N/A</v>
      </c>
      <c r="E20" s="4">
        <v>26.198068141</v>
      </c>
      <c r="F20" s="5" t="str">
        <f t="shared" si="5"/>
        <v>N/A</v>
      </c>
      <c r="G20" s="4">
        <v>8.5811498038000007</v>
      </c>
      <c r="H20" s="5" t="str">
        <f t="shared" si="6"/>
        <v>N/A</v>
      </c>
      <c r="I20" s="6">
        <v>-0.63800000000000001</v>
      </c>
      <c r="J20" s="6">
        <v>-67.2</v>
      </c>
      <c r="K20" s="112" t="str">
        <f t="shared" si="7"/>
        <v>No</v>
      </c>
    </row>
    <row r="21" spans="1:11" x14ac:dyDescent="0.2">
      <c r="A21" s="132" t="s">
        <v>383</v>
      </c>
      <c r="B21" s="3" t="s">
        <v>213</v>
      </c>
      <c r="C21" s="4">
        <v>0</v>
      </c>
      <c r="D21" s="5" t="str">
        <f t="shared" si="4"/>
        <v>N/A</v>
      </c>
      <c r="E21" s="4">
        <v>0</v>
      </c>
      <c r="F21" s="5" t="str">
        <f t="shared" si="5"/>
        <v>N/A</v>
      </c>
      <c r="G21" s="4">
        <v>9.6866373000000002E-3</v>
      </c>
      <c r="H21" s="5" t="str">
        <f t="shared" si="6"/>
        <v>N/A</v>
      </c>
      <c r="I21" s="6" t="s">
        <v>1749</v>
      </c>
      <c r="J21" s="6" t="s">
        <v>1749</v>
      </c>
      <c r="K21" s="112" t="str">
        <f t="shared" si="7"/>
        <v>N/A</v>
      </c>
    </row>
    <row r="22" spans="1:11" x14ac:dyDescent="0.2">
      <c r="A22" s="132" t="s">
        <v>384</v>
      </c>
      <c r="B22" s="3" t="s">
        <v>213</v>
      </c>
      <c r="C22" s="4">
        <v>0.51923785560000002</v>
      </c>
      <c r="D22" s="5" t="str">
        <f t="shared" si="4"/>
        <v>N/A</v>
      </c>
      <c r="E22" s="4">
        <v>0.1375310978</v>
      </c>
      <c r="F22" s="5" t="str">
        <f t="shared" si="5"/>
        <v>N/A</v>
      </c>
      <c r="G22" s="4">
        <v>7.4550782195999998</v>
      </c>
      <c r="H22" s="5" t="str">
        <f t="shared" si="6"/>
        <v>N/A</v>
      </c>
      <c r="I22" s="6">
        <v>-73.5</v>
      </c>
      <c r="J22" s="6">
        <v>5321</v>
      </c>
      <c r="K22" s="112" t="str">
        <f t="shared" si="7"/>
        <v>No</v>
      </c>
    </row>
    <row r="23" spans="1:11" x14ac:dyDescent="0.2">
      <c r="A23" s="132" t="s">
        <v>385</v>
      </c>
      <c r="B23" s="3" t="s">
        <v>213</v>
      </c>
      <c r="C23" s="4">
        <v>0</v>
      </c>
      <c r="D23" s="5" t="str">
        <f t="shared" si="4"/>
        <v>N/A</v>
      </c>
      <c r="E23" s="4">
        <v>0</v>
      </c>
      <c r="F23" s="5" t="str">
        <f t="shared" si="5"/>
        <v>N/A</v>
      </c>
      <c r="G23" s="4">
        <v>0</v>
      </c>
      <c r="H23" s="5" t="str">
        <f t="shared" si="6"/>
        <v>N/A</v>
      </c>
      <c r="I23" s="6" t="s">
        <v>1749</v>
      </c>
      <c r="J23" s="6" t="s">
        <v>1749</v>
      </c>
      <c r="K23" s="112" t="str">
        <f t="shared" si="7"/>
        <v>N/A</v>
      </c>
    </row>
    <row r="24" spans="1:11" x14ac:dyDescent="0.2">
      <c r="A24" s="132" t="s">
        <v>386</v>
      </c>
      <c r="B24" s="3" t="s">
        <v>213</v>
      </c>
      <c r="C24" s="4">
        <v>3.7221349999999999E-4</v>
      </c>
      <c r="D24" s="5" t="str">
        <f t="shared" si="4"/>
        <v>N/A</v>
      </c>
      <c r="E24" s="4">
        <v>2.919981E-4</v>
      </c>
      <c r="F24" s="5" t="str">
        <f t="shared" si="5"/>
        <v>N/A</v>
      </c>
      <c r="G24" s="4">
        <v>1.2108297000000001E-3</v>
      </c>
      <c r="H24" s="5" t="str">
        <f t="shared" si="6"/>
        <v>N/A</v>
      </c>
      <c r="I24" s="6">
        <v>-21.6</v>
      </c>
      <c r="J24" s="6">
        <v>314.7</v>
      </c>
      <c r="K24" s="112" t="str">
        <f t="shared" si="7"/>
        <v>No</v>
      </c>
    </row>
    <row r="25" spans="1:11" x14ac:dyDescent="0.2">
      <c r="A25" s="132" t="s">
        <v>387</v>
      </c>
      <c r="B25" s="3" t="s">
        <v>213</v>
      </c>
      <c r="C25" s="4">
        <v>3.2382575900000002E-2</v>
      </c>
      <c r="D25" s="5" t="str">
        <f t="shared" si="4"/>
        <v>N/A</v>
      </c>
      <c r="E25" s="4">
        <v>1.1095927199999999E-2</v>
      </c>
      <c r="F25" s="5" t="str">
        <f t="shared" si="5"/>
        <v>N/A</v>
      </c>
      <c r="G25" s="4">
        <v>0.3402431346</v>
      </c>
      <c r="H25" s="5" t="str">
        <f t="shared" si="6"/>
        <v>N/A</v>
      </c>
      <c r="I25" s="6">
        <v>-65.7</v>
      </c>
      <c r="J25" s="6">
        <v>2966</v>
      </c>
      <c r="K25" s="112" t="str">
        <f t="shared" si="7"/>
        <v>No</v>
      </c>
    </row>
    <row r="26" spans="1:11" x14ac:dyDescent="0.2">
      <c r="A26" s="132" t="s">
        <v>388</v>
      </c>
      <c r="B26" s="3" t="s">
        <v>213</v>
      </c>
      <c r="C26" s="4">
        <v>0</v>
      </c>
      <c r="D26" s="5" t="str">
        <f t="shared" si="4"/>
        <v>N/A</v>
      </c>
      <c r="E26" s="4">
        <v>2.0439866E-3</v>
      </c>
      <c r="F26" s="5" t="str">
        <f t="shared" si="5"/>
        <v>N/A</v>
      </c>
      <c r="G26" s="4">
        <v>2.4216593200000001E-2</v>
      </c>
      <c r="H26" s="5" t="str">
        <f t="shared" si="6"/>
        <v>N/A</v>
      </c>
      <c r="I26" s="6" t="s">
        <v>1749</v>
      </c>
      <c r="J26" s="6">
        <v>1085</v>
      </c>
      <c r="K26" s="112" t="str">
        <f t="shared" si="7"/>
        <v>No</v>
      </c>
    </row>
    <row r="27" spans="1:11" x14ac:dyDescent="0.2">
      <c r="A27" s="132" t="s">
        <v>389</v>
      </c>
      <c r="B27" s="3" t="s">
        <v>213</v>
      </c>
      <c r="C27" s="4">
        <v>0</v>
      </c>
      <c r="D27" s="5" t="str">
        <f t="shared" si="4"/>
        <v>N/A</v>
      </c>
      <c r="E27" s="4">
        <v>1.0219933E-3</v>
      </c>
      <c r="F27" s="5" t="str">
        <f t="shared" si="5"/>
        <v>N/A</v>
      </c>
      <c r="G27" s="4">
        <v>0</v>
      </c>
      <c r="H27" s="5" t="str">
        <f t="shared" si="6"/>
        <v>N/A</v>
      </c>
      <c r="I27" s="6" t="s">
        <v>1749</v>
      </c>
      <c r="J27" s="6">
        <v>-100</v>
      </c>
      <c r="K27" s="112" t="str">
        <f t="shared" si="7"/>
        <v>No</v>
      </c>
    </row>
    <row r="28" spans="1:11" x14ac:dyDescent="0.2">
      <c r="A28" s="132" t="s">
        <v>390</v>
      </c>
      <c r="B28" s="3" t="s">
        <v>213</v>
      </c>
      <c r="C28" s="4">
        <v>0</v>
      </c>
      <c r="D28" s="5" t="str">
        <f t="shared" si="4"/>
        <v>N/A</v>
      </c>
      <c r="E28" s="4">
        <v>0</v>
      </c>
      <c r="F28" s="5" t="str">
        <f t="shared" si="5"/>
        <v>N/A</v>
      </c>
      <c r="G28" s="4">
        <v>0</v>
      </c>
      <c r="H28" s="5" t="str">
        <f t="shared" si="6"/>
        <v>N/A</v>
      </c>
      <c r="I28" s="6" t="s">
        <v>1749</v>
      </c>
      <c r="J28" s="6" t="s">
        <v>1749</v>
      </c>
      <c r="K28" s="112" t="str">
        <f t="shared" si="7"/>
        <v>N/A</v>
      </c>
    </row>
    <row r="29" spans="1:11" x14ac:dyDescent="0.2">
      <c r="A29" s="132" t="s">
        <v>391</v>
      </c>
      <c r="B29" s="3" t="s">
        <v>213</v>
      </c>
      <c r="C29" s="4">
        <v>0</v>
      </c>
      <c r="D29" s="5" t="str">
        <f t="shared" si="4"/>
        <v>N/A</v>
      </c>
      <c r="E29" s="4">
        <v>0</v>
      </c>
      <c r="F29" s="5" t="str">
        <f t="shared" si="5"/>
        <v>N/A</v>
      </c>
      <c r="G29" s="4">
        <v>0</v>
      </c>
      <c r="H29" s="5" t="str">
        <f t="shared" si="6"/>
        <v>N/A</v>
      </c>
      <c r="I29" s="6" t="s">
        <v>1749</v>
      </c>
      <c r="J29" s="6" t="s">
        <v>1749</v>
      </c>
      <c r="K29" s="112" t="str">
        <f t="shared" si="7"/>
        <v>N/A</v>
      </c>
    </row>
    <row r="30" spans="1:11" x14ac:dyDescent="0.2">
      <c r="A30" s="132" t="s">
        <v>392</v>
      </c>
      <c r="B30" s="3" t="s">
        <v>213</v>
      </c>
      <c r="C30" s="4">
        <v>0</v>
      </c>
      <c r="D30" s="5" t="str">
        <f t="shared" si="4"/>
        <v>N/A</v>
      </c>
      <c r="E30" s="4">
        <v>0</v>
      </c>
      <c r="F30" s="5" t="str">
        <f t="shared" si="5"/>
        <v>N/A</v>
      </c>
      <c r="G30" s="4">
        <v>0</v>
      </c>
      <c r="H30" s="5" t="str">
        <f t="shared" si="6"/>
        <v>N/A</v>
      </c>
      <c r="I30" s="6" t="s">
        <v>1749</v>
      </c>
      <c r="J30" s="6" t="s">
        <v>1749</v>
      </c>
      <c r="K30" s="112" t="str">
        <f t="shared" si="7"/>
        <v>N/A</v>
      </c>
    </row>
    <row r="31" spans="1:11" x14ac:dyDescent="0.2">
      <c r="A31" s="132" t="s">
        <v>393</v>
      </c>
      <c r="B31" s="3" t="s">
        <v>213</v>
      </c>
      <c r="C31" s="4">
        <v>0</v>
      </c>
      <c r="D31" s="5" t="str">
        <f t="shared" si="4"/>
        <v>N/A</v>
      </c>
      <c r="E31" s="4">
        <v>0</v>
      </c>
      <c r="F31" s="5" t="str">
        <f t="shared" si="5"/>
        <v>N/A</v>
      </c>
      <c r="G31" s="4">
        <v>0</v>
      </c>
      <c r="H31" s="5" t="str">
        <f t="shared" si="6"/>
        <v>N/A</v>
      </c>
      <c r="I31" s="6" t="s">
        <v>1749</v>
      </c>
      <c r="J31" s="6" t="s">
        <v>1749</v>
      </c>
      <c r="K31" s="112" t="str">
        <f t="shared" si="7"/>
        <v>N/A</v>
      </c>
    </row>
    <row r="32" spans="1:11" x14ac:dyDescent="0.2">
      <c r="A32" s="132" t="s">
        <v>394</v>
      </c>
      <c r="B32" s="3" t="s">
        <v>213</v>
      </c>
      <c r="C32" s="4">
        <v>0</v>
      </c>
      <c r="D32" s="5" t="str">
        <f t="shared" si="4"/>
        <v>N/A</v>
      </c>
      <c r="E32" s="4">
        <v>3.7959751000000001E-3</v>
      </c>
      <c r="F32" s="5" t="str">
        <f t="shared" si="5"/>
        <v>N/A</v>
      </c>
      <c r="G32" s="4">
        <v>5.3276505100000003E-2</v>
      </c>
      <c r="H32" s="5" t="str">
        <f t="shared" si="6"/>
        <v>N/A</v>
      </c>
      <c r="I32" s="6" t="s">
        <v>1749</v>
      </c>
      <c r="J32" s="6">
        <v>1303</v>
      </c>
      <c r="K32" s="112" t="str">
        <f t="shared" si="7"/>
        <v>No</v>
      </c>
    </row>
    <row r="33" spans="1:11" x14ac:dyDescent="0.2">
      <c r="A33" s="132" t="s">
        <v>395</v>
      </c>
      <c r="B33" s="3" t="s">
        <v>213</v>
      </c>
      <c r="C33" s="4">
        <v>0</v>
      </c>
      <c r="D33" s="5" t="str">
        <f t="shared" si="4"/>
        <v>N/A</v>
      </c>
      <c r="E33" s="4">
        <v>0</v>
      </c>
      <c r="F33" s="5" t="str">
        <f t="shared" si="5"/>
        <v>N/A</v>
      </c>
      <c r="G33" s="4">
        <v>0</v>
      </c>
      <c r="H33" s="5" t="str">
        <f t="shared" si="6"/>
        <v>N/A</v>
      </c>
      <c r="I33" s="6" t="s">
        <v>1749</v>
      </c>
      <c r="J33" s="6" t="s">
        <v>1749</v>
      </c>
      <c r="K33" s="112" t="str">
        <f t="shared" si="7"/>
        <v>N/A</v>
      </c>
    </row>
    <row r="34" spans="1:11" x14ac:dyDescent="0.2">
      <c r="A34" s="132" t="s">
        <v>396</v>
      </c>
      <c r="B34" s="3" t="s">
        <v>213</v>
      </c>
      <c r="C34" s="4">
        <v>0</v>
      </c>
      <c r="D34" s="5" t="str">
        <f t="shared" si="4"/>
        <v>N/A</v>
      </c>
      <c r="E34" s="4">
        <v>2.919981E-4</v>
      </c>
      <c r="F34" s="5" t="str">
        <f t="shared" si="5"/>
        <v>N/A</v>
      </c>
      <c r="G34" s="4">
        <v>7.2649780000000001E-3</v>
      </c>
      <c r="H34" s="5" t="str">
        <f t="shared" si="6"/>
        <v>N/A</v>
      </c>
      <c r="I34" s="6" t="s">
        <v>1749</v>
      </c>
      <c r="J34" s="6">
        <v>2388</v>
      </c>
      <c r="K34" s="112" t="str">
        <f t="shared" si="7"/>
        <v>No</v>
      </c>
    </row>
    <row r="35" spans="1:11" x14ac:dyDescent="0.2">
      <c r="A35" s="132" t="s">
        <v>397</v>
      </c>
      <c r="B35" s="3" t="s">
        <v>213</v>
      </c>
      <c r="C35" s="4">
        <v>1.240712E-4</v>
      </c>
      <c r="D35" s="5" t="str">
        <f t="shared" si="4"/>
        <v>N/A</v>
      </c>
      <c r="E35" s="4">
        <v>7.0079540000000003E-3</v>
      </c>
      <c r="F35" s="5" t="str">
        <f t="shared" si="5"/>
        <v>N/A</v>
      </c>
      <c r="G35" s="4">
        <v>0.21431684989999999</v>
      </c>
      <c r="H35" s="5" t="str">
        <f t="shared" si="6"/>
        <v>N/A</v>
      </c>
      <c r="I35" s="6">
        <v>5548</v>
      </c>
      <c r="J35" s="6">
        <v>2958</v>
      </c>
      <c r="K35" s="112" t="str">
        <f t="shared" si="7"/>
        <v>No</v>
      </c>
    </row>
    <row r="36" spans="1:11" x14ac:dyDescent="0.2">
      <c r="A36" s="132" t="s">
        <v>398</v>
      </c>
      <c r="B36" s="3" t="s">
        <v>213</v>
      </c>
      <c r="C36" s="4">
        <v>0</v>
      </c>
      <c r="D36" s="5" t="str">
        <f t="shared" si="4"/>
        <v>N/A</v>
      </c>
      <c r="E36" s="4">
        <v>0</v>
      </c>
      <c r="F36" s="5" t="str">
        <f t="shared" si="5"/>
        <v>N/A</v>
      </c>
      <c r="G36" s="4">
        <v>0</v>
      </c>
      <c r="H36" s="5" t="str">
        <f t="shared" si="6"/>
        <v>N/A</v>
      </c>
      <c r="I36" s="6" t="s">
        <v>1749</v>
      </c>
      <c r="J36" s="6" t="s">
        <v>1749</v>
      </c>
      <c r="K36" s="112" t="str">
        <f t="shared" si="7"/>
        <v>N/A</v>
      </c>
    </row>
    <row r="37" spans="1:11" x14ac:dyDescent="0.2">
      <c r="A37" s="132" t="s">
        <v>399</v>
      </c>
      <c r="B37" s="3" t="s">
        <v>213</v>
      </c>
      <c r="C37" s="4">
        <v>0</v>
      </c>
      <c r="D37" s="5" t="str">
        <f t="shared" si="4"/>
        <v>N/A</v>
      </c>
      <c r="E37" s="4">
        <v>0</v>
      </c>
      <c r="F37" s="5" t="str">
        <f t="shared" si="5"/>
        <v>N/A</v>
      </c>
      <c r="G37" s="4">
        <v>0</v>
      </c>
      <c r="H37" s="5" t="str">
        <f t="shared" si="6"/>
        <v>N/A</v>
      </c>
      <c r="I37" s="6" t="s">
        <v>1749</v>
      </c>
      <c r="J37" s="6" t="s">
        <v>1749</v>
      </c>
      <c r="K37" s="112" t="str">
        <f t="shared" si="7"/>
        <v>N/A</v>
      </c>
    </row>
    <row r="38" spans="1:11" x14ac:dyDescent="0.2">
      <c r="A38" s="132" t="s">
        <v>400</v>
      </c>
      <c r="B38" s="3" t="s">
        <v>213</v>
      </c>
      <c r="C38" s="4">
        <v>2.4750958139999999</v>
      </c>
      <c r="D38" s="5" t="str">
        <f t="shared" si="4"/>
        <v>N/A</v>
      </c>
      <c r="E38" s="4">
        <v>1.6392772463</v>
      </c>
      <c r="F38" s="5" t="str">
        <f t="shared" si="5"/>
        <v>N/A</v>
      </c>
      <c r="G38" s="4">
        <v>0</v>
      </c>
      <c r="H38" s="5" t="str">
        <f t="shared" si="6"/>
        <v>N/A</v>
      </c>
      <c r="I38" s="6">
        <v>-33.799999999999997</v>
      </c>
      <c r="J38" s="6">
        <v>-100</v>
      </c>
      <c r="K38" s="112" t="str">
        <f t="shared" si="7"/>
        <v>No</v>
      </c>
    </row>
    <row r="39" spans="1:11" x14ac:dyDescent="0.2">
      <c r="A39" s="132" t="s">
        <v>401</v>
      </c>
      <c r="B39" s="3" t="s">
        <v>213</v>
      </c>
      <c r="C39" s="4">
        <v>70.001451633000002</v>
      </c>
      <c r="D39" s="5" t="str">
        <f t="shared" si="4"/>
        <v>N/A</v>
      </c>
      <c r="E39" s="4">
        <v>71.699253653</v>
      </c>
      <c r="F39" s="5" t="str">
        <f t="shared" si="5"/>
        <v>N/A</v>
      </c>
      <c r="G39" s="4">
        <v>73.372644936</v>
      </c>
      <c r="H39" s="5" t="str">
        <f t="shared" si="6"/>
        <v>N/A</v>
      </c>
      <c r="I39" s="6">
        <v>2.4249999999999998</v>
      </c>
      <c r="J39" s="6">
        <v>2.3340000000000001</v>
      </c>
      <c r="K39" s="112" t="str">
        <f t="shared" si="7"/>
        <v>Yes</v>
      </c>
    </row>
    <row r="40" spans="1:11" x14ac:dyDescent="0.2">
      <c r="A40" s="132" t="s">
        <v>402</v>
      </c>
      <c r="B40" s="3" t="s">
        <v>213</v>
      </c>
      <c r="C40" s="4">
        <v>0</v>
      </c>
      <c r="D40" s="5" t="str">
        <f t="shared" si="4"/>
        <v>N/A</v>
      </c>
      <c r="E40" s="4">
        <v>0</v>
      </c>
      <c r="F40" s="5" t="str">
        <f t="shared" si="5"/>
        <v>N/A</v>
      </c>
      <c r="G40" s="4">
        <v>0</v>
      </c>
      <c r="H40" s="5" t="str">
        <f t="shared" si="6"/>
        <v>N/A</v>
      </c>
      <c r="I40" s="6" t="s">
        <v>1749</v>
      </c>
      <c r="J40" s="6" t="s">
        <v>1749</v>
      </c>
      <c r="K40" s="112" t="str">
        <f t="shared" si="7"/>
        <v>N/A</v>
      </c>
    </row>
    <row r="41" spans="1:11" x14ac:dyDescent="0.2">
      <c r="A41" s="132" t="s">
        <v>403</v>
      </c>
      <c r="B41" s="3" t="s">
        <v>213</v>
      </c>
      <c r="C41" s="4">
        <v>2.4814230000000002E-4</v>
      </c>
      <c r="D41" s="5" t="str">
        <f t="shared" si="4"/>
        <v>N/A</v>
      </c>
      <c r="E41" s="4">
        <v>0</v>
      </c>
      <c r="F41" s="5" t="str">
        <f t="shared" si="5"/>
        <v>N/A</v>
      </c>
      <c r="G41" s="4">
        <v>0</v>
      </c>
      <c r="H41" s="5" t="str">
        <f t="shared" si="6"/>
        <v>N/A</v>
      </c>
      <c r="I41" s="6">
        <v>-100</v>
      </c>
      <c r="J41" s="6" t="s">
        <v>1749</v>
      </c>
      <c r="K41" s="112" t="str">
        <f t="shared" si="7"/>
        <v>N/A</v>
      </c>
    </row>
    <row r="42" spans="1:11" x14ac:dyDescent="0.2">
      <c r="A42" s="132"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112" t="str">
        <f t="shared" ref="K42:K51" si="11">IF(J42="Div by 0", "N/A", IF(J42="N/A","N/A", IF(J42&gt;30, "No", IF(J42&lt;-30, "No", "Yes"))))</f>
        <v>Yes</v>
      </c>
    </row>
    <row r="43" spans="1:11" x14ac:dyDescent="0.2">
      <c r="A43" s="132" t="s">
        <v>39</v>
      </c>
      <c r="B43" s="3" t="s">
        <v>213</v>
      </c>
      <c r="C43" s="4">
        <v>100</v>
      </c>
      <c r="D43" s="5" t="str">
        <f t="shared" si="8"/>
        <v>N/A</v>
      </c>
      <c r="E43" s="4">
        <v>100</v>
      </c>
      <c r="F43" s="5" t="str">
        <f t="shared" si="9"/>
        <v>N/A</v>
      </c>
      <c r="G43" s="4">
        <v>100</v>
      </c>
      <c r="H43" s="5" t="str">
        <f t="shared" si="10"/>
        <v>N/A</v>
      </c>
      <c r="I43" s="6">
        <v>0</v>
      </c>
      <c r="J43" s="6">
        <v>0</v>
      </c>
      <c r="K43" s="112" t="str">
        <f t="shared" si="11"/>
        <v>Yes</v>
      </c>
    </row>
    <row r="44" spans="1:11" x14ac:dyDescent="0.2">
      <c r="A44" s="132" t="s">
        <v>40</v>
      </c>
      <c r="B44" s="3" t="s">
        <v>213</v>
      </c>
      <c r="C44" s="4">
        <v>10.386742250999999</v>
      </c>
      <c r="D44" s="5" t="str">
        <f t="shared" si="8"/>
        <v>N/A</v>
      </c>
      <c r="E44" s="4">
        <v>5.2433560164999999</v>
      </c>
      <c r="F44" s="5" t="str">
        <f t="shared" si="9"/>
        <v>N/A</v>
      </c>
      <c r="G44" s="4">
        <v>5.5011004606</v>
      </c>
      <c r="H44" s="5" t="str">
        <f t="shared" si="10"/>
        <v>N/A</v>
      </c>
      <c r="I44" s="6">
        <v>-49.5</v>
      </c>
      <c r="J44" s="6">
        <v>4.9160000000000004</v>
      </c>
      <c r="K44" s="112" t="str">
        <f t="shared" si="11"/>
        <v>Yes</v>
      </c>
    </row>
    <row r="45" spans="1:11" x14ac:dyDescent="0.2">
      <c r="A45" s="132" t="s">
        <v>163</v>
      </c>
      <c r="B45" s="3" t="s">
        <v>213</v>
      </c>
      <c r="C45" s="4">
        <v>99.834116843000004</v>
      </c>
      <c r="D45" s="5" t="str">
        <f t="shared" si="8"/>
        <v>N/A</v>
      </c>
      <c r="E45" s="4">
        <v>99.694573125000005</v>
      </c>
      <c r="F45" s="5" t="str">
        <f t="shared" si="9"/>
        <v>N/A</v>
      </c>
      <c r="G45" s="4">
        <v>76.364751584999993</v>
      </c>
      <c r="H45" s="5" t="str">
        <f t="shared" si="10"/>
        <v>N/A</v>
      </c>
      <c r="I45" s="6">
        <v>-0.14000000000000001</v>
      </c>
      <c r="J45" s="6">
        <v>-23.4</v>
      </c>
      <c r="K45" s="112" t="str">
        <f t="shared" si="11"/>
        <v>Yes</v>
      </c>
    </row>
    <row r="46" spans="1:11" x14ac:dyDescent="0.2">
      <c r="A46" s="132" t="s">
        <v>41</v>
      </c>
      <c r="B46" s="3" t="s">
        <v>213</v>
      </c>
      <c r="C46" s="4">
        <v>100</v>
      </c>
      <c r="D46" s="5" t="str">
        <f t="shared" si="8"/>
        <v>N/A</v>
      </c>
      <c r="E46" s="4">
        <v>100</v>
      </c>
      <c r="F46" s="5" t="str">
        <f t="shared" si="9"/>
        <v>N/A</v>
      </c>
      <c r="G46" s="4">
        <v>100</v>
      </c>
      <c r="H46" s="5" t="str">
        <f t="shared" si="10"/>
        <v>N/A</v>
      </c>
      <c r="I46" s="6">
        <v>0</v>
      </c>
      <c r="J46" s="6">
        <v>0</v>
      </c>
      <c r="K46" s="112" t="str">
        <f t="shared" si="11"/>
        <v>Yes</v>
      </c>
    </row>
    <row r="47" spans="1:11" x14ac:dyDescent="0.2">
      <c r="A47" s="132" t="s">
        <v>42</v>
      </c>
      <c r="B47" s="3" t="s">
        <v>213</v>
      </c>
      <c r="C47" s="4" t="s">
        <v>1749</v>
      </c>
      <c r="D47" s="5" t="str">
        <f t="shared" si="8"/>
        <v>N/A</v>
      </c>
      <c r="E47" s="4" t="s">
        <v>1749</v>
      </c>
      <c r="F47" s="5" t="str">
        <f t="shared" si="9"/>
        <v>N/A</v>
      </c>
      <c r="G47" s="4">
        <v>100</v>
      </c>
      <c r="H47" s="5" t="str">
        <f t="shared" si="10"/>
        <v>N/A</v>
      </c>
      <c r="I47" s="6" t="s">
        <v>1749</v>
      </c>
      <c r="J47" s="6" t="s">
        <v>1749</v>
      </c>
      <c r="K47" s="112" t="str">
        <f t="shared" si="11"/>
        <v>N/A</v>
      </c>
    </row>
    <row r="48" spans="1:11" x14ac:dyDescent="0.2">
      <c r="A48" s="132" t="s">
        <v>43</v>
      </c>
      <c r="B48" s="3" t="s">
        <v>213</v>
      </c>
      <c r="C48" s="4">
        <v>99.974821319</v>
      </c>
      <c r="D48" s="5" t="str">
        <f t="shared" si="8"/>
        <v>N/A</v>
      </c>
      <c r="E48" s="4">
        <v>99.781980673000007</v>
      </c>
      <c r="F48" s="5" t="str">
        <f t="shared" si="9"/>
        <v>N/A</v>
      </c>
      <c r="G48" s="4">
        <v>81.069175966000003</v>
      </c>
      <c r="H48" s="5" t="str">
        <f t="shared" si="10"/>
        <v>N/A</v>
      </c>
      <c r="I48" s="6">
        <v>-0.193</v>
      </c>
      <c r="J48" s="6">
        <v>-18.8</v>
      </c>
      <c r="K48" s="112" t="str">
        <f t="shared" si="11"/>
        <v>Yes</v>
      </c>
    </row>
    <row r="49" spans="1:12" x14ac:dyDescent="0.2">
      <c r="A49" s="132" t="s">
        <v>44</v>
      </c>
      <c r="B49" s="3" t="s">
        <v>213</v>
      </c>
      <c r="C49" s="4">
        <v>37.202542217000001</v>
      </c>
      <c r="D49" s="5" t="str">
        <f t="shared" si="8"/>
        <v>N/A</v>
      </c>
      <c r="E49" s="4">
        <v>36.664221038000001</v>
      </c>
      <c r="F49" s="5" t="str">
        <f t="shared" si="9"/>
        <v>N/A</v>
      </c>
      <c r="G49" s="4">
        <v>55.346090242999999</v>
      </c>
      <c r="H49" s="5" t="str">
        <f t="shared" si="10"/>
        <v>N/A</v>
      </c>
      <c r="I49" s="6">
        <v>-1.45</v>
      </c>
      <c r="J49" s="6">
        <v>50.95</v>
      </c>
      <c r="K49" s="112" t="str">
        <f t="shared" si="11"/>
        <v>No</v>
      </c>
    </row>
    <row r="50" spans="1:12" x14ac:dyDescent="0.2">
      <c r="A50" s="132" t="s">
        <v>45</v>
      </c>
      <c r="B50" s="3" t="s">
        <v>213</v>
      </c>
      <c r="C50" s="4">
        <v>62.797209228</v>
      </c>
      <c r="D50" s="5" t="str">
        <f t="shared" si="8"/>
        <v>N/A</v>
      </c>
      <c r="E50" s="4">
        <v>63.335778961999999</v>
      </c>
      <c r="F50" s="5" t="str">
        <f t="shared" si="9"/>
        <v>N/A</v>
      </c>
      <c r="G50" s="4">
        <v>44.653909757000001</v>
      </c>
      <c r="H50" s="5" t="str">
        <f t="shared" si="10"/>
        <v>N/A</v>
      </c>
      <c r="I50" s="6">
        <v>0.85760000000000003</v>
      </c>
      <c r="J50" s="6">
        <v>-29.5</v>
      </c>
      <c r="K50" s="112" t="str">
        <f t="shared" si="11"/>
        <v>Yes</v>
      </c>
    </row>
    <row r="51" spans="1:12" x14ac:dyDescent="0.2">
      <c r="A51" s="132" t="s">
        <v>50</v>
      </c>
      <c r="B51" s="3" t="s">
        <v>213</v>
      </c>
      <c r="C51" s="4">
        <v>0</v>
      </c>
      <c r="D51" s="5" t="str">
        <f t="shared" si="8"/>
        <v>N/A</v>
      </c>
      <c r="E51" s="4">
        <v>0</v>
      </c>
      <c r="F51" s="5" t="str">
        <f t="shared" si="9"/>
        <v>N/A</v>
      </c>
      <c r="G51" s="4">
        <v>0</v>
      </c>
      <c r="H51" s="5" t="str">
        <f t="shared" si="10"/>
        <v>N/A</v>
      </c>
      <c r="I51" s="6" t="s">
        <v>1749</v>
      </c>
      <c r="J51" s="6" t="s">
        <v>1749</v>
      </c>
      <c r="K51" s="112" t="str">
        <f t="shared" si="11"/>
        <v>N/A</v>
      </c>
      <c r="L51" s="38"/>
    </row>
    <row r="52" spans="1:12" s="38" customFormat="1" x14ac:dyDescent="0.2">
      <c r="A52" s="131" t="s">
        <v>898</v>
      </c>
      <c r="B52" s="3" t="s">
        <v>213</v>
      </c>
      <c r="C52" s="4" t="s">
        <v>213</v>
      </c>
      <c r="D52" s="5" t="str">
        <f t="shared" ref="D52:D57" si="12">IF($B52="N/A","N/A",IF(C52&lt;0,"No","Yes"))</f>
        <v>N/A</v>
      </c>
      <c r="E52" s="4">
        <v>3.6499388E-3</v>
      </c>
      <c r="F52" s="5" t="str">
        <f t="shared" ref="F52:F57" si="13">IF($B52="N/A","N/A",IF(E52&lt;0,"No","Yes"))</f>
        <v>N/A</v>
      </c>
      <c r="G52" s="4">
        <v>1.5634959800000001E-2</v>
      </c>
      <c r="H52" s="5" t="str">
        <f t="shared" ref="H52:H57" si="14">IF($B52="N/A","N/A",IF(G52&lt;0,"No","Yes"))</f>
        <v>N/A</v>
      </c>
      <c r="I52" s="6" t="s">
        <v>213</v>
      </c>
      <c r="J52" s="6">
        <v>328.4</v>
      </c>
      <c r="K52" s="112" t="str">
        <f t="shared" ref="K52:K57" si="15">IF(J52="Div by 0", "N/A", IF(J52="N/A","N/A", IF(J52&gt;30, "No", IF(J52&lt;-30, "No", "Yes"))))</f>
        <v>No</v>
      </c>
    </row>
    <row r="53" spans="1:12" s="38" customFormat="1" x14ac:dyDescent="0.2">
      <c r="A53" s="131" t="s">
        <v>899</v>
      </c>
      <c r="B53" s="3" t="s">
        <v>213</v>
      </c>
      <c r="C53" s="4" t="s">
        <v>213</v>
      </c>
      <c r="D53" s="5" t="str">
        <f t="shared" si="12"/>
        <v>N/A</v>
      </c>
      <c r="E53" s="4">
        <v>0</v>
      </c>
      <c r="F53" s="5" t="str">
        <f t="shared" si="13"/>
        <v>N/A</v>
      </c>
      <c r="G53" s="4">
        <v>0</v>
      </c>
      <c r="H53" s="5" t="str">
        <f t="shared" si="14"/>
        <v>N/A</v>
      </c>
      <c r="I53" s="6" t="s">
        <v>213</v>
      </c>
      <c r="J53" s="6" t="s">
        <v>1749</v>
      </c>
      <c r="K53" s="112" t="str">
        <f t="shared" si="15"/>
        <v>N/A</v>
      </c>
    </row>
    <row r="54" spans="1:12" s="38" customFormat="1" x14ac:dyDescent="0.2">
      <c r="A54" s="131" t="s">
        <v>900</v>
      </c>
      <c r="B54" s="3" t="s">
        <v>213</v>
      </c>
      <c r="C54" s="4" t="s">
        <v>213</v>
      </c>
      <c r="D54" s="5" t="str">
        <f t="shared" si="12"/>
        <v>N/A</v>
      </c>
      <c r="E54" s="4">
        <v>3.4309424300000002E-2</v>
      </c>
      <c r="F54" s="5" t="str">
        <f t="shared" si="13"/>
        <v>N/A</v>
      </c>
      <c r="G54" s="4">
        <v>5.4457767568</v>
      </c>
      <c r="H54" s="5" t="str">
        <f t="shared" si="14"/>
        <v>N/A</v>
      </c>
      <c r="I54" s="6" t="s">
        <v>213</v>
      </c>
      <c r="J54" s="6">
        <v>15773</v>
      </c>
      <c r="K54" s="112" t="str">
        <f t="shared" si="15"/>
        <v>No</v>
      </c>
    </row>
    <row r="55" spans="1:12" s="38" customFormat="1" x14ac:dyDescent="0.2">
      <c r="A55" s="131" t="s">
        <v>901</v>
      </c>
      <c r="B55" s="3" t="s">
        <v>213</v>
      </c>
      <c r="C55" s="4" t="s">
        <v>213</v>
      </c>
      <c r="D55" s="5" t="str">
        <f t="shared" si="12"/>
        <v>N/A</v>
      </c>
      <c r="E55" s="4">
        <v>0</v>
      </c>
      <c r="F55" s="5" t="str">
        <f t="shared" si="13"/>
        <v>N/A</v>
      </c>
      <c r="G55" s="4">
        <v>0</v>
      </c>
      <c r="H55" s="5" t="str">
        <f t="shared" si="14"/>
        <v>N/A</v>
      </c>
      <c r="I55" s="6" t="s">
        <v>213</v>
      </c>
      <c r="J55" s="6" t="s">
        <v>1749</v>
      </c>
      <c r="K55" s="112" t="str">
        <f t="shared" si="15"/>
        <v>N/A</v>
      </c>
    </row>
    <row r="56" spans="1:12" s="38" customFormat="1" ht="25.5" x14ac:dyDescent="0.2">
      <c r="A56" s="131" t="s">
        <v>902</v>
      </c>
      <c r="B56" s="3" t="s">
        <v>213</v>
      </c>
      <c r="C56" s="4" t="s">
        <v>213</v>
      </c>
      <c r="D56" s="5" t="str">
        <f t="shared" si="12"/>
        <v>N/A</v>
      </c>
      <c r="E56" s="4">
        <v>0</v>
      </c>
      <c r="F56" s="5" t="str">
        <f t="shared" si="13"/>
        <v>N/A</v>
      </c>
      <c r="G56" s="4">
        <v>0</v>
      </c>
      <c r="H56" s="5" t="str">
        <f t="shared" si="14"/>
        <v>N/A</v>
      </c>
      <c r="I56" s="6" t="s">
        <v>213</v>
      </c>
      <c r="J56" s="6" t="s">
        <v>1749</v>
      </c>
      <c r="K56" s="112" t="str">
        <f t="shared" si="15"/>
        <v>N/A</v>
      </c>
    </row>
    <row r="57" spans="1:12" s="38" customFormat="1" ht="25.5" x14ac:dyDescent="0.2">
      <c r="A57" s="138" t="s">
        <v>938</v>
      </c>
      <c r="B57" s="140" t="s">
        <v>213</v>
      </c>
      <c r="C57" s="125" t="s">
        <v>213</v>
      </c>
      <c r="D57" s="121" t="str">
        <f t="shared" si="12"/>
        <v>N/A</v>
      </c>
      <c r="E57" s="125">
        <v>0</v>
      </c>
      <c r="F57" s="121" t="str">
        <f t="shared" si="13"/>
        <v>N/A</v>
      </c>
      <c r="G57" s="125">
        <v>0</v>
      </c>
      <c r="H57" s="121" t="str">
        <f t="shared" si="14"/>
        <v>N/A</v>
      </c>
      <c r="I57" s="122" t="s">
        <v>213</v>
      </c>
      <c r="J57" s="122" t="s">
        <v>1749</v>
      </c>
      <c r="K57" s="123" t="str">
        <f t="shared" si="15"/>
        <v>N/A</v>
      </c>
      <c r="L57" s="13"/>
    </row>
    <row r="58" spans="1:12" ht="12" customHeight="1" x14ac:dyDescent="0.2">
      <c r="A58" s="201" t="s">
        <v>1647</v>
      </c>
      <c r="B58" s="202"/>
      <c r="C58" s="202"/>
      <c r="D58" s="202"/>
      <c r="E58" s="202"/>
      <c r="F58" s="202"/>
      <c r="G58" s="202"/>
      <c r="H58" s="202"/>
      <c r="I58" s="202"/>
      <c r="J58" s="202"/>
      <c r="K58" s="203"/>
    </row>
    <row r="59" spans="1:12" x14ac:dyDescent="0.2">
      <c r="A59" s="193" t="s">
        <v>1645</v>
      </c>
      <c r="B59" s="194"/>
      <c r="C59" s="194"/>
      <c r="D59" s="194"/>
      <c r="E59" s="194"/>
      <c r="F59" s="194"/>
      <c r="G59" s="194"/>
      <c r="H59" s="194"/>
      <c r="I59" s="194"/>
      <c r="J59" s="194"/>
      <c r="K59" s="195"/>
    </row>
    <row r="60" spans="1:12" x14ac:dyDescent="0.2">
      <c r="A60" s="196" t="s">
        <v>1743</v>
      </c>
      <c r="B60" s="196"/>
      <c r="C60" s="196"/>
      <c r="D60" s="196"/>
      <c r="E60" s="196"/>
      <c r="F60" s="196"/>
      <c r="G60" s="196"/>
      <c r="H60" s="196"/>
      <c r="I60" s="196"/>
      <c r="J60" s="196"/>
      <c r="K60" s="197"/>
    </row>
  </sheetData>
  <mergeCells count="7">
    <mergeCell ref="A60:K60"/>
    <mergeCell ref="A1:K1"/>
    <mergeCell ref="A2:K2"/>
    <mergeCell ref="A4:K4"/>
    <mergeCell ref="A58:K58"/>
    <mergeCell ref="A59:K59"/>
    <mergeCell ref="A3:K3"/>
  </mergeCells>
  <printOptions headings="1"/>
  <pageMargins left="0.75" right="0.75" top="1" bottom="0.75" header="0.5" footer="0.5"/>
  <pageSetup scale="53"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13" customWidth="1"/>
    <col min="2" max="2" width="17.85546875"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5" style="13" customWidth="1"/>
    <col min="12" max="16384" width="9.140625" style="13"/>
  </cols>
  <sheetData>
    <row r="1" spans="1:11" s="12" customFormat="1" ht="18.75" customHeight="1" x14ac:dyDescent="0.2">
      <c r="A1" s="184" t="s">
        <v>1712</v>
      </c>
      <c r="B1" s="185"/>
      <c r="C1" s="185"/>
      <c r="D1" s="185"/>
      <c r="E1" s="185"/>
      <c r="F1" s="185"/>
      <c r="G1" s="185"/>
      <c r="H1" s="185"/>
      <c r="I1" s="185"/>
      <c r="J1" s="185"/>
      <c r="K1" s="186"/>
    </row>
    <row r="2" spans="1:11" x14ac:dyDescent="0.2">
      <c r="A2" s="190" t="s">
        <v>1601</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ht="55.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ht="12.75" customHeight="1" x14ac:dyDescent="0.2">
      <c r="A6" s="135" t="s">
        <v>344</v>
      </c>
      <c r="B6" s="5" t="s">
        <v>213</v>
      </c>
      <c r="C6" s="15">
        <v>7</v>
      </c>
      <c r="D6" s="5" t="s">
        <v>213</v>
      </c>
      <c r="E6" s="15" t="s">
        <v>1747</v>
      </c>
      <c r="F6" s="5" t="s">
        <v>213</v>
      </c>
      <c r="G6" s="15" t="s">
        <v>1747</v>
      </c>
      <c r="H6" s="5" t="s">
        <v>213</v>
      </c>
      <c r="I6" s="96" t="s">
        <v>213</v>
      </c>
      <c r="J6" s="96" t="s">
        <v>213</v>
      </c>
      <c r="K6" s="112" t="s">
        <v>213</v>
      </c>
    </row>
    <row r="7" spans="1:11" x14ac:dyDescent="0.2">
      <c r="A7" s="111" t="s">
        <v>12</v>
      </c>
      <c r="B7" s="17" t="s">
        <v>213</v>
      </c>
      <c r="C7" s="18">
        <v>4214715</v>
      </c>
      <c r="D7" s="19" t="str">
        <f>IF($B7="N/A","N/A",IF(C7&gt;15,"No",IF(C7&lt;-15,"No","Yes")))</f>
        <v>N/A</v>
      </c>
      <c r="E7" s="18">
        <v>4073212</v>
      </c>
      <c r="F7" s="19" t="str">
        <f>IF($B7="N/A","N/A",IF(E7&gt;15,"No",IF(E7&lt;-15,"No","Yes")))</f>
        <v>N/A</v>
      </c>
      <c r="G7" s="18">
        <v>4967101</v>
      </c>
      <c r="H7" s="19" t="str">
        <f>IF($B7="N/A","N/A",IF(G7&gt;15,"No",IF(G7&lt;-15,"No","Yes")))</f>
        <v>N/A</v>
      </c>
      <c r="I7" s="20">
        <v>-3.36</v>
      </c>
      <c r="J7" s="20">
        <v>21.95</v>
      </c>
      <c r="K7" s="113" t="str">
        <f t="shared" ref="K7:K22" si="0">IF(J7="Div by 0", "N/A", IF(J7="N/A","N/A", IF(J7&gt;30, "No", IF(J7&lt;-30, "No", "Yes"))))</f>
        <v>Yes</v>
      </c>
    </row>
    <row r="8" spans="1:11" x14ac:dyDescent="0.2">
      <c r="A8" s="111" t="s">
        <v>362</v>
      </c>
      <c r="B8" s="17" t="s">
        <v>213</v>
      </c>
      <c r="C8" s="21">
        <v>88.767544186999999</v>
      </c>
      <c r="D8" s="19" t="str">
        <f>IF($B8="N/A","N/A",IF(C8&gt;15,"No",IF(C8&lt;-15,"No","Yes")))</f>
        <v>N/A</v>
      </c>
      <c r="E8" s="21">
        <v>99.990646202999997</v>
      </c>
      <c r="F8" s="19" t="str">
        <f>IF($B8="N/A","N/A",IF(E8&gt;15,"No",IF(E8&lt;-15,"No","Yes")))</f>
        <v>N/A</v>
      </c>
      <c r="G8" s="21">
        <v>99.999959735000004</v>
      </c>
      <c r="H8" s="19" t="str">
        <f>IF($B8="N/A","N/A",IF(G8&gt;15,"No",IF(G8&lt;-15,"No","Yes")))</f>
        <v>N/A</v>
      </c>
      <c r="I8" s="20">
        <v>12.64</v>
      </c>
      <c r="J8" s="20">
        <v>9.2999999999999992E-3</v>
      </c>
      <c r="K8" s="113" t="str">
        <f t="shared" si="0"/>
        <v>Yes</v>
      </c>
    </row>
    <row r="9" spans="1:11" x14ac:dyDescent="0.2">
      <c r="A9" s="111" t="s">
        <v>119</v>
      </c>
      <c r="B9" s="22" t="s">
        <v>213</v>
      </c>
      <c r="C9" s="5">
        <v>11.232455813</v>
      </c>
      <c r="D9" s="5" t="str">
        <f>IF($B9="N/A","N/A",IF(C9&gt;15,"No",IF(C9&lt;-15,"No","Yes")))</f>
        <v>N/A</v>
      </c>
      <c r="E9" s="5">
        <v>9.3537974000000006E-3</v>
      </c>
      <c r="F9" s="5" t="str">
        <f>IF($B9="N/A","N/A",IF(E9&gt;15,"No",IF(E9&lt;-15,"No","Yes")))</f>
        <v>N/A</v>
      </c>
      <c r="G9" s="5">
        <v>4.0264900000000001E-5</v>
      </c>
      <c r="H9" s="5" t="str">
        <f>IF($B9="N/A","N/A",IF(G9&gt;15,"No",IF(G9&lt;-15,"No","Yes")))</f>
        <v>N/A</v>
      </c>
      <c r="I9" s="6">
        <v>-99.9</v>
      </c>
      <c r="J9" s="6">
        <v>-99.6</v>
      </c>
      <c r="K9" s="112" t="str">
        <f t="shared" si="0"/>
        <v>No</v>
      </c>
    </row>
    <row r="10" spans="1:11" x14ac:dyDescent="0.2">
      <c r="A10" s="111" t="s">
        <v>120</v>
      </c>
      <c r="B10" s="22"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112" t="str">
        <f t="shared" si="0"/>
        <v>N/A</v>
      </c>
    </row>
    <row r="11" spans="1:11" x14ac:dyDescent="0.2">
      <c r="A11" s="111" t="s">
        <v>839</v>
      </c>
      <c r="B11" s="22" t="s">
        <v>214</v>
      </c>
      <c r="C11" s="5">
        <v>92.920209314000004</v>
      </c>
      <c r="D11" s="5" t="str">
        <f>IF(OR($B11="N/A",$C11="N/A"),"N/A",IF(C11&gt;100,"No",IF(C11&lt;95,"No","Yes")))</f>
        <v>No</v>
      </c>
      <c r="E11" s="5">
        <v>98.000668759999996</v>
      </c>
      <c r="F11" s="5" t="str">
        <f>IF(OR($B11="N/A",$E11="N/A"),"N/A",IF(E11&gt;100,"No",IF(E11&lt;95,"No","Yes")))</f>
        <v>Yes</v>
      </c>
      <c r="G11" s="5">
        <v>100</v>
      </c>
      <c r="H11" s="5" t="str">
        <f>IF($B11="N/A","N/A",IF(G11&gt;100,"No",IF(G11&lt;95,"No","Yes")))</f>
        <v>Yes</v>
      </c>
      <c r="I11" s="6">
        <v>5.468</v>
      </c>
      <c r="J11" s="6">
        <v>2.04</v>
      </c>
      <c r="K11" s="112" t="str">
        <f t="shared" si="0"/>
        <v>Yes</v>
      </c>
    </row>
    <row r="12" spans="1:11" x14ac:dyDescent="0.2">
      <c r="A12" s="111"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1749</v>
      </c>
      <c r="J12" s="6" t="s">
        <v>1749</v>
      </c>
      <c r="K12" s="112" t="str">
        <f t="shared" si="0"/>
        <v>N/A</v>
      </c>
    </row>
    <row r="13" spans="1:11" x14ac:dyDescent="0.2">
      <c r="A13" s="111" t="s">
        <v>840</v>
      </c>
      <c r="B13" s="22" t="s">
        <v>214</v>
      </c>
      <c r="C13" s="5">
        <v>100</v>
      </c>
      <c r="D13" s="5" t="str">
        <f t="shared" si="1"/>
        <v>Yes</v>
      </c>
      <c r="E13" s="5">
        <v>71.463257988999999</v>
      </c>
      <c r="F13" s="5" t="str">
        <f t="shared" si="2"/>
        <v>No</v>
      </c>
      <c r="G13" s="5">
        <v>0</v>
      </c>
      <c r="H13" s="5" t="str">
        <f t="shared" si="3"/>
        <v>No</v>
      </c>
      <c r="I13" s="6">
        <v>-28.5</v>
      </c>
      <c r="J13" s="6">
        <v>-100</v>
      </c>
      <c r="K13" s="112" t="str">
        <f t="shared" si="0"/>
        <v>No</v>
      </c>
    </row>
    <row r="14" spans="1:11" x14ac:dyDescent="0.2">
      <c r="A14" s="111" t="s">
        <v>13</v>
      </c>
      <c r="B14" s="22" t="s">
        <v>213</v>
      </c>
      <c r="C14" s="23">
        <v>3741299</v>
      </c>
      <c r="D14" s="5" t="str">
        <f>IF($B14="N/A","N/A",IF(C14&gt;15,"No",IF(C14&lt;-15,"No","Yes")))</f>
        <v>N/A</v>
      </c>
      <c r="E14" s="23">
        <v>4072831</v>
      </c>
      <c r="F14" s="5" t="str">
        <f>IF($B14="N/A","N/A",IF(E14&gt;15,"No",IF(E14&lt;-15,"No","Yes")))</f>
        <v>N/A</v>
      </c>
      <c r="G14" s="23">
        <v>4967099</v>
      </c>
      <c r="H14" s="5" t="str">
        <f>IF($B14="N/A","N/A",IF(G14&gt;15,"No",IF(G14&lt;-15,"No","Yes")))</f>
        <v>N/A</v>
      </c>
      <c r="I14" s="6">
        <v>8.8610000000000007</v>
      </c>
      <c r="J14" s="6">
        <v>21.96</v>
      </c>
      <c r="K14" s="112" t="str">
        <f t="shared" si="0"/>
        <v>Yes</v>
      </c>
    </row>
    <row r="15" spans="1:11" ht="14.25" customHeight="1" x14ac:dyDescent="0.2">
      <c r="A15" s="111" t="s">
        <v>444</v>
      </c>
      <c r="B15" s="22" t="s">
        <v>213</v>
      </c>
      <c r="C15" s="5">
        <v>4.2765890000000001E-4</v>
      </c>
      <c r="D15" s="5" t="str">
        <f>IF($B15="N/A","N/A",IF(C15&gt;15,"No",IF(C15&lt;-15,"No","Yes")))</f>
        <v>N/A</v>
      </c>
      <c r="E15" s="5">
        <v>11.201667833</v>
      </c>
      <c r="F15" s="5" t="str">
        <f>IF($B15="N/A","N/A",IF(E15&gt;15,"No",IF(E15&lt;-15,"No","Yes")))</f>
        <v>N/A</v>
      </c>
      <c r="G15" s="5">
        <v>18.433939004999999</v>
      </c>
      <c r="H15" s="5" t="str">
        <f>IF($B15="N/A","N/A",IF(G15&gt;15,"No",IF(G15&lt;-15,"No","Yes")))</f>
        <v>N/A</v>
      </c>
      <c r="I15" s="6">
        <v>2620000</v>
      </c>
      <c r="J15" s="6">
        <v>64.56</v>
      </c>
      <c r="K15" s="112" t="str">
        <f t="shared" si="0"/>
        <v>No</v>
      </c>
    </row>
    <row r="16" spans="1:11" ht="12.75" customHeight="1" x14ac:dyDescent="0.2">
      <c r="A16" s="111" t="s">
        <v>862</v>
      </c>
      <c r="B16" s="22" t="s">
        <v>213</v>
      </c>
      <c r="C16" s="24">
        <v>28.625</v>
      </c>
      <c r="D16" s="5" t="str">
        <f>IF($B16="N/A","N/A",IF(C16&gt;15,"No",IF(C16&lt;-15,"No","Yes")))</f>
        <v>N/A</v>
      </c>
      <c r="E16" s="24">
        <v>123.81069428000001</v>
      </c>
      <c r="F16" s="5" t="str">
        <f>IF($B16="N/A","N/A",IF(E16&gt;15,"No",IF(E16&lt;-15,"No","Yes")))</f>
        <v>N/A</v>
      </c>
      <c r="G16" s="24">
        <v>129.54363215999999</v>
      </c>
      <c r="H16" s="5" t="str">
        <f>IF($B16="N/A","N/A",IF(G16&gt;15,"No",IF(G16&lt;-15,"No","Yes")))</f>
        <v>N/A</v>
      </c>
      <c r="I16" s="6">
        <v>332.5</v>
      </c>
      <c r="J16" s="6">
        <v>4.63</v>
      </c>
      <c r="K16" s="112" t="str">
        <f t="shared" si="0"/>
        <v>Yes</v>
      </c>
    </row>
    <row r="17" spans="1:11" x14ac:dyDescent="0.2">
      <c r="A17" s="111" t="s">
        <v>131</v>
      </c>
      <c r="B17" s="22" t="s">
        <v>213</v>
      </c>
      <c r="C17" s="23">
        <v>1921</v>
      </c>
      <c r="D17" s="5" t="str">
        <f>IF($B17="N/A","N/A",IF(C17&gt;15,"No",IF(C17&lt;-15,"No","Yes")))</f>
        <v>N/A</v>
      </c>
      <c r="E17" s="23">
        <v>4091</v>
      </c>
      <c r="F17" s="5" t="str">
        <f>IF($B17="N/A","N/A",IF(E17&gt;15,"No",IF(E17&lt;-15,"No","Yes")))</f>
        <v>N/A</v>
      </c>
      <c r="G17" s="23">
        <v>316964</v>
      </c>
      <c r="H17" s="5" t="str">
        <f>IF($B17="N/A","N/A",IF(G17&gt;15,"No",IF(G17&lt;-15,"No","Yes")))</f>
        <v>N/A</v>
      </c>
      <c r="I17" s="6">
        <v>113</v>
      </c>
      <c r="J17" s="6">
        <v>7648</v>
      </c>
      <c r="K17" s="112" t="str">
        <f t="shared" si="0"/>
        <v>No</v>
      </c>
    </row>
    <row r="18" spans="1:11" x14ac:dyDescent="0.2">
      <c r="A18" s="111" t="s">
        <v>346</v>
      </c>
      <c r="B18" s="22" t="s">
        <v>213</v>
      </c>
      <c r="C18" s="4">
        <v>4.5578408000000001E-2</v>
      </c>
      <c r="D18" s="5" t="str">
        <f>IF($B18="N/A","N/A",IF(C18&gt;15,"No",IF(C18&lt;-15,"No","Yes")))</f>
        <v>N/A</v>
      </c>
      <c r="E18" s="4">
        <v>0.100436707</v>
      </c>
      <c r="F18" s="5" t="str">
        <f>IF($B18="N/A","N/A",IF(E18&gt;15,"No",IF(E18&lt;-15,"No","Yes")))</f>
        <v>N/A</v>
      </c>
      <c r="G18" s="4">
        <v>6.3812674637000004</v>
      </c>
      <c r="H18" s="5" t="str">
        <f>IF($B18="N/A","N/A",IF(G18&gt;15,"No",IF(G18&lt;-15,"No","Yes")))</f>
        <v>N/A</v>
      </c>
      <c r="I18" s="6">
        <v>120.4</v>
      </c>
      <c r="J18" s="6">
        <v>6254</v>
      </c>
      <c r="K18" s="112" t="str">
        <f t="shared" si="0"/>
        <v>No</v>
      </c>
    </row>
    <row r="19" spans="1:11" ht="27.75" customHeight="1" x14ac:dyDescent="0.2">
      <c r="A19" s="111" t="s">
        <v>841</v>
      </c>
      <c r="B19" s="22" t="s">
        <v>213</v>
      </c>
      <c r="C19" s="24">
        <v>59.061946902999999</v>
      </c>
      <c r="D19" s="5" t="str">
        <f>IF($B19="N/A","N/A",IF(C19&gt;60,"No",IF(C19&lt;15,"No","Yes")))</f>
        <v>N/A</v>
      </c>
      <c r="E19" s="24">
        <v>52.259594231000001</v>
      </c>
      <c r="F19" s="5" t="str">
        <f>IF($B19="N/A","N/A",IF(E19&gt;60,"No",IF(E19&lt;15,"No","Yes")))</f>
        <v>N/A</v>
      </c>
      <c r="G19" s="24">
        <v>105.04527013000001</v>
      </c>
      <c r="H19" s="5" t="str">
        <f>IF($B19="N/A","N/A",IF(G19&gt;60,"No",IF(G19&lt;15,"No","Yes")))</f>
        <v>N/A</v>
      </c>
      <c r="I19" s="6">
        <v>-11.5</v>
      </c>
      <c r="J19" s="6">
        <v>101</v>
      </c>
      <c r="K19" s="112" t="str">
        <f t="shared" si="0"/>
        <v>No</v>
      </c>
    </row>
    <row r="20" spans="1:11" x14ac:dyDescent="0.2">
      <c r="A20" s="111" t="s">
        <v>27</v>
      </c>
      <c r="B20" s="22" t="s">
        <v>217</v>
      </c>
      <c r="C20" s="23">
        <v>11</v>
      </c>
      <c r="D20" s="5" t="str">
        <f>IF($B20="N/A","N/A",IF(C20="N/A","N/A",IF(C20=0,"Yes","No")))</f>
        <v>No</v>
      </c>
      <c r="E20" s="23">
        <v>0</v>
      </c>
      <c r="F20" s="5" t="str">
        <f>IF($B20="N/A","N/A",IF(E20="N/A","N/A",IF(E20=0,"Yes","No")))</f>
        <v>Yes</v>
      </c>
      <c r="G20" s="23">
        <v>11</v>
      </c>
      <c r="H20" s="5" t="str">
        <f>IF($B20="N/A","N/A",IF(G20=0,"Yes","No"))</f>
        <v>No</v>
      </c>
      <c r="I20" s="6">
        <v>-100</v>
      </c>
      <c r="J20" s="6" t="s">
        <v>1749</v>
      </c>
      <c r="K20" s="112" t="str">
        <f t="shared" si="0"/>
        <v>N/A</v>
      </c>
    </row>
    <row r="21" spans="1:11" x14ac:dyDescent="0.2">
      <c r="A21" s="111" t="s">
        <v>842</v>
      </c>
      <c r="B21" s="22" t="s">
        <v>213</v>
      </c>
      <c r="C21" s="5">
        <v>0</v>
      </c>
      <c r="D21" s="5" t="str">
        <f>IF($B21="N/A","N/A",IF(C21&gt;15,"No",IF(C21&lt;-15,"No","Yes")))</f>
        <v>N/A</v>
      </c>
      <c r="E21" s="5">
        <v>0</v>
      </c>
      <c r="F21" s="5" t="str">
        <f>IF($B21="N/A","N/A",IF(E21&gt;15,"No",IF(E21&lt;-15,"No","Yes")))</f>
        <v>N/A</v>
      </c>
      <c r="G21" s="5">
        <v>0</v>
      </c>
      <c r="H21" s="5" t="str">
        <f>IF($B21="N/A","N/A",IF(G21&gt;15,"No",IF(G21&lt;-15,"No","Yes")))</f>
        <v>N/A</v>
      </c>
      <c r="I21" s="6" t="s">
        <v>1749</v>
      </c>
      <c r="J21" s="6" t="s">
        <v>1749</v>
      </c>
      <c r="K21" s="112" t="str">
        <f t="shared" si="0"/>
        <v>N/A</v>
      </c>
    </row>
    <row r="22" spans="1:11" x14ac:dyDescent="0.2">
      <c r="A22" s="119" t="s">
        <v>1725</v>
      </c>
      <c r="B22" s="120" t="s">
        <v>213</v>
      </c>
      <c r="C22" s="141">
        <v>0</v>
      </c>
      <c r="D22" s="121" t="str">
        <f>IF($B22="N/A","N/A",IF(C22&gt;15,"No",IF(C22&lt;-15,"No","Yes")))</f>
        <v>N/A</v>
      </c>
      <c r="E22" s="141">
        <v>0</v>
      </c>
      <c r="F22" s="121" t="str">
        <f>IF($B22="N/A","N/A",IF(E22&gt;15,"No",IF(E22&lt;-15,"No","Yes")))</f>
        <v>N/A</v>
      </c>
      <c r="G22" s="141">
        <v>0</v>
      </c>
      <c r="H22" s="121" t="str">
        <f>IF($B22="N/A","N/A",IF(G22&gt;15,"No",IF(G22&lt;-15,"No","Yes")))</f>
        <v>N/A</v>
      </c>
      <c r="I22" s="122" t="s">
        <v>1749</v>
      </c>
      <c r="J22" s="122" t="s">
        <v>1749</v>
      </c>
      <c r="K22" s="123" t="str">
        <f t="shared" si="0"/>
        <v>N/A</v>
      </c>
    </row>
    <row r="23" spans="1:11" ht="12" customHeight="1" x14ac:dyDescent="0.2">
      <c r="A23" s="201" t="s">
        <v>1647</v>
      </c>
      <c r="B23" s="202"/>
      <c r="C23" s="202"/>
      <c r="D23" s="202"/>
      <c r="E23" s="202"/>
      <c r="F23" s="202"/>
      <c r="G23" s="202"/>
      <c r="H23" s="202"/>
      <c r="I23" s="202"/>
      <c r="J23" s="202"/>
      <c r="K23" s="203"/>
    </row>
    <row r="24" spans="1:11" x14ac:dyDescent="0.2">
      <c r="A24" s="193" t="s">
        <v>1645</v>
      </c>
      <c r="B24" s="194"/>
      <c r="C24" s="194"/>
      <c r="D24" s="194"/>
      <c r="E24" s="194"/>
      <c r="F24" s="194"/>
      <c r="G24" s="194"/>
      <c r="H24" s="194"/>
      <c r="I24" s="194"/>
      <c r="J24" s="194"/>
      <c r="K24" s="195"/>
    </row>
    <row r="25" spans="1:11" x14ac:dyDescent="0.2">
      <c r="A25" s="196" t="s">
        <v>1743</v>
      </c>
      <c r="B25" s="196"/>
      <c r="C25" s="196"/>
      <c r="D25" s="196"/>
      <c r="E25" s="196"/>
      <c r="F25" s="196"/>
      <c r="G25" s="196"/>
      <c r="H25" s="196"/>
      <c r="I25" s="196"/>
      <c r="J25" s="196"/>
      <c r="K25" s="197"/>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13"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1712</v>
      </c>
      <c r="B1" s="185"/>
      <c r="C1" s="185"/>
      <c r="D1" s="185"/>
      <c r="E1" s="185"/>
      <c r="F1" s="185"/>
      <c r="G1" s="185"/>
      <c r="H1" s="185"/>
      <c r="I1" s="185"/>
      <c r="J1" s="185"/>
      <c r="K1" s="186"/>
    </row>
    <row r="2" spans="1:11" x14ac:dyDescent="0.2">
      <c r="A2" s="190" t="s">
        <v>1602</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ht="55.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11" t="s">
        <v>12</v>
      </c>
      <c r="B6" s="22" t="s">
        <v>213</v>
      </c>
      <c r="C6" s="23">
        <v>3741299</v>
      </c>
      <c r="D6" s="5" t="str">
        <f>IF($B6="N/A","N/A",IF(C6&gt;15,"No",IF(C6&lt;-15,"No","Yes")))</f>
        <v>N/A</v>
      </c>
      <c r="E6" s="23">
        <v>4072831</v>
      </c>
      <c r="F6" s="5" t="str">
        <f>IF($B6="N/A","N/A",IF(E6&gt;15,"No",IF(E6&lt;-15,"No","Yes")))</f>
        <v>N/A</v>
      </c>
      <c r="G6" s="23">
        <v>4967099</v>
      </c>
      <c r="H6" s="5" t="str">
        <f>IF($B6="N/A","N/A",IF(G6&gt;15,"No",IF(G6&lt;-15,"No","Yes")))</f>
        <v>N/A</v>
      </c>
      <c r="I6" s="6">
        <v>8.8610000000000007</v>
      </c>
      <c r="J6" s="6">
        <v>21.96</v>
      </c>
      <c r="K6" s="112" t="str">
        <f t="shared" ref="K6:K18" si="0">IF(J6="Div by 0", "N/A", IF(J6="N/A","N/A", IF(J6&gt;30, "No", IF(J6&lt;-30, "No", "Yes"))))</f>
        <v>Yes</v>
      </c>
    </row>
    <row r="7" spans="1:11" x14ac:dyDescent="0.2">
      <c r="A7" s="111"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2" t="str">
        <f t="shared" si="0"/>
        <v>Yes</v>
      </c>
    </row>
    <row r="8" spans="1:11" x14ac:dyDescent="0.2">
      <c r="A8" s="111" t="s">
        <v>29</v>
      </c>
      <c r="B8" s="22" t="s">
        <v>217</v>
      </c>
      <c r="C8" s="5">
        <v>0</v>
      </c>
      <c r="D8" s="5" t="str">
        <f>IF($B8="N/A","N/A",IF(C8=0,"Yes","No"))</f>
        <v>Yes</v>
      </c>
      <c r="E8" s="5">
        <v>0</v>
      </c>
      <c r="F8" s="5" t="str">
        <f>IF($B8="N/A","N/A",IF(E8=0,"Yes","No"))</f>
        <v>Yes</v>
      </c>
      <c r="G8" s="5">
        <v>0</v>
      </c>
      <c r="H8" s="5" t="str">
        <f>IF($B8="N/A","N/A",IF(G8=0,"Yes","No"))</f>
        <v>Yes</v>
      </c>
      <c r="I8" s="6" t="s">
        <v>1749</v>
      </c>
      <c r="J8" s="6" t="s">
        <v>1749</v>
      </c>
      <c r="K8" s="112" t="str">
        <f t="shared" si="0"/>
        <v>N/A</v>
      </c>
    </row>
    <row r="9" spans="1:11" x14ac:dyDescent="0.2">
      <c r="A9" s="111" t="s">
        <v>854</v>
      </c>
      <c r="B9" s="22" t="s">
        <v>271</v>
      </c>
      <c r="C9" s="24">
        <v>75.937129858000006</v>
      </c>
      <c r="D9" s="5" t="str">
        <f>IF($B9="N/A","N/A",IF(C9&gt;60,"No",IF(C9&lt;15,"No","Yes")))</f>
        <v>No</v>
      </c>
      <c r="E9" s="24">
        <v>82.040772376999996</v>
      </c>
      <c r="F9" s="5" t="str">
        <f>IF($B9="N/A","N/A",IF(E9&gt;60,"No",IF(E9&lt;15,"No","Yes")))</f>
        <v>No</v>
      </c>
      <c r="G9" s="24">
        <v>90.608660104999998</v>
      </c>
      <c r="H9" s="5" t="str">
        <f>IF($B9="N/A","N/A",IF(G9&gt;60,"No",IF(G9&lt;15,"No","Yes")))</f>
        <v>No</v>
      </c>
      <c r="I9" s="6">
        <v>8.0380000000000003</v>
      </c>
      <c r="J9" s="6">
        <v>10.44</v>
      </c>
      <c r="K9" s="112" t="str">
        <f t="shared" si="0"/>
        <v>Yes</v>
      </c>
    </row>
    <row r="10" spans="1:11" x14ac:dyDescent="0.2">
      <c r="A10" s="111" t="s">
        <v>14</v>
      </c>
      <c r="B10" s="22" t="s">
        <v>272</v>
      </c>
      <c r="C10" s="5">
        <v>1.3468049466000001</v>
      </c>
      <c r="D10" s="5" t="str">
        <f>IF($B10="N/A","N/A",IF(C10&gt;15,"No",IF(C10&lt;=0,"No","Yes")))</f>
        <v>Yes</v>
      </c>
      <c r="E10" s="5">
        <v>1.3664205561</v>
      </c>
      <c r="F10" s="5" t="str">
        <f>IF($B10="N/A","N/A",IF(E10&gt;15,"No",IF(E10&lt;=0,"No","Yes")))</f>
        <v>Yes</v>
      </c>
      <c r="G10" s="5">
        <v>1.1454372059</v>
      </c>
      <c r="H10" s="5" t="str">
        <f>IF($B10="N/A","N/A",IF(G10&gt;15,"No",IF(G10&lt;=0,"No","Yes")))</f>
        <v>Yes</v>
      </c>
      <c r="I10" s="6">
        <v>1.456</v>
      </c>
      <c r="J10" s="6">
        <v>-16.2</v>
      </c>
      <c r="K10" s="112" t="str">
        <f t="shared" si="0"/>
        <v>Yes</v>
      </c>
    </row>
    <row r="11" spans="1:11" x14ac:dyDescent="0.2">
      <c r="A11" s="111" t="s">
        <v>877</v>
      </c>
      <c r="B11" s="22" t="s">
        <v>213</v>
      </c>
      <c r="C11" s="24">
        <v>114.91368977</v>
      </c>
      <c r="D11" s="5" t="str">
        <f>IF($B11="N/A","N/A",IF(C11&gt;15,"No",IF(C11&lt;-15,"No","Yes")))</f>
        <v>N/A</v>
      </c>
      <c r="E11" s="24">
        <v>120.42823258999999</v>
      </c>
      <c r="F11" s="5" t="str">
        <f>IF($B11="N/A","N/A",IF(E11&gt;15,"No",IF(E11&lt;-15,"No","Yes")))</f>
        <v>N/A</v>
      </c>
      <c r="G11" s="24">
        <v>132.83977501999999</v>
      </c>
      <c r="H11" s="5" t="str">
        <f>IF($B11="N/A","N/A",IF(G11&gt;15,"No",IF(G11&lt;-15,"No","Yes")))</f>
        <v>N/A</v>
      </c>
      <c r="I11" s="6">
        <v>4.7990000000000004</v>
      </c>
      <c r="J11" s="6">
        <v>10.31</v>
      </c>
      <c r="K11" s="112" t="str">
        <f t="shared" si="0"/>
        <v>Yes</v>
      </c>
    </row>
    <row r="12" spans="1:11" x14ac:dyDescent="0.2">
      <c r="A12" s="111" t="s">
        <v>939</v>
      </c>
      <c r="B12" s="22" t="s">
        <v>213</v>
      </c>
      <c r="C12" s="5">
        <v>1.5916664239</v>
      </c>
      <c r="D12" s="5" t="str">
        <f>IF($B12="N/A","N/A",IF(C12&gt;15,"No",IF(C12&lt;-15,"No","Yes")))</f>
        <v>N/A</v>
      </c>
      <c r="E12" s="5">
        <v>1.7245252749</v>
      </c>
      <c r="F12" s="5" t="str">
        <f>IF($B12="N/A","N/A",IF(E12&gt;15,"No",IF(E12&lt;-15,"No","Yes")))</f>
        <v>N/A</v>
      </c>
      <c r="G12" s="5">
        <v>1.7657187827</v>
      </c>
      <c r="H12" s="5" t="str">
        <f>IF($B12="N/A","N/A",IF(G12&gt;15,"No",IF(G12&lt;-15,"No","Yes")))</f>
        <v>N/A</v>
      </c>
      <c r="I12" s="6">
        <v>8.3469999999999995</v>
      </c>
      <c r="J12" s="6">
        <v>2.3889999999999998</v>
      </c>
      <c r="K12" s="112" t="str">
        <f t="shared" si="0"/>
        <v>Yes</v>
      </c>
    </row>
    <row r="13" spans="1:11" x14ac:dyDescent="0.2">
      <c r="A13" s="111" t="s">
        <v>51</v>
      </c>
      <c r="B13" s="22" t="s">
        <v>273</v>
      </c>
      <c r="C13" s="5">
        <v>99.927859280999996</v>
      </c>
      <c r="D13" s="5" t="str">
        <f>IF($B13="N/A","N/A",IF(C13&gt;99,"No",IF(C13&lt;95,"No","Yes")))</f>
        <v>No</v>
      </c>
      <c r="E13" s="5">
        <v>99.954798026000006</v>
      </c>
      <c r="F13" s="5" t="str">
        <f>IF($B13="N/A","N/A",IF(E13&gt;99,"No",IF(E13&lt;95,"No","Yes")))</f>
        <v>No</v>
      </c>
      <c r="G13" s="5">
        <v>100</v>
      </c>
      <c r="H13" s="5" t="str">
        <f>IF($B13="N/A","N/A",IF(G13&gt;99,"No",IF(G13&lt;95,"No","Yes")))</f>
        <v>No</v>
      </c>
      <c r="I13" s="6">
        <v>2.7E-2</v>
      </c>
      <c r="J13" s="6">
        <v>4.5199999999999997E-2</v>
      </c>
      <c r="K13" s="112" t="str">
        <f t="shared" si="0"/>
        <v>Yes</v>
      </c>
    </row>
    <row r="14" spans="1:11" x14ac:dyDescent="0.2">
      <c r="A14" s="111" t="s">
        <v>52</v>
      </c>
      <c r="B14" s="22" t="s">
        <v>274</v>
      </c>
      <c r="C14" s="5">
        <v>0</v>
      </c>
      <c r="D14" s="5" t="str">
        <f>IF($B14="N/A","N/A",IF(C14&gt;6,"No",IF(C14&lt;=0,"No","Yes")))</f>
        <v>No</v>
      </c>
      <c r="E14" s="5">
        <v>0</v>
      </c>
      <c r="F14" s="5" t="str">
        <f>IF($B14="N/A","N/A",IF(E14&gt;6,"No",IF(E14&lt;=0,"No","Yes")))</f>
        <v>No</v>
      </c>
      <c r="G14" s="5">
        <v>0</v>
      </c>
      <c r="H14" s="5" t="str">
        <f>IF($B14="N/A","N/A",IF(G14&gt;6,"No",IF(G14&lt;=0,"No","Yes")))</f>
        <v>No</v>
      </c>
      <c r="I14" s="6" t="s">
        <v>1749</v>
      </c>
      <c r="J14" s="6" t="s">
        <v>1749</v>
      </c>
      <c r="K14" s="112" t="str">
        <f t="shared" si="0"/>
        <v>N/A</v>
      </c>
    </row>
    <row r="15" spans="1:11" x14ac:dyDescent="0.2">
      <c r="A15" s="111" t="s">
        <v>164</v>
      </c>
      <c r="B15" s="22" t="s">
        <v>213</v>
      </c>
      <c r="C15" s="5">
        <v>83.232520195000006</v>
      </c>
      <c r="D15" s="5" t="str">
        <f>IF($B15="N/A","N/A",IF(C15&gt;15,"No",IF(C15&lt;-15,"No","Yes")))</f>
        <v>N/A</v>
      </c>
      <c r="E15" s="5">
        <v>85.759115105000006</v>
      </c>
      <c r="F15" s="5" t="str">
        <f>IF($B15="N/A","N/A",IF(E15&gt;15,"No",IF(E15&lt;-15,"No","Yes")))</f>
        <v>N/A</v>
      </c>
      <c r="G15" s="5">
        <v>89.127315562000007</v>
      </c>
      <c r="H15" s="5" t="str">
        <f>IF($B15="N/A","N/A",IF(G15&gt;15,"No",IF(G15&lt;-15,"No","Yes")))</f>
        <v>N/A</v>
      </c>
      <c r="I15" s="6">
        <v>3.036</v>
      </c>
      <c r="J15" s="6">
        <v>3.9279999999999999</v>
      </c>
      <c r="K15" s="112" t="str">
        <f t="shared" si="0"/>
        <v>Yes</v>
      </c>
    </row>
    <row r="16" spans="1:11" x14ac:dyDescent="0.2">
      <c r="A16" s="111" t="s">
        <v>165</v>
      </c>
      <c r="B16" s="22" t="s">
        <v>275</v>
      </c>
      <c r="C16" s="5">
        <v>100</v>
      </c>
      <c r="D16" s="5" t="str">
        <f>IF($B16="N/A","N/A",IF(C16&gt;98,"Yes","No"))</f>
        <v>Yes</v>
      </c>
      <c r="E16" s="5">
        <v>99.905330152999994</v>
      </c>
      <c r="F16" s="5" t="str">
        <f>IF($B16="N/A","N/A",IF(E16&gt;98,"Yes","No"))</f>
        <v>Yes</v>
      </c>
      <c r="G16" s="5">
        <v>99.698999356000002</v>
      </c>
      <c r="H16" s="5" t="str">
        <f>IF($B16="N/A","N/A",IF(G16&gt;98,"Yes","No"))</f>
        <v>Yes</v>
      </c>
      <c r="I16" s="6">
        <v>-9.5000000000000001E-2</v>
      </c>
      <c r="J16" s="6">
        <v>-0.20699999999999999</v>
      </c>
      <c r="K16" s="112" t="str">
        <f t="shared" si="0"/>
        <v>Yes</v>
      </c>
    </row>
    <row r="17" spans="1:11" x14ac:dyDescent="0.2">
      <c r="A17" s="111" t="s">
        <v>21</v>
      </c>
      <c r="B17" s="22" t="s">
        <v>275</v>
      </c>
      <c r="C17" s="5">
        <v>99.999384796000001</v>
      </c>
      <c r="D17" s="5" t="str">
        <f>IF($B17="N/A","N/A",IF(C17&gt;98,"Yes","No"))</f>
        <v>Yes</v>
      </c>
      <c r="E17" s="5">
        <v>99.837533375999996</v>
      </c>
      <c r="F17" s="5" t="str">
        <f>IF($B17="N/A","N/A",IF(E17&gt;98,"Yes","No"))</f>
        <v>Yes</v>
      </c>
      <c r="G17" s="5">
        <v>99.330796507000002</v>
      </c>
      <c r="H17" s="5" t="str">
        <f>IF($B17="N/A","N/A",IF(G17&gt;98,"Yes","No"))</f>
        <v>Yes</v>
      </c>
      <c r="I17" s="6">
        <v>-0.16200000000000001</v>
      </c>
      <c r="J17" s="6">
        <v>-0.50800000000000001</v>
      </c>
      <c r="K17" s="112" t="str">
        <f t="shared" si="0"/>
        <v>Yes</v>
      </c>
    </row>
    <row r="18" spans="1:11" x14ac:dyDescent="0.2">
      <c r="A18" s="111" t="s">
        <v>53</v>
      </c>
      <c r="B18" s="22" t="s">
        <v>275</v>
      </c>
      <c r="C18" s="5">
        <v>99.995934306999999</v>
      </c>
      <c r="D18" s="5" t="str">
        <f>IF($B18="N/A","N/A",IF(C18&gt;98,"Yes","No"))</f>
        <v>Yes</v>
      </c>
      <c r="E18" s="5">
        <v>99.996708416999994</v>
      </c>
      <c r="F18" s="5" t="str">
        <f>IF($B18="N/A","N/A",IF(E18&gt;98,"Yes","No"))</f>
        <v>Yes</v>
      </c>
      <c r="G18" s="5">
        <v>99.997221718000006</v>
      </c>
      <c r="H18" s="5" t="str">
        <f>IF($B18="N/A","N/A",IF(G18&gt;98,"Yes","No"))</f>
        <v>Yes</v>
      </c>
      <c r="I18" s="6">
        <v>8.0000000000000004E-4</v>
      </c>
      <c r="J18" s="6">
        <v>5.0000000000000001E-4</v>
      </c>
      <c r="K18" s="112" t="str">
        <f t="shared" si="0"/>
        <v>Yes</v>
      </c>
    </row>
    <row r="19" spans="1:11" ht="12.75" customHeight="1" x14ac:dyDescent="0.2">
      <c r="A19" s="111" t="s">
        <v>678</v>
      </c>
      <c r="B19" s="22" t="s">
        <v>223</v>
      </c>
      <c r="C19" s="5">
        <v>99.848982933000002</v>
      </c>
      <c r="D19" s="5" t="str">
        <f>IF($B19="N/A","N/A",IF(C19&gt;100,"No",IF(C19&lt;98,"No","Yes")))</f>
        <v>Yes</v>
      </c>
      <c r="E19" s="5">
        <v>99.782804639000005</v>
      </c>
      <c r="F19" s="5" t="str">
        <f>IF($B19="N/A","N/A",IF(E19&gt;100,"No",IF(E19&lt;98,"No","Yes")))</f>
        <v>Yes</v>
      </c>
      <c r="G19" s="5">
        <v>99.463368860000003</v>
      </c>
      <c r="H19" s="5" t="str">
        <f>IF($B19="N/A","N/A",IF(G19&gt;100,"No",IF(G19&lt;98,"No","Yes")))</f>
        <v>Yes</v>
      </c>
      <c r="I19" s="6">
        <v>-6.6000000000000003E-2</v>
      </c>
      <c r="J19" s="6">
        <v>-0.32</v>
      </c>
      <c r="K19" s="112" t="str">
        <f>IF(J19="Div by 0", "N/A", IF(J19="N/A","N/A", IF(J19&gt;30, "No", IF(J19&lt;-30, "No", "Yes"))))</f>
        <v>Yes</v>
      </c>
    </row>
    <row r="20" spans="1:11" x14ac:dyDescent="0.2">
      <c r="A20" s="111" t="s">
        <v>679</v>
      </c>
      <c r="B20" s="22" t="s">
        <v>223</v>
      </c>
      <c r="C20" s="5">
        <v>100</v>
      </c>
      <c r="D20" s="5" t="str">
        <f>IF($B20="N/A","N/A",IF(C20&gt;100,"No",IF(C20&lt;98,"No","Yes")))</f>
        <v>Yes</v>
      </c>
      <c r="E20" s="5">
        <v>99.949715565999995</v>
      </c>
      <c r="F20" s="5" t="str">
        <f>IF($B20="N/A","N/A",IF(E20&gt;100,"No",IF(E20&lt;98,"No","Yes")))</f>
        <v>Yes</v>
      </c>
      <c r="G20" s="5">
        <v>99.83402787</v>
      </c>
      <c r="H20" s="5" t="str">
        <f>IF($B20="N/A","N/A",IF(G20&gt;100,"No",IF(G20&lt;98,"No","Yes")))</f>
        <v>Yes</v>
      </c>
      <c r="I20" s="6">
        <v>-0.05</v>
      </c>
      <c r="J20" s="6">
        <v>-0.11600000000000001</v>
      </c>
      <c r="K20" s="112" t="str">
        <f>IF(J20="Div by 0", "N/A", IF(J20="N/A","N/A", IF(J20&gt;30, "No", IF(J20&lt;-30, "No", "Yes"))))</f>
        <v>Yes</v>
      </c>
    </row>
    <row r="21" spans="1:11" x14ac:dyDescent="0.2">
      <c r="A21" s="111" t="s">
        <v>680</v>
      </c>
      <c r="B21" s="22" t="s">
        <v>223</v>
      </c>
      <c r="C21" s="5">
        <v>100</v>
      </c>
      <c r="D21" s="5" t="str">
        <f>IF($B21="N/A","N/A",IF(C21&gt;100,"No",IF(C21&lt;98,"No","Yes")))</f>
        <v>Yes</v>
      </c>
      <c r="E21" s="5">
        <v>99.949715565999995</v>
      </c>
      <c r="F21" s="5" t="str">
        <f>IF($B21="N/A","N/A",IF(E21&gt;100,"No",IF(E21&lt;98,"No","Yes")))</f>
        <v>Yes</v>
      </c>
      <c r="G21" s="5">
        <v>99.83402787</v>
      </c>
      <c r="H21" s="5" t="str">
        <f>IF($B21="N/A","N/A",IF(G21&gt;100,"No",IF(G21&lt;98,"No","Yes")))</f>
        <v>Yes</v>
      </c>
      <c r="I21" s="6">
        <v>-0.05</v>
      </c>
      <c r="J21" s="6">
        <v>-0.11600000000000001</v>
      </c>
      <c r="K21" s="112" t="str">
        <f>IF(J21="Div by 0", "N/A", IF(J21="N/A","N/A", IF(J21&gt;30, "No", IF(J21&lt;-30, "No", "Yes"))))</f>
        <v>Yes</v>
      </c>
    </row>
    <row r="22" spans="1:11" ht="15" customHeight="1" x14ac:dyDescent="0.2">
      <c r="A22" s="111" t="s">
        <v>1726</v>
      </c>
      <c r="B22" s="22" t="s">
        <v>213</v>
      </c>
      <c r="C22" s="5">
        <v>65.708808625000003</v>
      </c>
      <c r="D22" s="5" t="str">
        <f>IF($B22="N/A","N/A",IF(C22&gt;15,"No",IF(C22&lt;-15,"No","Yes")))</f>
        <v>N/A</v>
      </c>
      <c r="E22" s="5">
        <v>64.115869281000002</v>
      </c>
      <c r="F22" s="5" t="str">
        <f>IF($B22="N/A","N/A",IF(E22&gt;15,"No",IF(E22&lt;-15,"No","Yes")))</f>
        <v>N/A</v>
      </c>
      <c r="G22" s="5">
        <v>59.971907143000003</v>
      </c>
      <c r="H22" s="5" t="str">
        <f>IF($B22="N/A","N/A",IF(G22&gt;15,"No",IF(G22&lt;-15,"No","Yes")))</f>
        <v>N/A</v>
      </c>
      <c r="I22" s="6">
        <v>-2.42</v>
      </c>
      <c r="J22" s="6">
        <v>-6.46</v>
      </c>
      <c r="K22" s="112" t="str">
        <f t="shared" ref="K22:K31" si="1">IF(J22="Div by 0", "N/A", IF(J22="N/A","N/A", IF(J22&gt;30, "No", IF(J22&lt;-30, "No", "Yes"))))</f>
        <v>Yes</v>
      </c>
    </row>
    <row r="23" spans="1:11" x14ac:dyDescent="0.2">
      <c r="A23" s="111" t="s">
        <v>940</v>
      </c>
      <c r="B23" s="22" t="s">
        <v>213</v>
      </c>
      <c r="C23" s="5">
        <v>34.289721297</v>
      </c>
      <c r="D23" s="5" t="str">
        <f>IF($B23="N/A","N/A",IF(C23&gt;15,"No",IF(C23&lt;-15,"No","Yes")))</f>
        <v>N/A</v>
      </c>
      <c r="E23" s="5">
        <v>35.830777167000001</v>
      </c>
      <c r="F23" s="5" t="str">
        <f>IF($B23="N/A","N/A",IF(E23&gt;15,"No",IF(E23&lt;-15,"No","Yes")))</f>
        <v>N/A</v>
      </c>
      <c r="G23" s="5">
        <v>39.615940813999998</v>
      </c>
      <c r="H23" s="5" t="str">
        <f>IF($B23="N/A","N/A",IF(G23&gt;15,"No",IF(G23&lt;-15,"No","Yes")))</f>
        <v>N/A</v>
      </c>
      <c r="I23" s="6">
        <v>4.4939999999999998</v>
      </c>
      <c r="J23" s="6">
        <v>10.56</v>
      </c>
      <c r="K23" s="112" t="str">
        <f t="shared" si="1"/>
        <v>Yes</v>
      </c>
    </row>
    <row r="24" spans="1:11" ht="25.5" x14ac:dyDescent="0.2">
      <c r="A24" s="111" t="s">
        <v>941</v>
      </c>
      <c r="B24" s="22" t="s">
        <v>213</v>
      </c>
      <c r="C24" s="5">
        <v>0</v>
      </c>
      <c r="D24" s="5" t="str">
        <f>IF($B24="N/A","N/A",IF(C24&gt;15,"No",IF(C24&lt;-15,"No","Yes")))</f>
        <v>N/A</v>
      </c>
      <c r="E24" s="5">
        <v>0</v>
      </c>
      <c r="F24" s="5" t="str">
        <f>IF($B24="N/A","N/A",IF(E24&gt;15,"No",IF(E24&lt;-15,"No","Yes")))</f>
        <v>N/A</v>
      </c>
      <c r="G24" s="5">
        <v>0.23871076460000001</v>
      </c>
      <c r="H24" s="5" t="str">
        <f>IF($B24="N/A","N/A",IF(G24&gt;15,"No",IF(G24&lt;-15,"No","Yes")))</f>
        <v>N/A</v>
      </c>
      <c r="I24" s="6" t="s">
        <v>1749</v>
      </c>
      <c r="J24" s="6" t="s">
        <v>1749</v>
      </c>
      <c r="K24" s="112" t="str">
        <f t="shared" si="1"/>
        <v>N/A</v>
      </c>
    </row>
    <row r="25" spans="1:11" x14ac:dyDescent="0.2">
      <c r="A25" s="111" t="s">
        <v>166</v>
      </c>
      <c r="B25" s="22" t="s">
        <v>213</v>
      </c>
      <c r="C25" s="5">
        <v>100</v>
      </c>
      <c r="D25" s="5" t="str">
        <f t="shared" ref="D25:D27" si="2">IF($B25="N/A","N/A",IF(C25&gt;15,"No",IF(C25&lt;-15,"No","Yes")))</f>
        <v>N/A</v>
      </c>
      <c r="E25" s="5">
        <v>99.949715565999995</v>
      </c>
      <c r="F25" s="5" t="str">
        <f t="shared" ref="F25:F27" si="3">IF($B25="N/A","N/A",IF(E25&gt;15,"No",IF(E25&lt;-15,"No","Yes")))</f>
        <v>N/A</v>
      </c>
      <c r="G25" s="5">
        <v>99.83402787</v>
      </c>
      <c r="H25" s="5" t="str">
        <f t="shared" ref="H25:H27" si="4">IF($B25="N/A","N/A",IF(G25&gt;15,"No",IF(G25&lt;-15,"No","Yes")))</f>
        <v>N/A</v>
      </c>
      <c r="I25" s="6">
        <v>-0.05</v>
      </c>
      <c r="J25" s="6">
        <v>-0.11600000000000001</v>
      </c>
      <c r="K25" s="112" t="str">
        <f t="shared" si="1"/>
        <v>Yes</v>
      </c>
    </row>
    <row r="26" spans="1:11" x14ac:dyDescent="0.2">
      <c r="A26" s="111" t="s">
        <v>167</v>
      </c>
      <c r="B26" s="22" t="s">
        <v>213</v>
      </c>
      <c r="C26" s="5">
        <v>100</v>
      </c>
      <c r="D26" s="5" t="str">
        <f t="shared" si="2"/>
        <v>N/A</v>
      </c>
      <c r="E26" s="5">
        <v>99.949715565999995</v>
      </c>
      <c r="F26" s="5" t="str">
        <f t="shared" si="3"/>
        <v>N/A</v>
      </c>
      <c r="G26" s="5">
        <v>99.83402787</v>
      </c>
      <c r="H26" s="5" t="str">
        <f t="shared" si="4"/>
        <v>N/A</v>
      </c>
      <c r="I26" s="6">
        <v>-0.05</v>
      </c>
      <c r="J26" s="6">
        <v>-0.11600000000000001</v>
      </c>
      <c r="K26" s="112" t="str">
        <f t="shared" si="1"/>
        <v>Yes</v>
      </c>
    </row>
    <row r="27" spans="1:11" x14ac:dyDescent="0.2">
      <c r="A27" s="111" t="s">
        <v>168</v>
      </c>
      <c r="B27" s="22" t="s">
        <v>213</v>
      </c>
      <c r="C27" s="5">
        <v>100</v>
      </c>
      <c r="D27" s="5" t="str">
        <f t="shared" si="2"/>
        <v>N/A</v>
      </c>
      <c r="E27" s="5">
        <v>99.949715565999995</v>
      </c>
      <c r="F27" s="5" t="str">
        <f t="shared" si="3"/>
        <v>N/A</v>
      </c>
      <c r="G27" s="5">
        <v>99.83402787</v>
      </c>
      <c r="H27" s="5" t="str">
        <f t="shared" si="4"/>
        <v>N/A</v>
      </c>
      <c r="I27" s="6">
        <v>-0.05</v>
      </c>
      <c r="J27" s="6">
        <v>-0.11600000000000001</v>
      </c>
      <c r="K27" s="112" t="str">
        <f t="shared" si="1"/>
        <v>Yes</v>
      </c>
    </row>
    <row r="28" spans="1:11" x14ac:dyDescent="0.2">
      <c r="A28" s="111" t="s">
        <v>54</v>
      </c>
      <c r="B28" s="22" t="s">
        <v>213</v>
      </c>
      <c r="C28" s="5">
        <v>2.7943770332</v>
      </c>
      <c r="D28" s="5" t="str">
        <f>IF($B28="N/A","N/A",IF(C28&gt;15,"No",IF(C28&lt;-15,"No","Yes")))</f>
        <v>N/A</v>
      </c>
      <c r="E28" s="5">
        <v>2.5564281945</v>
      </c>
      <c r="F28" s="5" t="str">
        <f>IF($B28="N/A","N/A",IF(E28&gt;15,"No",IF(E28&lt;-15,"No","Yes")))</f>
        <v>N/A</v>
      </c>
      <c r="G28" s="5">
        <v>2.5102177346999999</v>
      </c>
      <c r="H28" s="5" t="str">
        <f>IF($B28="N/A","N/A",IF(G28&gt;15,"No",IF(G28&lt;-15,"No","Yes")))</f>
        <v>N/A</v>
      </c>
      <c r="I28" s="6">
        <v>-8.52</v>
      </c>
      <c r="J28" s="6">
        <v>-1.81</v>
      </c>
      <c r="K28" s="112" t="str">
        <f t="shared" si="1"/>
        <v>Yes</v>
      </c>
    </row>
    <row r="29" spans="1:11" x14ac:dyDescent="0.2">
      <c r="A29" s="111" t="s">
        <v>55</v>
      </c>
      <c r="B29" s="22" t="s">
        <v>213</v>
      </c>
      <c r="C29" s="5">
        <v>97.205622966999996</v>
      </c>
      <c r="D29" s="5" t="str">
        <f>IF($B29="N/A","N/A",IF(C29&gt;15,"No",IF(C29&lt;-15,"No","Yes")))</f>
        <v>N/A</v>
      </c>
      <c r="E29" s="5">
        <v>97.393287372000003</v>
      </c>
      <c r="F29" s="5" t="str">
        <f>IF($B29="N/A","N/A",IF(E29&gt;15,"No",IF(E29&lt;-15,"No","Yes")))</f>
        <v>N/A</v>
      </c>
      <c r="G29" s="5">
        <v>97.323810135000002</v>
      </c>
      <c r="H29" s="5" t="str">
        <f>IF($B29="N/A","N/A",IF(G29&gt;15,"No",IF(G29&lt;-15,"No","Yes")))</f>
        <v>N/A</v>
      </c>
      <c r="I29" s="6">
        <v>0.19309999999999999</v>
      </c>
      <c r="J29" s="6">
        <v>-7.0999999999999994E-2</v>
      </c>
      <c r="K29" s="112" t="str">
        <f t="shared" si="1"/>
        <v>Yes</v>
      </c>
    </row>
    <row r="30" spans="1:11" x14ac:dyDescent="0.2">
      <c r="A30" s="111" t="s">
        <v>56</v>
      </c>
      <c r="B30" s="22" t="s">
        <v>213</v>
      </c>
      <c r="C30" s="5">
        <v>73.928868022000003</v>
      </c>
      <c r="D30" s="5" t="str">
        <f>IF($B30="N/A","N/A",IF(C30&gt;15,"No",IF(C30&lt;-15,"No","Yes")))</f>
        <v>N/A</v>
      </c>
      <c r="E30" s="5">
        <v>76.445180269000005</v>
      </c>
      <c r="F30" s="5" t="str">
        <f>IF($B30="N/A","N/A",IF(E30&gt;15,"No",IF(E30&lt;-15,"No","Yes")))</f>
        <v>N/A</v>
      </c>
      <c r="G30" s="5">
        <v>79.251450394000003</v>
      </c>
      <c r="H30" s="5" t="str">
        <f>IF($B30="N/A","N/A",IF(G30&gt;15,"No",IF(G30&lt;-15,"No","Yes")))</f>
        <v>N/A</v>
      </c>
      <c r="I30" s="6">
        <v>3.4039999999999999</v>
      </c>
      <c r="J30" s="6">
        <v>3.6709999999999998</v>
      </c>
      <c r="K30" s="112" t="str">
        <f t="shared" si="1"/>
        <v>Yes</v>
      </c>
    </row>
    <row r="31" spans="1:11" x14ac:dyDescent="0.2">
      <c r="A31" s="119" t="s">
        <v>57</v>
      </c>
      <c r="B31" s="120" t="s">
        <v>213</v>
      </c>
      <c r="C31" s="121">
        <v>22.132419783</v>
      </c>
      <c r="D31" s="121" t="str">
        <f>IF($B31="N/A","N/A",IF(C31&gt;15,"No",IF(C31&lt;-15,"No","Yes")))</f>
        <v>N/A</v>
      </c>
      <c r="E31" s="121">
        <v>16.633835286</v>
      </c>
      <c r="F31" s="121" t="str">
        <f>IF($B31="N/A","N/A",IF(E31&gt;15,"No",IF(E31&lt;-15,"No","Yes")))</f>
        <v>N/A</v>
      </c>
      <c r="G31" s="121">
        <v>15.102900103</v>
      </c>
      <c r="H31" s="121" t="str">
        <f>IF($B31="N/A","N/A",IF(G31&gt;15,"No",IF(G31&lt;-15,"No","Yes")))</f>
        <v>N/A</v>
      </c>
      <c r="I31" s="122">
        <v>-24.8</v>
      </c>
      <c r="J31" s="122">
        <v>-9.1999999999999993</v>
      </c>
      <c r="K31" s="123" t="str">
        <f t="shared" si="1"/>
        <v>Yes</v>
      </c>
    </row>
    <row r="32" spans="1:11" ht="12" customHeight="1" x14ac:dyDescent="0.2">
      <c r="A32" s="201" t="s">
        <v>1647</v>
      </c>
      <c r="B32" s="202"/>
      <c r="C32" s="202"/>
      <c r="D32" s="202"/>
      <c r="E32" s="202"/>
      <c r="F32" s="202"/>
      <c r="G32" s="202"/>
      <c r="H32" s="202"/>
      <c r="I32" s="202"/>
      <c r="J32" s="202"/>
      <c r="K32" s="203"/>
    </row>
    <row r="33" spans="1:11" x14ac:dyDescent="0.2">
      <c r="A33" s="193" t="s">
        <v>1645</v>
      </c>
      <c r="B33" s="194"/>
      <c r="C33" s="194"/>
      <c r="D33" s="194"/>
      <c r="E33" s="194"/>
      <c r="F33" s="194"/>
      <c r="G33" s="194"/>
      <c r="H33" s="194"/>
      <c r="I33" s="194"/>
      <c r="J33" s="194"/>
      <c r="K33" s="195"/>
    </row>
    <row r="34" spans="1:11" x14ac:dyDescent="0.2">
      <c r="A34" s="196" t="s">
        <v>1743</v>
      </c>
      <c r="B34" s="196"/>
      <c r="C34" s="196"/>
      <c r="D34" s="196"/>
      <c r="E34" s="196"/>
      <c r="F34" s="196"/>
      <c r="G34" s="196"/>
      <c r="H34" s="196"/>
      <c r="I34" s="196"/>
      <c r="J34" s="196"/>
      <c r="K34" s="197"/>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13"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1712</v>
      </c>
      <c r="B1" s="185"/>
      <c r="C1" s="185"/>
      <c r="D1" s="185"/>
      <c r="E1" s="185"/>
      <c r="F1" s="185"/>
      <c r="G1" s="185"/>
      <c r="H1" s="185"/>
      <c r="I1" s="185"/>
      <c r="J1" s="185"/>
      <c r="K1" s="186"/>
    </row>
    <row r="2" spans="1:11" x14ac:dyDescent="0.2">
      <c r="A2" s="190" t="s">
        <v>1603</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ht="55.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5" t="s">
        <v>12</v>
      </c>
      <c r="B6" s="55" t="s">
        <v>213</v>
      </c>
      <c r="C6" s="23">
        <v>473416</v>
      </c>
      <c r="D6" s="5" t="str">
        <f t="shared" ref="D6:F18" si="0">IF($B6="N/A","N/A",IF(C6&lt;0,"No","Yes"))</f>
        <v>N/A</v>
      </c>
      <c r="E6" s="23">
        <v>381</v>
      </c>
      <c r="F6" s="5" t="str">
        <f t="shared" si="0"/>
        <v>N/A</v>
      </c>
      <c r="G6" s="23">
        <v>11</v>
      </c>
      <c r="H6" s="5" t="str">
        <f t="shared" ref="H6:H18" si="1">IF($B6="N/A","N/A",IF(G6&lt;0,"No","Yes"))</f>
        <v>N/A</v>
      </c>
      <c r="I6" s="6">
        <v>-99.9</v>
      </c>
      <c r="J6" s="6">
        <v>-99.5</v>
      </c>
      <c r="K6" s="112" t="str">
        <f t="shared" ref="K6:K18" si="2">IF(J6="Div by 0", "N/A", IF(J6="N/A","N/A", IF(J6&gt;30, "No", IF(J6&lt;-30, "No", "Yes"))))</f>
        <v>No</v>
      </c>
    </row>
    <row r="7" spans="1:11" x14ac:dyDescent="0.2">
      <c r="A7" s="109" t="s">
        <v>445</v>
      </c>
      <c r="B7" s="55" t="s">
        <v>213</v>
      </c>
      <c r="C7" s="5">
        <v>8.1382969734999993</v>
      </c>
      <c r="D7" s="5" t="str">
        <f t="shared" si="0"/>
        <v>N/A</v>
      </c>
      <c r="E7" s="5">
        <v>3.1496062991999998</v>
      </c>
      <c r="F7" s="5" t="str">
        <f t="shared" si="0"/>
        <v>N/A</v>
      </c>
      <c r="G7" s="5">
        <v>0</v>
      </c>
      <c r="H7" s="5" t="str">
        <f t="shared" si="1"/>
        <v>N/A</v>
      </c>
      <c r="I7" s="6">
        <v>-61.3</v>
      </c>
      <c r="J7" s="6">
        <v>-100</v>
      </c>
      <c r="K7" s="112" t="str">
        <f t="shared" si="2"/>
        <v>No</v>
      </c>
    </row>
    <row r="8" spans="1:11" x14ac:dyDescent="0.2">
      <c r="A8" s="109" t="s">
        <v>446</v>
      </c>
      <c r="B8" s="55" t="s">
        <v>213</v>
      </c>
      <c r="C8" s="5">
        <v>45.010308059000003</v>
      </c>
      <c r="D8" s="5" t="str">
        <f t="shared" si="0"/>
        <v>N/A</v>
      </c>
      <c r="E8" s="5">
        <v>34.120734908000003</v>
      </c>
      <c r="F8" s="5" t="str">
        <f t="shared" si="0"/>
        <v>N/A</v>
      </c>
      <c r="G8" s="5">
        <v>0</v>
      </c>
      <c r="H8" s="5" t="str">
        <f t="shared" si="1"/>
        <v>N/A</v>
      </c>
      <c r="I8" s="6">
        <v>-24.2</v>
      </c>
      <c r="J8" s="6">
        <v>-100</v>
      </c>
      <c r="K8" s="112" t="str">
        <f t="shared" si="2"/>
        <v>No</v>
      </c>
    </row>
    <row r="9" spans="1:11" x14ac:dyDescent="0.2">
      <c r="A9" s="109" t="s">
        <v>447</v>
      </c>
      <c r="B9" s="55" t="s">
        <v>213</v>
      </c>
      <c r="C9" s="5">
        <v>11.479544418</v>
      </c>
      <c r="D9" s="5" t="str">
        <f t="shared" si="0"/>
        <v>N/A</v>
      </c>
      <c r="E9" s="5">
        <v>18.110236220000001</v>
      </c>
      <c r="F9" s="5" t="str">
        <f t="shared" si="0"/>
        <v>N/A</v>
      </c>
      <c r="G9" s="5">
        <v>50</v>
      </c>
      <c r="H9" s="5" t="str">
        <f t="shared" si="1"/>
        <v>N/A</v>
      </c>
      <c r="I9" s="6">
        <v>57.76</v>
      </c>
      <c r="J9" s="6">
        <v>176.1</v>
      </c>
      <c r="K9" s="112" t="str">
        <f t="shared" si="2"/>
        <v>No</v>
      </c>
    </row>
    <row r="10" spans="1:11" x14ac:dyDescent="0.2">
      <c r="A10" s="109" t="s">
        <v>448</v>
      </c>
      <c r="B10" s="55" t="s">
        <v>213</v>
      </c>
      <c r="C10" s="5">
        <v>10.865919192</v>
      </c>
      <c r="D10" s="5" t="str">
        <f t="shared" si="0"/>
        <v>N/A</v>
      </c>
      <c r="E10" s="5">
        <v>18.897637795000001</v>
      </c>
      <c r="F10" s="5" t="str">
        <f t="shared" si="0"/>
        <v>N/A</v>
      </c>
      <c r="G10" s="5">
        <v>0</v>
      </c>
      <c r="H10" s="5" t="str">
        <f t="shared" si="1"/>
        <v>N/A</v>
      </c>
      <c r="I10" s="6">
        <v>73.92</v>
      </c>
      <c r="J10" s="6">
        <v>-100</v>
      </c>
      <c r="K10" s="112" t="str">
        <f t="shared" si="2"/>
        <v>No</v>
      </c>
    </row>
    <row r="11" spans="1:11" x14ac:dyDescent="0.2">
      <c r="A11" s="135" t="s">
        <v>207</v>
      </c>
      <c r="B11" s="55" t="s">
        <v>213</v>
      </c>
      <c r="C11" s="5">
        <v>99.988171080000001</v>
      </c>
      <c r="D11" s="5" t="str">
        <f t="shared" si="0"/>
        <v>N/A</v>
      </c>
      <c r="E11" s="5">
        <v>1.312335958</v>
      </c>
      <c r="F11" s="5" t="str">
        <f t="shared" si="0"/>
        <v>N/A</v>
      </c>
      <c r="G11" s="5">
        <v>100</v>
      </c>
      <c r="H11" s="5" t="str">
        <f t="shared" si="1"/>
        <v>N/A</v>
      </c>
      <c r="I11" s="6">
        <v>-98.7</v>
      </c>
      <c r="J11" s="6">
        <v>7520</v>
      </c>
      <c r="K11" s="112" t="str">
        <f t="shared" si="2"/>
        <v>No</v>
      </c>
    </row>
    <row r="12" spans="1:11" x14ac:dyDescent="0.2">
      <c r="A12" s="135" t="s">
        <v>939</v>
      </c>
      <c r="B12" s="55" t="s">
        <v>213</v>
      </c>
      <c r="C12" s="5">
        <v>1.7223752471</v>
      </c>
      <c r="D12" s="5" t="str">
        <f t="shared" si="0"/>
        <v>N/A</v>
      </c>
      <c r="E12" s="5">
        <v>0.52493438319999997</v>
      </c>
      <c r="F12" s="5" t="str">
        <f t="shared" si="0"/>
        <v>N/A</v>
      </c>
      <c r="G12" s="5">
        <v>0</v>
      </c>
      <c r="H12" s="5" t="str">
        <f t="shared" si="1"/>
        <v>N/A</v>
      </c>
      <c r="I12" s="6">
        <v>-69.5</v>
      </c>
      <c r="J12" s="6">
        <v>-100</v>
      </c>
      <c r="K12" s="112" t="str">
        <f t="shared" si="2"/>
        <v>No</v>
      </c>
    </row>
    <row r="13" spans="1:11" x14ac:dyDescent="0.2">
      <c r="A13" s="135" t="s">
        <v>51</v>
      </c>
      <c r="B13" s="55" t="s">
        <v>213</v>
      </c>
      <c r="C13" s="5">
        <v>99.988171080000001</v>
      </c>
      <c r="D13" s="5" t="str">
        <f t="shared" si="0"/>
        <v>N/A</v>
      </c>
      <c r="E13" s="5">
        <v>1.312335958</v>
      </c>
      <c r="F13" s="5" t="str">
        <f t="shared" si="0"/>
        <v>N/A</v>
      </c>
      <c r="G13" s="5">
        <v>100</v>
      </c>
      <c r="H13" s="5" t="str">
        <f t="shared" si="1"/>
        <v>N/A</v>
      </c>
      <c r="I13" s="6">
        <v>-98.7</v>
      </c>
      <c r="J13" s="6">
        <v>7520</v>
      </c>
      <c r="K13" s="112" t="str">
        <f t="shared" si="2"/>
        <v>No</v>
      </c>
    </row>
    <row r="14" spans="1:11" x14ac:dyDescent="0.2">
      <c r="A14" s="135" t="s">
        <v>52</v>
      </c>
      <c r="B14" s="55" t="s">
        <v>213</v>
      </c>
      <c r="C14" s="5">
        <v>0</v>
      </c>
      <c r="D14" s="5" t="str">
        <f t="shared" si="0"/>
        <v>N/A</v>
      </c>
      <c r="E14" s="5">
        <v>0</v>
      </c>
      <c r="F14" s="5" t="str">
        <f t="shared" si="0"/>
        <v>N/A</v>
      </c>
      <c r="G14" s="5">
        <v>0</v>
      </c>
      <c r="H14" s="5" t="str">
        <f t="shared" si="1"/>
        <v>N/A</v>
      </c>
      <c r="I14" s="6" t="s">
        <v>1749</v>
      </c>
      <c r="J14" s="6" t="s">
        <v>1749</v>
      </c>
      <c r="K14" s="112" t="str">
        <f t="shared" si="2"/>
        <v>N/A</v>
      </c>
    </row>
    <row r="15" spans="1:11" x14ac:dyDescent="0.2">
      <c r="A15" s="135" t="s">
        <v>164</v>
      </c>
      <c r="B15" s="55" t="s">
        <v>213</v>
      </c>
      <c r="C15" s="5">
        <v>84.565024506</v>
      </c>
      <c r="D15" s="5" t="str">
        <f t="shared" si="0"/>
        <v>N/A</v>
      </c>
      <c r="E15" s="5">
        <v>100</v>
      </c>
      <c r="F15" s="5" t="str">
        <f t="shared" si="0"/>
        <v>N/A</v>
      </c>
      <c r="G15" s="5">
        <v>100</v>
      </c>
      <c r="H15" s="5" t="str">
        <f t="shared" si="1"/>
        <v>N/A</v>
      </c>
      <c r="I15" s="6">
        <v>18.25</v>
      </c>
      <c r="J15" s="6">
        <v>0</v>
      </c>
      <c r="K15" s="112" t="str">
        <f t="shared" si="2"/>
        <v>Yes</v>
      </c>
    </row>
    <row r="16" spans="1:11" x14ac:dyDescent="0.2">
      <c r="A16" s="135" t="s">
        <v>165</v>
      </c>
      <c r="B16" s="55" t="s">
        <v>213</v>
      </c>
      <c r="C16" s="5">
        <v>100</v>
      </c>
      <c r="D16" s="5" t="str">
        <f t="shared" si="0"/>
        <v>N/A</v>
      </c>
      <c r="E16" s="5">
        <v>100</v>
      </c>
      <c r="F16" s="5" t="str">
        <f t="shared" si="0"/>
        <v>N/A</v>
      </c>
      <c r="G16" s="5">
        <v>100</v>
      </c>
      <c r="H16" s="5" t="str">
        <f t="shared" si="1"/>
        <v>N/A</v>
      </c>
      <c r="I16" s="6">
        <v>0</v>
      </c>
      <c r="J16" s="6">
        <v>0</v>
      </c>
      <c r="K16" s="112" t="str">
        <f t="shared" si="2"/>
        <v>Yes</v>
      </c>
    </row>
    <row r="17" spans="1:11" x14ac:dyDescent="0.2">
      <c r="A17" s="135" t="s">
        <v>21</v>
      </c>
      <c r="B17" s="55" t="s">
        <v>213</v>
      </c>
      <c r="C17" s="5">
        <v>100</v>
      </c>
      <c r="D17" s="5" t="str">
        <f t="shared" si="0"/>
        <v>N/A</v>
      </c>
      <c r="E17" s="5">
        <v>100</v>
      </c>
      <c r="F17" s="5" t="str">
        <f t="shared" si="0"/>
        <v>N/A</v>
      </c>
      <c r="G17" s="5">
        <v>100</v>
      </c>
      <c r="H17" s="5" t="str">
        <f t="shared" si="1"/>
        <v>N/A</v>
      </c>
      <c r="I17" s="6">
        <v>0</v>
      </c>
      <c r="J17" s="6">
        <v>0</v>
      </c>
      <c r="K17" s="112" t="str">
        <f t="shared" si="2"/>
        <v>Yes</v>
      </c>
    </row>
    <row r="18" spans="1:11" x14ac:dyDescent="0.2">
      <c r="A18" s="135" t="s">
        <v>53</v>
      </c>
      <c r="B18" s="55" t="s">
        <v>213</v>
      </c>
      <c r="C18" s="5">
        <v>100</v>
      </c>
      <c r="D18" s="5" t="str">
        <f t="shared" si="0"/>
        <v>N/A</v>
      </c>
      <c r="E18" s="5">
        <v>100</v>
      </c>
      <c r="F18" s="5" t="str">
        <f t="shared" si="0"/>
        <v>N/A</v>
      </c>
      <c r="G18" s="5">
        <v>100</v>
      </c>
      <c r="H18" s="5" t="str">
        <f t="shared" si="1"/>
        <v>N/A</v>
      </c>
      <c r="I18" s="6">
        <v>0</v>
      </c>
      <c r="J18" s="6">
        <v>0</v>
      </c>
      <c r="K18" s="112" t="str">
        <f t="shared" si="2"/>
        <v>Yes</v>
      </c>
    </row>
    <row r="19" spans="1:11" x14ac:dyDescent="0.2">
      <c r="A19" s="111" t="s">
        <v>678</v>
      </c>
      <c r="B19" s="55" t="s">
        <v>213</v>
      </c>
      <c r="C19" s="5">
        <v>96.997355390999999</v>
      </c>
      <c r="D19" s="5" t="str">
        <f t="shared" ref="D19:D21" si="3">IF($B19="N/A","N/A",IF(C19&lt;0,"No","Yes"))</f>
        <v>N/A</v>
      </c>
      <c r="E19" s="5">
        <v>96.062992125999997</v>
      </c>
      <c r="F19" s="5" t="str">
        <f t="shared" ref="F19:F21" si="4">IF($B19="N/A","N/A",IF(E19&lt;0,"No","Yes"))</f>
        <v>N/A</v>
      </c>
      <c r="G19" s="5">
        <v>100</v>
      </c>
      <c r="H19" s="5" t="str">
        <f t="shared" ref="H19:H21" si="5">IF($B19="N/A","N/A",IF(G19&lt;0,"No","Yes"))</f>
        <v>N/A</v>
      </c>
      <c r="I19" s="6">
        <v>-0.96299999999999997</v>
      </c>
      <c r="J19" s="6">
        <v>4.0979999999999999</v>
      </c>
      <c r="K19" s="112" t="str">
        <f>IF(J19="Div by 0", "N/A", IF(J19="N/A","N/A", IF(J19&gt;30, "No", IF(J19&lt;-30, "No", "Yes"))))</f>
        <v>Yes</v>
      </c>
    </row>
    <row r="20" spans="1:11" x14ac:dyDescent="0.2">
      <c r="A20" s="111" t="s">
        <v>679</v>
      </c>
      <c r="B20" s="55" t="s">
        <v>213</v>
      </c>
      <c r="C20" s="5">
        <v>100</v>
      </c>
      <c r="D20" s="5" t="str">
        <f t="shared" si="3"/>
        <v>N/A</v>
      </c>
      <c r="E20" s="5">
        <v>100</v>
      </c>
      <c r="F20" s="5" t="str">
        <f t="shared" si="4"/>
        <v>N/A</v>
      </c>
      <c r="G20" s="5">
        <v>100</v>
      </c>
      <c r="H20" s="5" t="str">
        <f t="shared" si="5"/>
        <v>N/A</v>
      </c>
      <c r="I20" s="6">
        <v>0</v>
      </c>
      <c r="J20" s="6">
        <v>0</v>
      </c>
      <c r="K20" s="112" t="str">
        <f>IF(J20="Div by 0", "N/A", IF(J20="N/A","N/A", IF(J20&gt;30, "No", IF(J20&lt;-30, "No", "Yes"))))</f>
        <v>Yes</v>
      </c>
    </row>
    <row r="21" spans="1:11" x14ac:dyDescent="0.2">
      <c r="A21" s="111" t="s">
        <v>680</v>
      </c>
      <c r="B21" s="55" t="s">
        <v>213</v>
      </c>
      <c r="C21" s="5">
        <v>100</v>
      </c>
      <c r="D21" s="5" t="str">
        <f t="shared" si="3"/>
        <v>N/A</v>
      </c>
      <c r="E21" s="5">
        <v>100</v>
      </c>
      <c r="F21" s="5" t="str">
        <f t="shared" si="4"/>
        <v>N/A</v>
      </c>
      <c r="G21" s="5">
        <v>100</v>
      </c>
      <c r="H21" s="5" t="str">
        <f t="shared" si="5"/>
        <v>N/A</v>
      </c>
      <c r="I21" s="6">
        <v>0</v>
      </c>
      <c r="J21" s="6">
        <v>0</v>
      </c>
      <c r="K21" s="112" t="str">
        <f>IF(J21="Div by 0", "N/A", IF(J21="N/A","N/A", IF(J21&gt;30, "No", IF(J21&lt;-30, "No", "Yes"))))</f>
        <v>Yes</v>
      </c>
    </row>
    <row r="22" spans="1:11" ht="16.5" customHeight="1" x14ac:dyDescent="0.2">
      <c r="A22" s="111" t="s">
        <v>1726</v>
      </c>
      <c r="B22" s="55" t="s">
        <v>213</v>
      </c>
      <c r="C22" s="5">
        <v>72.606756003000001</v>
      </c>
      <c r="D22" s="5" t="str">
        <f t="shared" ref="D22:D31" si="6">IF($B22="N/A","N/A",IF(C22&lt;0,"No","Yes"))</f>
        <v>N/A</v>
      </c>
      <c r="E22" s="5">
        <v>68.766404198999993</v>
      </c>
      <c r="F22" s="5" t="str">
        <f t="shared" ref="F22:F31" si="7">IF($B22="N/A","N/A",IF(E22&lt;0,"No","Yes"))</f>
        <v>N/A</v>
      </c>
      <c r="G22" s="5">
        <v>0</v>
      </c>
      <c r="I22" s="6">
        <v>-5.29</v>
      </c>
      <c r="J22" s="6">
        <v>-100</v>
      </c>
      <c r="K22" s="112" t="str">
        <f t="shared" ref="K22:K31" si="8">IF(J22="Div by 0", "N/A", IF(J22="N/A","N/A", IF(J22&gt;30, "No", IF(J22&lt;-30, "No", "Yes"))))</f>
        <v>No</v>
      </c>
    </row>
    <row r="23" spans="1:11" x14ac:dyDescent="0.2">
      <c r="A23" s="111" t="s">
        <v>942</v>
      </c>
      <c r="B23" s="55" t="s">
        <v>213</v>
      </c>
      <c r="C23" s="5">
        <v>27.379936462</v>
      </c>
      <c r="D23" s="5" t="str">
        <f t="shared" si="6"/>
        <v>N/A</v>
      </c>
      <c r="E23" s="5">
        <v>30.708661416999998</v>
      </c>
      <c r="F23" s="5" t="str">
        <f t="shared" si="7"/>
        <v>N/A</v>
      </c>
      <c r="G23" s="5">
        <v>100</v>
      </c>
      <c r="H23" s="5" t="str">
        <f t="shared" ref="H23:H31" si="9">IF($B23="N/A","N/A",IF(G23&lt;0,"No","Yes"))</f>
        <v>N/A</v>
      </c>
      <c r="I23" s="6">
        <v>12.16</v>
      </c>
      <c r="J23" s="6">
        <v>225.6</v>
      </c>
      <c r="K23" s="112" t="str">
        <f t="shared" si="8"/>
        <v>No</v>
      </c>
    </row>
    <row r="24" spans="1:11" ht="25.5" x14ac:dyDescent="0.2">
      <c r="A24" s="111" t="s">
        <v>943</v>
      </c>
      <c r="B24" s="55" t="s">
        <v>213</v>
      </c>
      <c r="C24" s="5">
        <v>0</v>
      </c>
      <c r="D24" s="5" t="str">
        <f t="shared" si="6"/>
        <v>N/A</v>
      </c>
      <c r="E24" s="5">
        <v>0</v>
      </c>
      <c r="F24" s="5" t="str">
        <f t="shared" si="7"/>
        <v>N/A</v>
      </c>
      <c r="G24" s="5">
        <v>0</v>
      </c>
      <c r="H24" s="5" t="str">
        <f t="shared" si="9"/>
        <v>N/A</v>
      </c>
      <c r="I24" s="6" t="s">
        <v>1749</v>
      </c>
      <c r="J24" s="6" t="s">
        <v>1749</v>
      </c>
      <c r="K24" s="112" t="str">
        <f t="shared" si="8"/>
        <v>N/A</v>
      </c>
    </row>
    <row r="25" spans="1:11" x14ac:dyDescent="0.2">
      <c r="A25" s="135" t="s">
        <v>166</v>
      </c>
      <c r="B25" s="55" t="s">
        <v>213</v>
      </c>
      <c r="C25" s="5">
        <v>100</v>
      </c>
      <c r="D25" s="5" t="str">
        <f t="shared" si="6"/>
        <v>N/A</v>
      </c>
      <c r="E25" s="5">
        <v>100</v>
      </c>
      <c r="F25" s="5" t="str">
        <f t="shared" si="7"/>
        <v>N/A</v>
      </c>
      <c r="G25" s="5">
        <v>100</v>
      </c>
      <c r="H25" s="5" t="str">
        <f t="shared" si="9"/>
        <v>N/A</v>
      </c>
      <c r="I25" s="6">
        <v>0</v>
      </c>
      <c r="J25" s="6">
        <v>0</v>
      </c>
      <c r="K25" s="112" t="str">
        <f t="shared" si="8"/>
        <v>Yes</v>
      </c>
    </row>
    <row r="26" spans="1:11" x14ac:dyDescent="0.2">
      <c r="A26" s="135" t="s">
        <v>167</v>
      </c>
      <c r="B26" s="55" t="s">
        <v>213</v>
      </c>
      <c r="C26" s="5">
        <v>100</v>
      </c>
      <c r="D26" s="5" t="str">
        <f t="shared" si="6"/>
        <v>N/A</v>
      </c>
      <c r="E26" s="5">
        <v>100</v>
      </c>
      <c r="F26" s="5" t="str">
        <f t="shared" si="7"/>
        <v>N/A</v>
      </c>
      <c r="G26" s="5">
        <v>100</v>
      </c>
      <c r="H26" s="5" t="str">
        <f t="shared" si="9"/>
        <v>N/A</v>
      </c>
      <c r="I26" s="6">
        <v>0</v>
      </c>
      <c r="J26" s="6">
        <v>0</v>
      </c>
      <c r="K26" s="112" t="str">
        <f t="shared" si="8"/>
        <v>Yes</v>
      </c>
    </row>
    <row r="27" spans="1:11" x14ac:dyDescent="0.2">
      <c r="A27" s="135" t="s">
        <v>168</v>
      </c>
      <c r="B27" s="55" t="s">
        <v>213</v>
      </c>
      <c r="C27" s="5">
        <v>100</v>
      </c>
      <c r="D27" s="5" t="str">
        <f t="shared" si="6"/>
        <v>N/A</v>
      </c>
      <c r="E27" s="5">
        <v>100</v>
      </c>
      <c r="F27" s="5" t="str">
        <f t="shared" si="7"/>
        <v>N/A</v>
      </c>
      <c r="G27" s="5">
        <v>100</v>
      </c>
      <c r="H27" s="5" t="str">
        <f t="shared" si="9"/>
        <v>N/A</v>
      </c>
      <c r="I27" s="6">
        <v>0</v>
      </c>
      <c r="J27" s="6">
        <v>0</v>
      </c>
      <c r="K27" s="112" t="str">
        <f t="shared" si="8"/>
        <v>Yes</v>
      </c>
    </row>
    <row r="28" spans="1:11" x14ac:dyDescent="0.2">
      <c r="A28" s="135" t="s">
        <v>54</v>
      </c>
      <c r="B28" s="55" t="s">
        <v>213</v>
      </c>
      <c r="C28" s="5">
        <v>0.56884431449999995</v>
      </c>
      <c r="D28" s="5" t="str">
        <f t="shared" si="6"/>
        <v>N/A</v>
      </c>
      <c r="E28" s="5">
        <v>1.312335958</v>
      </c>
      <c r="F28" s="5" t="str">
        <f t="shared" si="7"/>
        <v>N/A</v>
      </c>
      <c r="G28" s="5">
        <v>0</v>
      </c>
      <c r="H28" s="5" t="str">
        <f t="shared" si="9"/>
        <v>N/A</v>
      </c>
      <c r="I28" s="6">
        <v>130.69999999999999</v>
      </c>
      <c r="J28" s="6">
        <v>-100</v>
      </c>
      <c r="K28" s="112" t="str">
        <f t="shared" si="8"/>
        <v>No</v>
      </c>
    </row>
    <row r="29" spans="1:11" x14ac:dyDescent="0.2">
      <c r="A29" s="135" t="s">
        <v>55</v>
      </c>
      <c r="B29" s="55" t="s">
        <v>213</v>
      </c>
      <c r="C29" s="5">
        <v>99.431155684999993</v>
      </c>
      <c r="D29" s="5" t="str">
        <f t="shared" si="6"/>
        <v>N/A</v>
      </c>
      <c r="E29" s="5">
        <v>98.687664041999994</v>
      </c>
      <c r="F29" s="5" t="str">
        <f t="shared" si="7"/>
        <v>N/A</v>
      </c>
      <c r="G29" s="5">
        <v>100</v>
      </c>
      <c r="H29" s="5" t="str">
        <f t="shared" si="9"/>
        <v>N/A</v>
      </c>
      <c r="I29" s="6">
        <v>-0.748</v>
      </c>
      <c r="J29" s="6">
        <v>1.33</v>
      </c>
      <c r="K29" s="112" t="str">
        <f t="shared" si="8"/>
        <v>Yes</v>
      </c>
    </row>
    <row r="30" spans="1:11" x14ac:dyDescent="0.2">
      <c r="A30" s="135" t="s">
        <v>56</v>
      </c>
      <c r="B30" s="55" t="s">
        <v>213</v>
      </c>
      <c r="C30" s="5">
        <v>67.163129256000005</v>
      </c>
      <c r="D30" s="5" t="str">
        <f t="shared" si="6"/>
        <v>N/A</v>
      </c>
      <c r="E30" s="5">
        <v>72.440944881999997</v>
      </c>
      <c r="F30" s="5" t="str">
        <f t="shared" si="7"/>
        <v>N/A</v>
      </c>
      <c r="G30" s="5">
        <v>0</v>
      </c>
      <c r="H30" s="5" t="str">
        <f t="shared" si="9"/>
        <v>N/A</v>
      </c>
      <c r="I30" s="6">
        <v>7.8579999999999997</v>
      </c>
      <c r="J30" s="6">
        <v>-100</v>
      </c>
      <c r="K30" s="112" t="str">
        <f t="shared" si="8"/>
        <v>No</v>
      </c>
    </row>
    <row r="31" spans="1:11" x14ac:dyDescent="0.2">
      <c r="A31" s="136" t="s">
        <v>57</v>
      </c>
      <c r="B31" s="142" t="s">
        <v>213</v>
      </c>
      <c r="C31" s="121">
        <v>18.460719535999999</v>
      </c>
      <c r="D31" s="121" t="str">
        <f t="shared" si="6"/>
        <v>N/A</v>
      </c>
      <c r="E31" s="121">
        <v>11.023622047</v>
      </c>
      <c r="F31" s="121" t="str">
        <f t="shared" si="7"/>
        <v>N/A</v>
      </c>
      <c r="G31" s="121">
        <v>100</v>
      </c>
      <c r="H31" s="121" t="str">
        <f t="shared" si="9"/>
        <v>N/A</v>
      </c>
      <c r="I31" s="122">
        <v>-40.299999999999997</v>
      </c>
      <c r="J31" s="122">
        <v>807.1</v>
      </c>
      <c r="K31" s="123" t="str">
        <f t="shared" si="8"/>
        <v>No</v>
      </c>
    </row>
    <row r="32" spans="1:11" ht="12" customHeight="1" x14ac:dyDescent="0.2">
      <c r="A32" s="201" t="s">
        <v>1647</v>
      </c>
      <c r="B32" s="202"/>
      <c r="C32" s="202"/>
      <c r="D32" s="202"/>
      <c r="E32" s="202"/>
      <c r="F32" s="202"/>
      <c r="G32" s="202"/>
      <c r="H32" s="202"/>
      <c r="I32" s="202"/>
      <c r="J32" s="202"/>
      <c r="K32" s="203"/>
    </row>
    <row r="33" spans="1:11" x14ac:dyDescent="0.2">
      <c r="A33" s="193" t="s">
        <v>1645</v>
      </c>
      <c r="B33" s="194"/>
      <c r="C33" s="194"/>
      <c r="D33" s="194"/>
      <c r="E33" s="194"/>
      <c r="F33" s="194"/>
      <c r="G33" s="194"/>
      <c r="H33" s="194"/>
      <c r="I33" s="194"/>
      <c r="J33" s="194"/>
      <c r="K33" s="195"/>
    </row>
    <row r="34" spans="1:11" x14ac:dyDescent="0.2">
      <c r="A34" s="196" t="s">
        <v>1743</v>
      </c>
      <c r="B34" s="196"/>
      <c r="C34" s="196"/>
      <c r="D34" s="196"/>
      <c r="E34" s="196"/>
      <c r="F34" s="196"/>
      <c r="G34" s="196"/>
      <c r="H34" s="196"/>
      <c r="I34" s="196"/>
      <c r="J34" s="196"/>
      <c r="K34" s="197"/>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7.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28515625" style="13" customWidth="1"/>
    <col min="12" max="12" width="25.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s="13" customFormat="1" x14ac:dyDescent="0.2">
      <c r="A2" s="190" t="s">
        <v>1604</v>
      </c>
      <c r="B2" s="191"/>
      <c r="C2" s="191"/>
      <c r="D2" s="191"/>
      <c r="E2" s="191"/>
      <c r="F2" s="191"/>
      <c r="G2" s="191"/>
      <c r="H2" s="191"/>
      <c r="I2" s="191"/>
      <c r="J2" s="191"/>
      <c r="K2" s="191"/>
      <c r="L2" s="192"/>
    </row>
    <row r="3" spans="1:12" s="13" customFormat="1" x14ac:dyDescent="0.2">
      <c r="A3" s="210" t="s">
        <v>1748</v>
      </c>
      <c r="B3" s="211"/>
      <c r="C3" s="211"/>
      <c r="D3" s="211"/>
      <c r="E3" s="211"/>
      <c r="F3" s="211"/>
      <c r="G3" s="211"/>
      <c r="H3" s="211"/>
      <c r="I3" s="211"/>
      <c r="J3" s="211"/>
      <c r="K3" s="211"/>
      <c r="L3" s="212"/>
    </row>
    <row r="4" spans="1:12" s="13" customFormat="1" x14ac:dyDescent="0.2">
      <c r="A4" s="187" t="s">
        <v>650</v>
      </c>
      <c r="B4" s="188"/>
      <c r="C4" s="188"/>
      <c r="D4" s="188"/>
      <c r="E4" s="188"/>
      <c r="F4" s="188"/>
      <c r="G4" s="188"/>
      <c r="H4" s="188"/>
      <c r="I4" s="188"/>
      <c r="J4" s="188"/>
      <c r="K4" s="188"/>
      <c r="L4" s="189"/>
    </row>
    <row r="5" spans="1:12" s="51" customFormat="1" ht="63" customHeight="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s="16" customFormat="1" ht="12.75" customHeight="1" x14ac:dyDescent="0.2">
      <c r="A6" s="135" t="s">
        <v>345</v>
      </c>
      <c r="B6" s="27" t="s">
        <v>213</v>
      </c>
      <c r="C6" s="15">
        <v>7</v>
      </c>
      <c r="D6" s="27" t="s">
        <v>213</v>
      </c>
      <c r="E6" s="15" t="s">
        <v>1747</v>
      </c>
      <c r="F6" s="27" t="s">
        <v>213</v>
      </c>
      <c r="G6" s="15" t="s">
        <v>1747</v>
      </c>
      <c r="H6" s="27" t="s">
        <v>213</v>
      </c>
      <c r="I6" s="96" t="s">
        <v>213</v>
      </c>
      <c r="J6" s="96" t="s">
        <v>213</v>
      </c>
      <c r="K6" s="27" t="s">
        <v>213</v>
      </c>
      <c r="L6" s="146" t="s">
        <v>213</v>
      </c>
    </row>
    <row r="7" spans="1:12" x14ac:dyDescent="0.2">
      <c r="A7" s="111" t="s">
        <v>17</v>
      </c>
      <c r="B7" s="17" t="s">
        <v>213</v>
      </c>
      <c r="C7" s="18">
        <v>807261</v>
      </c>
      <c r="D7" s="52" t="str">
        <f>IF($B7="N/A","N/A",IF(C7&gt;10,"No",IF(C7&lt;-10,"No","Yes")))</f>
        <v>N/A</v>
      </c>
      <c r="E7" s="18">
        <v>865192</v>
      </c>
      <c r="F7" s="52" t="str">
        <f>IF($B7="N/A","N/A",IF(E7&gt;10,"No",IF(E7&lt;-10,"No","Yes")))</f>
        <v>N/A</v>
      </c>
      <c r="G7" s="18">
        <v>922289</v>
      </c>
      <c r="H7" s="52" t="str">
        <f>IF($B7="N/A","N/A",IF(G7&gt;10,"No",IF(G7&lt;-10,"No","Yes")))</f>
        <v>N/A</v>
      </c>
      <c r="I7" s="53">
        <v>7.1760000000000002</v>
      </c>
      <c r="J7" s="53">
        <v>6.5990000000000002</v>
      </c>
      <c r="K7" s="54" t="s">
        <v>739</v>
      </c>
      <c r="L7" s="113" t="str">
        <f>IF(J7="Div by 0", "N/A", IF(K7="N/A","N/A", IF(J7&gt;VALUE(MID(K7,1,2)), "No", IF(J7&lt;-1*VALUE(MID(K7,1,2)), "No", "Yes"))))</f>
        <v>Yes</v>
      </c>
    </row>
    <row r="8" spans="1:12" x14ac:dyDescent="0.2">
      <c r="A8" s="111" t="s">
        <v>58</v>
      </c>
      <c r="B8" s="22" t="s">
        <v>213</v>
      </c>
      <c r="C8" s="29">
        <v>3289843009</v>
      </c>
      <c r="D8" s="27" t="str">
        <f>IF($B8="N/A","N/A",IF(C8&gt;10,"No",IF(C8&lt;-10,"No","Yes")))</f>
        <v>N/A</v>
      </c>
      <c r="E8" s="29">
        <v>3699174244</v>
      </c>
      <c r="F8" s="27" t="str">
        <f>IF($B8="N/A","N/A",IF(E8&gt;10,"No",IF(E8&lt;-10,"No","Yes")))</f>
        <v>N/A</v>
      </c>
      <c r="G8" s="29">
        <v>3920054483</v>
      </c>
      <c r="H8" s="27" t="str">
        <f>IF($B8="N/A","N/A",IF(G8&gt;10,"No",IF(G8&lt;-10,"No","Yes")))</f>
        <v>N/A</v>
      </c>
      <c r="I8" s="8">
        <v>12.44</v>
      </c>
      <c r="J8" s="8">
        <v>5.9710000000000001</v>
      </c>
      <c r="K8" s="28" t="s">
        <v>739</v>
      </c>
      <c r="L8" s="112" t="str">
        <f>IF(J8="Div by 0", "N/A", IF(K8="N/A","N/A", IF(J8&gt;VALUE(MID(K8,1,2)), "No", IF(J8&lt;-1*VALUE(MID(K8,1,2)), "No", "Yes"))))</f>
        <v>Yes</v>
      </c>
    </row>
    <row r="9" spans="1:12" x14ac:dyDescent="0.2">
      <c r="A9" s="143" t="s">
        <v>944</v>
      </c>
      <c r="B9" s="5" t="s">
        <v>213</v>
      </c>
      <c r="C9" s="4">
        <v>11.514243843999999</v>
      </c>
      <c r="D9" s="27" t="str">
        <f>IF($B9="N/A","N/A",IF(C9&gt;10,"No",IF(C9&lt;-10,"No","Yes")))</f>
        <v>N/A</v>
      </c>
      <c r="E9" s="4">
        <v>10.703866887</v>
      </c>
      <c r="F9" s="27" t="str">
        <f>IF($B9="N/A","N/A",IF(E9&gt;10,"No",IF(E9&lt;-10,"No","Yes")))</f>
        <v>N/A</v>
      </c>
      <c r="G9" s="4">
        <v>10.078728033999999</v>
      </c>
      <c r="H9" s="27" t="str">
        <f>IF($B9="N/A","N/A",IF(G9&gt;10,"No",IF(G9&lt;-10,"No","Yes")))</f>
        <v>N/A</v>
      </c>
      <c r="I9" s="8">
        <v>-7.04</v>
      </c>
      <c r="J9" s="8">
        <v>-5.84</v>
      </c>
      <c r="K9" s="5" t="s">
        <v>213</v>
      </c>
      <c r="L9" s="112" t="str">
        <f>IF(J9="Div by 0", "N/A", IF(K9="N/A","N/A", IF(J9&gt;VALUE(MID(K9,1,2)), "No", IF(J9&lt;-1*VALUE(MID(K9,1,2)), "No", "Yes"))))</f>
        <v>N/A</v>
      </c>
    </row>
    <row r="10" spans="1:12" x14ac:dyDescent="0.2">
      <c r="A10" s="143" t="s">
        <v>945</v>
      </c>
      <c r="B10" s="5" t="s">
        <v>213</v>
      </c>
      <c r="C10" s="4">
        <v>2.5908597096000001</v>
      </c>
      <c r="D10" s="27" t="str">
        <f t="shared" ref="D10:D19" si="0">IF($B10="N/A","N/A",IF(C10&gt;10,"No",IF(C10&lt;-10,"No","Yes")))</f>
        <v>N/A</v>
      </c>
      <c r="E10" s="4">
        <v>2.3464155933000002</v>
      </c>
      <c r="F10" s="27" t="str">
        <f t="shared" ref="F10:F19" si="1">IF($B10="N/A","N/A",IF(E10&gt;10,"No",IF(E10&lt;-10,"No","Yes")))</f>
        <v>N/A</v>
      </c>
      <c r="G10" s="4">
        <v>2.183697301</v>
      </c>
      <c r="H10" s="27" t="str">
        <f t="shared" ref="H10:H19" si="2">IF($B10="N/A","N/A",IF(G10&gt;10,"No",IF(G10&lt;-10,"No","Yes")))</f>
        <v>N/A</v>
      </c>
      <c r="I10" s="8">
        <v>-9.43</v>
      </c>
      <c r="J10" s="8">
        <v>-6.93</v>
      </c>
      <c r="K10" s="5" t="s">
        <v>213</v>
      </c>
      <c r="L10" s="112" t="str">
        <f t="shared" ref="L10:L26" si="3">IF(J10="Div by 0", "N/A", IF(K10="N/A","N/A", IF(J10&gt;VALUE(MID(K10,1,2)), "No", IF(J10&lt;-1*VALUE(MID(K10,1,2)), "No", "Yes"))))</f>
        <v>N/A</v>
      </c>
    </row>
    <row r="11" spans="1:12" x14ac:dyDescent="0.2">
      <c r="A11" s="143" t="s">
        <v>946</v>
      </c>
      <c r="B11" s="5" t="s">
        <v>213</v>
      </c>
      <c r="C11" s="4">
        <v>17.052229700000002</v>
      </c>
      <c r="D11" s="27" t="str">
        <f t="shared" si="0"/>
        <v>N/A</v>
      </c>
      <c r="E11" s="4">
        <v>18.365981193</v>
      </c>
      <c r="F11" s="27" t="str">
        <f t="shared" si="1"/>
        <v>N/A</v>
      </c>
      <c r="G11" s="4">
        <v>19.028634191999998</v>
      </c>
      <c r="H11" s="27" t="str">
        <f t="shared" si="2"/>
        <v>N/A</v>
      </c>
      <c r="I11" s="8">
        <v>7.7039999999999997</v>
      </c>
      <c r="J11" s="8">
        <v>3.6080000000000001</v>
      </c>
      <c r="K11" s="5" t="s">
        <v>213</v>
      </c>
      <c r="L11" s="112" t="str">
        <f t="shared" si="3"/>
        <v>N/A</v>
      </c>
    </row>
    <row r="12" spans="1:12" x14ac:dyDescent="0.2">
      <c r="A12" s="143" t="s">
        <v>947</v>
      </c>
      <c r="B12" s="5" t="s">
        <v>213</v>
      </c>
      <c r="C12" s="4">
        <v>0.65232929620000002</v>
      </c>
      <c r="D12" s="27" t="str">
        <f t="shared" si="0"/>
        <v>N/A</v>
      </c>
      <c r="E12" s="4">
        <v>1.8493005000000001E-3</v>
      </c>
      <c r="F12" s="27" t="str">
        <f t="shared" si="1"/>
        <v>N/A</v>
      </c>
      <c r="G12" s="4">
        <v>0</v>
      </c>
      <c r="H12" s="27" t="str">
        <f t="shared" si="2"/>
        <v>N/A</v>
      </c>
      <c r="I12" s="8">
        <v>-99.7</v>
      </c>
      <c r="J12" s="8">
        <v>-100</v>
      </c>
      <c r="K12" s="5" t="s">
        <v>213</v>
      </c>
      <c r="L12" s="112" t="str">
        <f t="shared" si="3"/>
        <v>N/A</v>
      </c>
    </row>
    <row r="13" spans="1:12" x14ac:dyDescent="0.2">
      <c r="A13" s="143" t="s">
        <v>948</v>
      </c>
      <c r="B13" s="7" t="s">
        <v>213</v>
      </c>
      <c r="C13" s="4">
        <v>60.243713</v>
      </c>
      <c r="D13" s="27" t="str">
        <f t="shared" si="0"/>
        <v>N/A</v>
      </c>
      <c r="E13" s="4">
        <v>63.170371432000003</v>
      </c>
      <c r="F13" s="27" t="str">
        <f t="shared" si="1"/>
        <v>N/A</v>
      </c>
      <c r="G13" s="4">
        <v>66.659908119999997</v>
      </c>
      <c r="H13" s="27" t="str">
        <f t="shared" si="2"/>
        <v>N/A</v>
      </c>
      <c r="I13" s="8">
        <v>4.8579999999999997</v>
      </c>
      <c r="J13" s="8">
        <v>5.524</v>
      </c>
      <c r="K13" s="5" t="s">
        <v>213</v>
      </c>
      <c r="L13" s="112" t="str">
        <f t="shared" si="3"/>
        <v>N/A</v>
      </c>
    </row>
    <row r="14" spans="1:12" ht="12.75" customHeight="1" x14ac:dyDescent="0.2">
      <c r="A14" s="143" t="s">
        <v>949</v>
      </c>
      <c r="B14" s="7" t="s">
        <v>213</v>
      </c>
      <c r="C14" s="4">
        <v>1.0177625328</v>
      </c>
      <c r="D14" s="27" t="str">
        <f t="shared" si="0"/>
        <v>N/A</v>
      </c>
      <c r="E14" s="4">
        <v>0.2733497305</v>
      </c>
      <c r="F14" s="27" t="str">
        <f t="shared" si="1"/>
        <v>N/A</v>
      </c>
      <c r="G14" s="4">
        <v>9.5306351900000003E-2</v>
      </c>
      <c r="H14" s="27" t="str">
        <f t="shared" si="2"/>
        <v>N/A</v>
      </c>
      <c r="I14" s="8">
        <v>-73.099999999999994</v>
      </c>
      <c r="J14" s="8">
        <v>-65.099999999999994</v>
      </c>
      <c r="K14" s="5" t="s">
        <v>213</v>
      </c>
      <c r="L14" s="112" t="str">
        <f t="shared" si="3"/>
        <v>N/A</v>
      </c>
    </row>
    <row r="15" spans="1:12" x14ac:dyDescent="0.2">
      <c r="A15" s="143" t="s">
        <v>950</v>
      </c>
      <c r="B15" s="7" t="s">
        <v>213</v>
      </c>
      <c r="C15" s="4">
        <v>1.99439834E-2</v>
      </c>
      <c r="D15" s="27" t="str">
        <f t="shared" si="0"/>
        <v>N/A</v>
      </c>
      <c r="E15" s="4">
        <v>2.0804630999999999E-3</v>
      </c>
      <c r="F15" s="27" t="str">
        <f t="shared" si="1"/>
        <v>N/A</v>
      </c>
      <c r="G15" s="4">
        <v>1.1926847000000001E-3</v>
      </c>
      <c r="H15" s="27" t="str">
        <f t="shared" si="2"/>
        <v>N/A</v>
      </c>
      <c r="I15" s="8">
        <v>-89.6</v>
      </c>
      <c r="J15" s="8">
        <v>-42.7</v>
      </c>
      <c r="K15" s="5" t="s">
        <v>213</v>
      </c>
      <c r="L15" s="112" t="str">
        <f t="shared" si="3"/>
        <v>N/A</v>
      </c>
    </row>
    <row r="16" spans="1:12" ht="12.75" customHeight="1" x14ac:dyDescent="0.2">
      <c r="A16" s="143" t="s">
        <v>951</v>
      </c>
      <c r="B16" s="7" t="s">
        <v>213</v>
      </c>
      <c r="C16" s="4">
        <v>6.9089179335999997</v>
      </c>
      <c r="D16" s="27" t="str">
        <f t="shared" si="0"/>
        <v>N/A</v>
      </c>
      <c r="E16" s="4">
        <v>5.1360854006999999</v>
      </c>
      <c r="F16" s="27" t="str">
        <f t="shared" si="1"/>
        <v>N/A</v>
      </c>
      <c r="G16" s="4">
        <v>1.9525333166000001</v>
      </c>
      <c r="H16" s="27" t="str">
        <f t="shared" si="2"/>
        <v>N/A</v>
      </c>
      <c r="I16" s="8">
        <v>-25.7</v>
      </c>
      <c r="J16" s="8">
        <v>-62</v>
      </c>
      <c r="K16" s="5" t="s">
        <v>213</v>
      </c>
      <c r="L16" s="112" t="str">
        <f t="shared" si="3"/>
        <v>N/A</v>
      </c>
    </row>
    <row r="17" spans="1:12" ht="12.75" customHeight="1" x14ac:dyDescent="0.2">
      <c r="A17" s="144" t="s">
        <v>952</v>
      </c>
      <c r="B17" s="7" t="s">
        <v>213</v>
      </c>
      <c r="C17" s="4">
        <v>69.763434626000006</v>
      </c>
      <c r="D17" s="27" t="str">
        <f t="shared" si="0"/>
        <v>N/A</v>
      </c>
      <c r="E17" s="4">
        <v>70.654952889</v>
      </c>
      <c r="F17" s="27" t="str">
        <f t="shared" si="1"/>
        <v>N/A</v>
      </c>
      <c r="G17" s="4">
        <v>70.797331421999999</v>
      </c>
      <c r="H17" s="27" t="str">
        <f t="shared" si="2"/>
        <v>N/A</v>
      </c>
      <c r="I17" s="8">
        <v>1.278</v>
      </c>
      <c r="J17" s="8">
        <v>0.20150000000000001</v>
      </c>
      <c r="K17" s="5" t="s">
        <v>213</v>
      </c>
      <c r="L17" s="112" t="str">
        <f t="shared" si="3"/>
        <v>N/A</v>
      </c>
    </row>
    <row r="18" spans="1:12" ht="12.75" customHeight="1" x14ac:dyDescent="0.2">
      <c r="A18" s="144" t="s">
        <v>953</v>
      </c>
      <c r="B18" s="7" t="s">
        <v>213</v>
      </c>
      <c r="C18" s="4">
        <v>18.722321528999998</v>
      </c>
      <c r="D18" s="27" t="str">
        <f t="shared" si="0"/>
        <v>N/A</v>
      </c>
      <c r="E18" s="4">
        <v>18.641180223999999</v>
      </c>
      <c r="F18" s="27" t="str">
        <f t="shared" si="1"/>
        <v>N/A</v>
      </c>
      <c r="G18" s="4">
        <v>19.123940544</v>
      </c>
      <c r="H18" s="27" t="str">
        <f t="shared" si="2"/>
        <v>N/A</v>
      </c>
      <c r="I18" s="8">
        <v>-0.433</v>
      </c>
      <c r="J18" s="8">
        <v>2.59</v>
      </c>
      <c r="K18" s="5" t="s">
        <v>213</v>
      </c>
      <c r="L18" s="112" t="str">
        <f t="shared" si="3"/>
        <v>N/A</v>
      </c>
    </row>
    <row r="19" spans="1:12" ht="12.75" customHeight="1" x14ac:dyDescent="0.2">
      <c r="A19" s="145" t="s">
        <v>132</v>
      </c>
      <c r="B19" s="1" t="s">
        <v>213</v>
      </c>
      <c r="C19" s="23">
        <v>15685</v>
      </c>
      <c r="D19" s="27" t="str">
        <f t="shared" si="0"/>
        <v>N/A</v>
      </c>
      <c r="E19" s="23">
        <v>10333</v>
      </c>
      <c r="F19" s="27" t="str">
        <f t="shared" si="1"/>
        <v>N/A</v>
      </c>
      <c r="G19" s="23">
        <v>38585</v>
      </c>
      <c r="H19" s="27" t="str">
        <f t="shared" si="2"/>
        <v>N/A</v>
      </c>
      <c r="I19" s="8">
        <v>-34.1</v>
      </c>
      <c r="J19" s="8">
        <v>273.39999999999998</v>
      </c>
      <c r="K19" s="23" t="s">
        <v>213</v>
      </c>
      <c r="L19" s="112" t="str">
        <f t="shared" si="3"/>
        <v>N/A</v>
      </c>
    </row>
    <row r="20" spans="1:12" ht="12.75" customHeight="1" x14ac:dyDescent="0.2">
      <c r="A20" s="145" t="s">
        <v>133</v>
      </c>
      <c r="B20" s="30" t="s">
        <v>276</v>
      </c>
      <c r="C20" s="4">
        <v>1.9429899375999999</v>
      </c>
      <c r="D20" s="27" t="str">
        <f>IF($B20="N/A","N/A",IF(C20&gt;=2,"No",IF(C20&lt;0,"No","Yes")))</f>
        <v>Yes</v>
      </c>
      <c r="E20" s="4">
        <v>1.1943013805</v>
      </c>
      <c r="F20" s="27" t="str">
        <f>IF($B20="N/A","N/A",IF(E20&gt;=2,"No",IF(E20&lt;0,"No","Yes")))</f>
        <v>Yes</v>
      </c>
      <c r="G20" s="4">
        <v>4.1836127288</v>
      </c>
      <c r="H20" s="27" t="str">
        <f>IF($B20="N/A","N/A",IF(G20&gt;=2,"No",IF(G20&lt;0,"No","Yes")))</f>
        <v>No</v>
      </c>
      <c r="I20" s="8">
        <v>-38.5</v>
      </c>
      <c r="J20" s="8">
        <v>250.3</v>
      </c>
      <c r="K20" s="5" t="s">
        <v>213</v>
      </c>
      <c r="L20" s="112" t="str">
        <f t="shared" si="3"/>
        <v>N/A</v>
      </c>
    </row>
    <row r="21" spans="1:12" ht="25.5" x14ac:dyDescent="0.2">
      <c r="A21" s="135" t="s">
        <v>134</v>
      </c>
      <c r="B21" s="30" t="s">
        <v>213</v>
      </c>
      <c r="C21" s="29">
        <v>12183054</v>
      </c>
      <c r="D21" s="27" t="str">
        <f t="shared" ref="D21:D26" si="4">IF($B21="N/A","N/A",IF(C21&gt;10,"No",IF(C21&lt;-10,"No","Yes")))</f>
        <v>N/A</v>
      </c>
      <c r="E21" s="29">
        <v>11607841</v>
      </c>
      <c r="F21" s="27" t="str">
        <f t="shared" ref="F21:F26" si="5">IF($B21="N/A","N/A",IF(E21&gt;10,"No",IF(E21&lt;-10,"No","Yes")))</f>
        <v>N/A</v>
      </c>
      <c r="G21" s="29">
        <v>864008398</v>
      </c>
      <c r="H21" s="27" t="str">
        <f t="shared" ref="H21:H26" si="6">IF($B21="N/A","N/A",IF(G21&gt;10,"No",IF(G21&lt;-10,"No","Yes")))</f>
        <v>N/A</v>
      </c>
      <c r="I21" s="8">
        <v>-4.72</v>
      </c>
      <c r="J21" s="8">
        <v>7343</v>
      </c>
      <c r="K21" s="5" t="s">
        <v>213</v>
      </c>
      <c r="L21" s="112" t="str">
        <f t="shared" si="3"/>
        <v>N/A</v>
      </c>
    </row>
    <row r="22" spans="1:12" ht="25.5" x14ac:dyDescent="0.2">
      <c r="A22" s="135" t="s">
        <v>1720</v>
      </c>
      <c r="B22" s="30" t="s">
        <v>213</v>
      </c>
      <c r="C22" s="29">
        <v>776.73280204000002</v>
      </c>
      <c r="D22" s="27" t="str">
        <f t="shared" si="4"/>
        <v>N/A</v>
      </c>
      <c r="E22" s="29">
        <v>1123.3756894999999</v>
      </c>
      <c r="F22" s="27" t="str">
        <f t="shared" si="5"/>
        <v>N/A</v>
      </c>
      <c r="G22" s="29">
        <v>22392.338940000001</v>
      </c>
      <c r="H22" s="27" t="str">
        <f t="shared" si="6"/>
        <v>N/A</v>
      </c>
      <c r="I22" s="8">
        <v>44.63</v>
      </c>
      <c r="J22" s="8">
        <v>1893</v>
      </c>
      <c r="K22" s="5" t="s">
        <v>213</v>
      </c>
      <c r="L22" s="112" t="str">
        <f t="shared" si="3"/>
        <v>N/A</v>
      </c>
    </row>
    <row r="23" spans="1:12" ht="12.75" customHeight="1" x14ac:dyDescent="0.2">
      <c r="A23" s="145" t="s">
        <v>135</v>
      </c>
      <c r="B23" s="22" t="s">
        <v>213</v>
      </c>
      <c r="C23" s="1">
        <v>3005</v>
      </c>
      <c r="D23" s="27" t="str">
        <f t="shared" si="4"/>
        <v>N/A</v>
      </c>
      <c r="E23" s="1">
        <v>2615</v>
      </c>
      <c r="F23" s="27" t="str">
        <f t="shared" si="5"/>
        <v>N/A</v>
      </c>
      <c r="G23" s="1">
        <v>28055</v>
      </c>
      <c r="H23" s="27" t="str">
        <f t="shared" si="6"/>
        <v>N/A</v>
      </c>
      <c r="I23" s="8">
        <v>-13</v>
      </c>
      <c r="J23" s="8">
        <v>972.8</v>
      </c>
      <c r="K23" s="23" t="s">
        <v>213</v>
      </c>
      <c r="L23" s="112" t="str">
        <f t="shared" si="3"/>
        <v>N/A</v>
      </c>
    </row>
    <row r="24" spans="1:12" ht="12.75" customHeight="1" x14ac:dyDescent="0.2">
      <c r="A24" s="145" t="s">
        <v>136</v>
      </c>
      <c r="B24" s="22" t="s">
        <v>213</v>
      </c>
      <c r="C24" s="9">
        <v>0.37224639859999997</v>
      </c>
      <c r="D24" s="27" t="str">
        <f t="shared" si="4"/>
        <v>N/A</v>
      </c>
      <c r="E24" s="9">
        <v>0.30224505080000003</v>
      </c>
      <c r="F24" s="27" t="str">
        <f t="shared" si="5"/>
        <v>N/A</v>
      </c>
      <c r="G24" s="9">
        <v>3.0418881717000001</v>
      </c>
      <c r="H24" s="27" t="str">
        <f t="shared" si="6"/>
        <v>N/A</v>
      </c>
      <c r="I24" s="8">
        <v>-18.8</v>
      </c>
      <c r="J24" s="8">
        <v>906.4</v>
      </c>
      <c r="K24" s="5" t="s">
        <v>213</v>
      </c>
      <c r="L24" s="112" t="str">
        <f t="shared" si="3"/>
        <v>N/A</v>
      </c>
    </row>
    <row r="25" spans="1:12" ht="25.5" x14ac:dyDescent="0.2">
      <c r="A25" s="135" t="s">
        <v>137</v>
      </c>
      <c r="B25" s="22" t="s">
        <v>213</v>
      </c>
      <c r="C25" s="10">
        <v>10296919</v>
      </c>
      <c r="D25" s="27" t="str">
        <f t="shared" si="4"/>
        <v>N/A</v>
      </c>
      <c r="E25" s="10">
        <v>9998545</v>
      </c>
      <c r="F25" s="27" t="str">
        <f t="shared" si="5"/>
        <v>N/A</v>
      </c>
      <c r="G25" s="10">
        <v>839409850</v>
      </c>
      <c r="H25" s="27" t="str">
        <f t="shared" si="6"/>
        <v>N/A</v>
      </c>
      <c r="I25" s="8">
        <v>-2.9</v>
      </c>
      <c r="J25" s="8">
        <v>8295</v>
      </c>
      <c r="K25" s="5" t="s">
        <v>213</v>
      </c>
      <c r="L25" s="112" t="str">
        <f t="shared" si="3"/>
        <v>N/A</v>
      </c>
    </row>
    <row r="26" spans="1:12" ht="25.5" x14ac:dyDescent="0.2">
      <c r="A26" s="135" t="s">
        <v>954</v>
      </c>
      <c r="B26" s="22" t="s">
        <v>213</v>
      </c>
      <c r="C26" s="10">
        <v>3426.5953411</v>
      </c>
      <c r="D26" s="27" t="str">
        <f t="shared" si="4"/>
        <v>N/A</v>
      </c>
      <c r="E26" s="10">
        <v>3823.5353728</v>
      </c>
      <c r="F26" s="27" t="str">
        <f t="shared" si="5"/>
        <v>N/A</v>
      </c>
      <c r="G26" s="10">
        <v>29920.151488</v>
      </c>
      <c r="H26" s="27" t="str">
        <f t="shared" si="6"/>
        <v>N/A</v>
      </c>
      <c r="I26" s="8">
        <v>11.58</v>
      </c>
      <c r="J26" s="8">
        <v>682.5</v>
      </c>
      <c r="K26" s="5" t="s">
        <v>213</v>
      </c>
      <c r="L26" s="112" t="str">
        <f t="shared" si="3"/>
        <v>N/A</v>
      </c>
    </row>
    <row r="27" spans="1:12" x14ac:dyDescent="0.2">
      <c r="A27" s="145" t="s">
        <v>138</v>
      </c>
      <c r="B27" s="1" t="s">
        <v>213</v>
      </c>
      <c r="C27" s="23">
        <v>74084</v>
      </c>
      <c r="D27" s="27" t="str">
        <f>IF($B27="N/A","N/A",IF(C27&gt;10,"No",IF(C27&lt;-10,"No","Yes")))</f>
        <v>N/A</v>
      </c>
      <c r="E27" s="23">
        <v>69135</v>
      </c>
      <c r="F27" s="27" t="str">
        <f>IF($B27="N/A","N/A",IF(E27&gt;10,"No",IF(E27&lt;-10,"No","Yes")))</f>
        <v>N/A</v>
      </c>
      <c r="G27" s="23">
        <v>70976</v>
      </c>
      <c r="H27" s="27" t="str">
        <f>IF($B27="N/A","N/A",IF(G27&gt;10,"No",IF(G27&lt;-10,"No","Yes")))</f>
        <v>N/A</v>
      </c>
      <c r="I27" s="8">
        <v>-6.68</v>
      </c>
      <c r="J27" s="8">
        <v>2.6629999999999998</v>
      </c>
      <c r="K27" s="23" t="s">
        <v>213</v>
      </c>
      <c r="L27" s="112" t="str">
        <f>IF(J27="Div by 0", "N/A", IF(K27="N/A","N/A", IF(J27&gt;VALUE(MID(K27,1,2)), "No", IF(J27&lt;-1*VALUE(MID(K27,1,2)), "No", "Yes"))))</f>
        <v>N/A</v>
      </c>
    </row>
    <row r="28" spans="1:12" x14ac:dyDescent="0.2">
      <c r="A28" s="135" t="s">
        <v>139</v>
      </c>
      <c r="B28" s="30" t="s">
        <v>213</v>
      </c>
      <c r="C28" s="4">
        <v>9.1772053895999992</v>
      </c>
      <c r="D28" s="27" t="str">
        <f>IF($B28="N/A","N/A",IF(C28&gt;10,"No",IF(C28&lt;-10,"No","Yes")))</f>
        <v>N/A</v>
      </c>
      <c r="E28" s="4">
        <v>7.9907118881999999</v>
      </c>
      <c r="F28" s="27" t="str">
        <f>IF($B28="N/A","N/A",IF(E28&gt;10,"No",IF(E28&lt;-10,"No","Yes")))</f>
        <v>N/A</v>
      </c>
      <c r="G28" s="4">
        <v>7.6956355328999999</v>
      </c>
      <c r="H28" s="27" t="str">
        <f>IF($B28="N/A","N/A",IF(G28&gt;10,"No",IF(G28&lt;-10,"No","Yes")))</f>
        <v>N/A</v>
      </c>
      <c r="I28" s="8">
        <v>-12.9</v>
      </c>
      <c r="J28" s="8">
        <v>-3.69</v>
      </c>
      <c r="K28" s="5" t="s">
        <v>213</v>
      </c>
      <c r="L28" s="112" t="str">
        <f>IF(J28="Div by 0", "N/A", IF(K28="N/A","N/A", IF(J28&gt;VALUE(MID(K28,1,2)), "No", IF(J28&lt;-1*VALUE(MID(K28,1,2)), "No", "Yes"))))</f>
        <v>N/A</v>
      </c>
    </row>
    <row r="29" spans="1:12" x14ac:dyDescent="0.2">
      <c r="A29" s="145" t="s">
        <v>140</v>
      </c>
      <c r="B29" s="23" t="s">
        <v>213</v>
      </c>
      <c r="C29" s="23">
        <v>119781</v>
      </c>
      <c r="D29" s="27" t="str">
        <f>IF($B29="N/A","N/A",IF(C29&gt;10,"No",IF(C29&lt;-10,"No","Yes")))</f>
        <v>N/A</v>
      </c>
      <c r="E29" s="23">
        <v>125033</v>
      </c>
      <c r="F29" s="27" t="str">
        <f>IF($B29="N/A","N/A",IF(E29&gt;10,"No",IF(E29&lt;-10,"No","Yes")))</f>
        <v>N/A</v>
      </c>
      <c r="G29" s="23">
        <v>137910</v>
      </c>
      <c r="H29" s="27" t="str">
        <f>IF($B29="N/A","N/A",IF(G29&gt;10,"No",IF(G29&lt;-10,"No","Yes")))</f>
        <v>N/A</v>
      </c>
      <c r="I29" s="8">
        <v>4.3849999999999998</v>
      </c>
      <c r="J29" s="8">
        <v>10.3</v>
      </c>
      <c r="K29" s="23" t="s">
        <v>213</v>
      </c>
      <c r="L29" s="112" t="str">
        <f>IF(J29="Div by 0", "N/A", IF(K29="N/A","N/A", IF(J29&gt;VALUE(MID(K29,1,2)), "No", IF(J29&lt;-1*VALUE(MID(K29,1,2)), "No", "Yes"))))</f>
        <v>N/A</v>
      </c>
    </row>
    <row r="30" spans="1:12" x14ac:dyDescent="0.2">
      <c r="A30" s="135" t="s">
        <v>141</v>
      </c>
      <c r="B30" s="22" t="s">
        <v>213</v>
      </c>
      <c r="C30" s="4">
        <v>14.837952037999999</v>
      </c>
      <c r="D30" s="27" t="str">
        <f>IF($B30="N/A","N/A",IF(C30&gt;10,"No",IF(C30&lt;-10,"No","Yes")))</f>
        <v>N/A</v>
      </c>
      <c r="E30" s="4">
        <v>14.451474355</v>
      </c>
      <c r="F30" s="27" t="str">
        <f>IF($B30="N/A","N/A",IF(E30&gt;10,"No",IF(E30&lt;-10,"No","Yes")))</f>
        <v>N/A</v>
      </c>
      <c r="G30" s="4">
        <v>14.953013643</v>
      </c>
      <c r="H30" s="27" t="str">
        <f>IF($B30="N/A","N/A",IF(G30&gt;10,"No",IF(G30&lt;-10,"No","Yes")))</f>
        <v>N/A</v>
      </c>
      <c r="I30" s="8">
        <v>-2.6</v>
      </c>
      <c r="J30" s="8">
        <v>3.4710000000000001</v>
      </c>
      <c r="K30" s="5" t="s">
        <v>213</v>
      </c>
      <c r="L30" s="112" t="str">
        <f>IF(J30="Div by 0", "N/A", IF(K30="N/A","N/A", IF(J30&gt;VALUE(MID(K30,1,2)), "No", IF(J30&lt;-1*VALUE(MID(K30,1,2)), "No", "Yes"))))</f>
        <v>N/A</v>
      </c>
    </row>
    <row r="31" spans="1:12" ht="12.75" customHeight="1" x14ac:dyDescent="0.2">
      <c r="A31" s="151" t="s">
        <v>142</v>
      </c>
      <c r="B31" s="128" t="s">
        <v>213</v>
      </c>
      <c r="C31" s="128">
        <v>74351.5</v>
      </c>
      <c r="D31" s="152" t="str">
        <f>IF($B31="N/A","N/A",IF(C31&gt;10,"No",IF(C31&lt;-10,"No","Yes")))</f>
        <v>N/A</v>
      </c>
      <c r="E31" s="128">
        <v>69599.333333000002</v>
      </c>
      <c r="F31" s="152" t="str">
        <f>IF($B31="N/A","N/A",IF(E31&gt;10,"No",IF(E31&lt;-10,"No","Yes")))</f>
        <v>N/A</v>
      </c>
      <c r="G31" s="128">
        <v>76390.25</v>
      </c>
      <c r="H31" s="152" t="str">
        <f>IF($B31="N/A","N/A",IF(G31&gt;10,"No",IF(G31&lt;-10,"No","Yes")))</f>
        <v>N/A</v>
      </c>
      <c r="I31" s="153">
        <v>-6.39</v>
      </c>
      <c r="J31" s="153">
        <v>9.7569999999999997</v>
      </c>
      <c r="K31" s="128" t="s">
        <v>213</v>
      </c>
      <c r="L31" s="123" t="str">
        <f>IF(J31="Div by 0", "N/A", IF(K31="N/A","N/A", IF(J31&gt;VALUE(MID(K31,1,2)), "No", IF(J31&lt;-1*VALUE(MID(K31,1,2)), "No", "Yes"))))</f>
        <v>N/A</v>
      </c>
    </row>
    <row r="32" spans="1:12" s="13" customFormat="1" ht="12" customHeight="1" x14ac:dyDescent="0.2">
      <c r="A32" s="198" t="s">
        <v>1647</v>
      </c>
      <c r="B32" s="199"/>
      <c r="C32" s="199"/>
      <c r="D32" s="199"/>
      <c r="E32" s="199"/>
      <c r="F32" s="199"/>
      <c r="G32" s="199"/>
      <c r="H32" s="199"/>
      <c r="I32" s="199"/>
      <c r="J32" s="199"/>
      <c r="K32" s="199"/>
      <c r="L32" s="200"/>
    </row>
    <row r="33" spans="1:12" s="13" customFormat="1" ht="12.75" customHeight="1" x14ac:dyDescent="0.2">
      <c r="A33" s="193" t="s">
        <v>1645</v>
      </c>
      <c r="B33" s="194"/>
      <c r="C33" s="194"/>
      <c r="D33" s="194"/>
      <c r="E33" s="194"/>
      <c r="F33" s="194"/>
      <c r="G33" s="194"/>
      <c r="H33" s="194"/>
      <c r="I33" s="194"/>
      <c r="J33" s="194"/>
      <c r="K33" s="194"/>
      <c r="L33" s="195"/>
    </row>
    <row r="34" spans="1:12" s="13" customFormat="1" x14ac:dyDescent="0.2">
      <c r="A34" s="196" t="s">
        <v>1743</v>
      </c>
      <c r="B34" s="196"/>
      <c r="C34" s="196"/>
      <c r="D34" s="196"/>
      <c r="E34" s="196"/>
      <c r="F34" s="196"/>
      <c r="G34" s="196"/>
      <c r="H34" s="196"/>
      <c r="I34" s="196"/>
      <c r="J34" s="196"/>
      <c r="K34" s="196"/>
      <c r="L34" s="197"/>
    </row>
    <row r="35" spans="1:12" x14ac:dyDescent="0.2">
      <c r="A35" s="33"/>
      <c r="B35" s="30"/>
      <c r="C35" s="4"/>
      <c r="D35" s="4"/>
    </row>
    <row r="36" spans="1:12" x14ac:dyDescent="0.2">
      <c r="A36" s="2"/>
      <c r="B36" s="30"/>
      <c r="C36" s="4"/>
      <c r="D36" s="4"/>
    </row>
    <row r="37" spans="1:12" x14ac:dyDescent="0.2">
      <c r="A37" s="2"/>
      <c r="B37" s="33"/>
      <c r="C37" s="4"/>
      <c r="D37" s="4"/>
    </row>
    <row r="38" spans="1:12" x14ac:dyDescent="0.2">
      <c r="A38" s="33"/>
      <c r="B38" s="30"/>
      <c r="C38" s="4"/>
      <c r="D38" s="4"/>
    </row>
    <row r="39" spans="1:12" x14ac:dyDescent="0.2">
      <c r="A39" s="35"/>
      <c r="B39" s="30"/>
      <c r="C39" s="4"/>
      <c r="D39" s="4"/>
    </row>
    <row r="40" spans="1:12" x14ac:dyDescent="0.2">
      <c r="A40" s="35"/>
      <c r="B40" s="30"/>
    </row>
    <row r="41" spans="1:12" x14ac:dyDescent="0.2">
      <c r="A41" s="35"/>
      <c r="B41" s="30"/>
    </row>
    <row r="42" spans="1:12" x14ac:dyDescent="0.2">
      <c r="A42" s="35"/>
      <c r="B42" s="30"/>
    </row>
    <row r="43" spans="1:12" x14ac:dyDescent="0.2">
      <c r="A43" s="35"/>
      <c r="B43" s="30"/>
    </row>
    <row r="44" spans="1:12" x14ac:dyDescent="0.2">
      <c r="A44" s="35"/>
      <c r="B44" s="30"/>
    </row>
    <row r="45" spans="1:12" x14ac:dyDescent="0.2">
      <c r="A45" s="35"/>
      <c r="B45" s="30"/>
    </row>
    <row r="46" spans="1:12" x14ac:dyDescent="0.2">
      <c r="A46" s="35"/>
      <c r="B46" s="33"/>
    </row>
    <row r="47" spans="1:12" x14ac:dyDescent="0.2">
      <c r="A47" s="33"/>
      <c r="B47" s="33"/>
    </row>
    <row r="48" spans="1:12" x14ac:dyDescent="0.2">
      <c r="A48" s="33"/>
      <c r="B48" s="33"/>
    </row>
    <row r="49" spans="1:2" x14ac:dyDescent="0.2">
      <c r="A49" s="33"/>
      <c r="B49" s="33"/>
    </row>
    <row r="50" spans="1:2" x14ac:dyDescent="0.2">
      <c r="A50" s="33"/>
      <c r="B50" s="33"/>
    </row>
    <row r="51" spans="1:2" x14ac:dyDescent="0.2">
      <c r="A51" s="33"/>
      <c r="B51" s="33"/>
    </row>
    <row r="52" spans="1:2" x14ac:dyDescent="0.2">
      <c r="A52" s="33"/>
      <c r="B52" s="33"/>
    </row>
    <row r="53" spans="1:2" x14ac:dyDescent="0.2">
      <c r="A53" s="33"/>
      <c r="B53" s="33"/>
    </row>
    <row r="54" spans="1:2" x14ac:dyDescent="0.2">
      <c r="A54" s="33"/>
    </row>
  </sheetData>
  <mergeCells count="7">
    <mergeCell ref="A1:L1"/>
    <mergeCell ref="A34:L34"/>
    <mergeCell ref="A33:L33"/>
    <mergeCell ref="A32:L32"/>
    <mergeCell ref="A2:L2"/>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35"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7.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28515625" style="13" customWidth="1"/>
    <col min="12" max="12" width="25.5703125" style="26" customWidth="1"/>
    <col min="13" max="16384" width="9.140625" style="26"/>
  </cols>
  <sheetData>
    <row r="1" spans="1:14" s="12" customFormat="1" ht="18.75" customHeight="1" x14ac:dyDescent="0.2">
      <c r="A1" s="184" t="s">
        <v>1713</v>
      </c>
      <c r="B1" s="185"/>
      <c r="C1" s="185"/>
      <c r="D1" s="185"/>
      <c r="E1" s="185"/>
      <c r="F1" s="185"/>
      <c r="G1" s="185"/>
      <c r="H1" s="185"/>
      <c r="I1" s="185"/>
      <c r="J1" s="185"/>
      <c r="K1" s="185"/>
      <c r="L1" s="186"/>
    </row>
    <row r="2" spans="1:14" ht="24.75" customHeight="1" x14ac:dyDescent="0.2">
      <c r="A2" s="204" t="s">
        <v>1605</v>
      </c>
      <c r="B2" s="205"/>
      <c r="C2" s="205"/>
      <c r="D2" s="205"/>
      <c r="E2" s="205"/>
      <c r="F2" s="205"/>
      <c r="G2" s="205"/>
      <c r="H2" s="205"/>
      <c r="I2" s="205"/>
      <c r="J2" s="205"/>
      <c r="K2" s="205"/>
      <c r="L2" s="206"/>
    </row>
    <row r="3" spans="1:14" s="13" customFormat="1" x14ac:dyDescent="0.2">
      <c r="A3" s="210" t="s">
        <v>1748</v>
      </c>
      <c r="B3" s="211"/>
      <c r="C3" s="211"/>
      <c r="D3" s="211"/>
      <c r="E3" s="211"/>
      <c r="F3" s="211"/>
      <c r="G3" s="211"/>
      <c r="H3" s="211"/>
      <c r="I3" s="211"/>
      <c r="J3" s="211"/>
      <c r="K3" s="211"/>
      <c r="L3" s="212"/>
    </row>
    <row r="4" spans="1:14" s="13" customFormat="1" x14ac:dyDescent="0.2">
      <c r="A4" s="187" t="s">
        <v>650</v>
      </c>
      <c r="B4" s="188"/>
      <c r="C4" s="188"/>
      <c r="D4" s="188"/>
      <c r="E4" s="188"/>
      <c r="F4" s="188"/>
      <c r="G4" s="188"/>
      <c r="H4" s="188"/>
      <c r="I4" s="188"/>
      <c r="J4" s="188"/>
      <c r="K4" s="188"/>
      <c r="L4" s="189"/>
    </row>
    <row r="5" spans="1:14"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4" x14ac:dyDescent="0.2">
      <c r="A6" s="154" t="s">
        <v>0</v>
      </c>
      <c r="B6" s="23" t="s">
        <v>213</v>
      </c>
      <c r="C6" s="23">
        <v>717492</v>
      </c>
      <c r="D6" s="27" t="str">
        <f>IF($B6="N/A","N/A",IF(C6&gt;10,"No",IF(C6&lt;-10,"No","Yes")))</f>
        <v>N/A</v>
      </c>
      <c r="E6" s="23">
        <v>785724</v>
      </c>
      <c r="F6" s="27" t="str">
        <f>IF($B6="N/A","N/A",IF(E6&gt;10,"No",IF(E6&lt;-10,"No","Yes")))</f>
        <v>N/A</v>
      </c>
      <c r="G6" s="23">
        <v>812728</v>
      </c>
      <c r="H6" s="27" t="str">
        <f>IF($B6="N/A","N/A",IF(G6&gt;10,"No",IF(G6&lt;-10,"No","Yes")))</f>
        <v>N/A</v>
      </c>
      <c r="I6" s="8">
        <v>9.51</v>
      </c>
      <c r="J6" s="8">
        <v>3.4369999999999998</v>
      </c>
      <c r="K6" s="31" t="s">
        <v>739</v>
      </c>
      <c r="L6" s="112" t="str">
        <f>IF(J6="Div by 0", "N/A", IF(K6="N/A","N/A", IF(J6&gt;VALUE(MID(K6,1,2)), "No", IF(J6&lt;-1*VALUE(MID(K6,1,2)), "No", "Yes"))))</f>
        <v>Yes</v>
      </c>
    </row>
    <row r="7" spans="1:14" x14ac:dyDescent="0.2">
      <c r="A7" s="145" t="s">
        <v>59</v>
      </c>
      <c r="B7" s="23" t="s">
        <v>213</v>
      </c>
      <c r="C7" s="23">
        <v>549695.56000000006</v>
      </c>
      <c r="D7" s="27" t="str">
        <f>IF($B7="N/A","N/A",IF(C7&gt;10,"No",IF(C7&lt;-10,"No","Yes")))</f>
        <v>N/A</v>
      </c>
      <c r="E7" s="23">
        <v>606964.44999999995</v>
      </c>
      <c r="F7" s="27" t="str">
        <f>IF($B7="N/A","N/A",IF(E7&gt;10,"No",IF(E7&lt;-10,"No","Yes")))</f>
        <v>N/A</v>
      </c>
      <c r="G7" s="23">
        <v>639906.4</v>
      </c>
      <c r="H7" s="27" t="str">
        <f>IF($B7="N/A","N/A",IF(G7&gt;10,"No",IF(G7&lt;-10,"No","Yes")))</f>
        <v>N/A</v>
      </c>
      <c r="I7" s="8">
        <v>10.42</v>
      </c>
      <c r="J7" s="8">
        <v>5.4269999999999996</v>
      </c>
      <c r="K7" s="31" t="s">
        <v>740</v>
      </c>
      <c r="L7" s="112" t="str">
        <f>IF(J7="Div by 0", "N/A", IF(K7="N/A","N/A", IF(J7&gt;VALUE(MID(K7,1,2)), "No", IF(J7&lt;-1*VALUE(MID(K7,1,2)), "No", "Yes"))))</f>
        <v>Yes</v>
      </c>
    </row>
    <row r="8" spans="1:14" x14ac:dyDescent="0.2">
      <c r="A8" s="155" t="s">
        <v>143</v>
      </c>
      <c r="B8" s="23" t="s">
        <v>213</v>
      </c>
      <c r="C8" s="23">
        <v>0</v>
      </c>
      <c r="D8" s="27" t="str">
        <f>IF($B8="N/A","N/A",IF(C8&gt;10,"No",IF(C8&lt;-10,"No","Yes")))</f>
        <v>N/A</v>
      </c>
      <c r="E8" s="23">
        <v>0</v>
      </c>
      <c r="F8" s="27" t="str">
        <f>IF($B8="N/A","N/A",IF(E8&gt;10,"No",IF(E8&lt;-10,"No","Yes")))</f>
        <v>N/A</v>
      </c>
      <c r="G8" s="23">
        <v>0</v>
      </c>
      <c r="H8" s="27" t="str">
        <f>IF($B8="N/A","N/A",IF(G8&gt;10,"No",IF(G8&lt;-10,"No","Yes")))</f>
        <v>N/A</v>
      </c>
      <c r="I8" s="8" t="s">
        <v>1749</v>
      </c>
      <c r="J8" s="8" t="s">
        <v>1749</v>
      </c>
      <c r="K8" s="23" t="s">
        <v>213</v>
      </c>
      <c r="L8" s="112" t="str">
        <f>IF(J8="Div by 0", "N/A", IF(K8="N/A","N/A", IF(J8&gt;VALUE(MID(K8,1,2)), "No", IF(J8&lt;-1*VALUE(MID(K8,1,2)), "No", "Yes"))))</f>
        <v>N/A</v>
      </c>
    </row>
    <row r="9" spans="1:14" x14ac:dyDescent="0.2">
      <c r="A9" s="145" t="s">
        <v>681</v>
      </c>
      <c r="B9" s="23" t="s">
        <v>213</v>
      </c>
      <c r="C9" s="23" t="s">
        <v>1749</v>
      </c>
      <c r="D9" s="27" t="str">
        <f t="shared" ref="D9:D11" si="0">IF($B9="N/A","N/A",IF(C9&gt;10,"No",IF(C9&lt;-10,"No","Yes")))</f>
        <v>N/A</v>
      </c>
      <c r="E9" s="23" t="s">
        <v>1749</v>
      </c>
      <c r="F9" s="27" t="str">
        <f t="shared" ref="F9:F11" si="1">IF($B9="N/A","N/A",IF(E9&gt;10,"No",IF(E9&lt;-10,"No","Yes")))</f>
        <v>N/A</v>
      </c>
      <c r="G9" s="23" t="s">
        <v>1749</v>
      </c>
      <c r="H9" s="27" t="str">
        <f t="shared" ref="H9:H11" si="2">IF($B9="N/A","N/A",IF(G9&gt;10,"No",IF(G9&lt;-10,"No","Yes")))</f>
        <v>N/A</v>
      </c>
      <c r="I9" s="8" t="s">
        <v>1749</v>
      </c>
      <c r="J9" s="8" t="s">
        <v>1749</v>
      </c>
      <c r="K9" s="23" t="s">
        <v>213</v>
      </c>
      <c r="L9" s="112" t="str">
        <f t="shared" ref="L9:L11" si="3">IF(J9="Div by 0", "N/A", IF(K9="N/A","N/A", IF(J9&gt;VALUE(MID(K9,1,2)), "No", IF(J9&lt;-1*VALUE(MID(K9,1,2)), "No", "Yes"))))</f>
        <v>N/A</v>
      </c>
    </row>
    <row r="10" spans="1:14" x14ac:dyDescent="0.2">
      <c r="A10" s="145" t="s">
        <v>425</v>
      </c>
      <c r="B10" s="23" t="s">
        <v>213</v>
      </c>
      <c r="C10" s="23" t="s">
        <v>1749</v>
      </c>
      <c r="D10" s="27" t="str">
        <f t="shared" si="0"/>
        <v>N/A</v>
      </c>
      <c r="E10" s="23" t="s">
        <v>1749</v>
      </c>
      <c r="F10" s="27" t="str">
        <f t="shared" si="1"/>
        <v>N/A</v>
      </c>
      <c r="G10" s="23" t="s">
        <v>1749</v>
      </c>
      <c r="H10" s="27" t="str">
        <f t="shared" si="2"/>
        <v>N/A</v>
      </c>
      <c r="I10" s="8" t="s">
        <v>1749</v>
      </c>
      <c r="J10" s="8" t="s">
        <v>1749</v>
      </c>
      <c r="K10" s="23" t="s">
        <v>213</v>
      </c>
      <c r="L10" s="112" t="str">
        <f t="shared" si="3"/>
        <v>N/A</v>
      </c>
    </row>
    <row r="11" spans="1:14" x14ac:dyDescent="0.2">
      <c r="A11" s="145" t="s">
        <v>169</v>
      </c>
      <c r="B11" s="23" t="s">
        <v>213</v>
      </c>
      <c r="C11" s="4">
        <v>0</v>
      </c>
      <c r="D11" s="27" t="str">
        <f t="shared" si="0"/>
        <v>N/A</v>
      </c>
      <c r="E11" s="4">
        <v>0</v>
      </c>
      <c r="F11" s="27" t="str">
        <f t="shared" si="1"/>
        <v>N/A</v>
      </c>
      <c r="G11" s="4">
        <v>0</v>
      </c>
      <c r="H11" s="27" t="str">
        <f t="shared" si="2"/>
        <v>N/A</v>
      </c>
      <c r="I11" s="8" t="s">
        <v>1749</v>
      </c>
      <c r="J11" s="8" t="s">
        <v>1749</v>
      </c>
      <c r="K11" s="23" t="s">
        <v>213</v>
      </c>
      <c r="L11" s="112" t="str">
        <f t="shared" si="3"/>
        <v>N/A</v>
      </c>
    </row>
    <row r="12" spans="1:14" x14ac:dyDescent="0.2">
      <c r="A12" s="145"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1749</v>
      </c>
      <c r="J12" s="8" t="s">
        <v>1749</v>
      </c>
      <c r="K12" s="23" t="s">
        <v>213</v>
      </c>
      <c r="L12" s="112" t="str">
        <f>IF(J12="Div by 0", "N/A", IF(K12="N/A","N/A", IF(J12&gt;VALUE(MID(K12,1,2)), "No", IF(J12&lt;-1*VALUE(MID(K12,1,2)), "No", "Yes"))))</f>
        <v>N/A</v>
      </c>
    </row>
    <row r="13" spans="1:14" x14ac:dyDescent="0.2">
      <c r="A13" s="111" t="s">
        <v>364</v>
      </c>
      <c r="B13" s="43" t="s">
        <v>213</v>
      </c>
      <c r="C13" s="4" t="s">
        <v>213</v>
      </c>
      <c r="D13" s="40" t="str">
        <f>IF($B13="N/A","N/A",IF(C13&gt;=95,"Yes","No"))</f>
        <v>N/A</v>
      </c>
      <c r="E13" s="4">
        <v>97.597375159999999</v>
      </c>
      <c r="F13" s="40" t="str">
        <f>IF($B13="N/A","N/A",IF(E13&gt;=95,"Yes","No"))</f>
        <v>N/A</v>
      </c>
      <c r="G13" s="4">
        <v>97.928827357000003</v>
      </c>
      <c r="H13" s="27" t="str">
        <f>IF($B13="N/A","N/A",IF(G13&gt;=95,"Yes","No"))</f>
        <v>N/A</v>
      </c>
      <c r="I13" s="8" t="s">
        <v>213</v>
      </c>
      <c r="J13" s="8">
        <v>0.33960000000000001</v>
      </c>
      <c r="K13" s="28" t="s">
        <v>740</v>
      </c>
      <c r="L13" s="112" t="str">
        <f t="shared" ref="L13:L70" si="4">IF(J13="Div by 0", "N/A", IF(K13="N/A","N/A", IF(J13&gt;VALUE(MID(K13,1,2)), "No", IF(J13&lt;-1*VALUE(MID(K13,1,2)), "No", "Yes"))))</f>
        <v>Yes</v>
      </c>
    </row>
    <row r="14" spans="1:14" x14ac:dyDescent="0.2">
      <c r="A14" s="156" t="s">
        <v>365</v>
      </c>
      <c r="B14" s="43" t="s">
        <v>213</v>
      </c>
      <c r="C14" s="44" t="s">
        <v>213</v>
      </c>
      <c r="D14" s="45" t="str">
        <f>IF($B14="N/A","N/A",IF(C14&gt;10,"No",IF(C14&lt;-10,"No","Yes")))</f>
        <v>N/A</v>
      </c>
      <c r="E14" s="44">
        <v>2.3972794517999998</v>
      </c>
      <c r="F14" s="40" t="str">
        <f>IF($B14="N/A","N/A",IF(E14&gt;95,"Yes","No"))</f>
        <v>N/A</v>
      </c>
      <c r="G14" s="44">
        <v>2.0645283539000001</v>
      </c>
      <c r="H14" s="27" t="str">
        <f>IF($B14="N/A","N/A",IF(G14&gt;95,"Yes","No"))</f>
        <v>N/A</v>
      </c>
      <c r="I14" s="46" t="s">
        <v>213</v>
      </c>
      <c r="J14" s="46">
        <v>-13.9</v>
      </c>
      <c r="K14" s="47" t="s">
        <v>213</v>
      </c>
      <c r="L14" s="112" t="str">
        <f t="shared" si="4"/>
        <v>N/A</v>
      </c>
      <c r="M14" s="34"/>
      <c r="N14" s="34"/>
    </row>
    <row r="15" spans="1:14" s="34" customFormat="1" x14ac:dyDescent="0.2">
      <c r="A15" s="156" t="s">
        <v>366</v>
      </c>
      <c r="B15" s="43" t="s">
        <v>213</v>
      </c>
      <c r="C15" s="44" t="s">
        <v>213</v>
      </c>
      <c r="D15" s="45" t="str">
        <f t="shared" ref="D15:D21" si="5">IF($B15="N/A","N/A",IF(C15&gt;10,"No",IF(C15&lt;-10,"No","Yes")))</f>
        <v>N/A</v>
      </c>
      <c r="E15" s="44">
        <v>5.3453885000000001E-3</v>
      </c>
      <c r="F15" s="45" t="str">
        <f t="shared" ref="F15:F21" si="6">IF($B15="N/A","N/A",IF(E15&gt;10,"No",IF(E15&lt;-10,"No","Yes")))</f>
        <v>N/A</v>
      </c>
      <c r="G15" s="44">
        <v>6.6442894000000004E-3</v>
      </c>
      <c r="H15" s="48" t="str">
        <f t="shared" ref="H15:H21" si="7">IF($B15="N/A","N/A",IF(G15&gt;10,"No",IF(G15&lt;-10,"No","Yes")))</f>
        <v>N/A</v>
      </c>
      <c r="I15" s="46" t="s">
        <v>213</v>
      </c>
      <c r="J15" s="46">
        <v>24.3</v>
      </c>
      <c r="K15" s="47" t="s">
        <v>213</v>
      </c>
      <c r="L15" s="112" t="str">
        <f t="shared" si="4"/>
        <v>N/A</v>
      </c>
    </row>
    <row r="16" spans="1:14" s="34" customFormat="1" x14ac:dyDescent="0.2">
      <c r="A16" s="156" t="s">
        <v>367</v>
      </c>
      <c r="B16" s="43" t="s">
        <v>213</v>
      </c>
      <c r="C16" s="49" t="s">
        <v>213</v>
      </c>
      <c r="D16" s="50" t="str">
        <f t="shared" si="5"/>
        <v>N/A</v>
      </c>
      <c r="E16" s="49">
        <v>18878</v>
      </c>
      <c r="F16" s="50" t="str">
        <f t="shared" si="6"/>
        <v>N/A</v>
      </c>
      <c r="G16" s="49">
        <v>16833</v>
      </c>
      <c r="H16" s="48" t="str">
        <f t="shared" si="7"/>
        <v>N/A</v>
      </c>
      <c r="I16" s="46" t="s">
        <v>213</v>
      </c>
      <c r="J16" s="46">
        <v>-10.8</v>
      </c>
      <c r="K16" s="47" t="s">
        <v>213</v>
      </c>
      <c r="L16" s="112" t="str">
        <f t="shared" si="4"/>
        <v>N/A</v>
      </c>
    </row>
    <row r="17" spans="1:14" s="34" customFormat="1" x14ac:dyDescent="0.2">
      <c r="A17" s="157" t="s">
        <v>368</v>
      </c>
      <c r="B17" s="43" t="s">
        <v>213</v>
      </c>
      <c r="C17" s="44" t="s">
        <v>213</v>
      </c>
      <c r="D17" s="48" t="str">
        <f t="shared" si="5"/>
        <v>N/A</v>
      </c>
      <c r="E17" s="44">
        <v>2.4026248403000001</v>
      </c>
      <c r="F17" s="48" t="str">
        <f t="shared" si="6"/>
        <v>N/A</v>
      </c>
      <c r="G17" s="44">
        <v>2.0711726432000002</v>
      </c>
      <c r="H17" s="48" t="str">
        <f t="shared" si="7"/>
        <v>N/A</v>
      </c>
      <c r="I17" s="46" t="s">
        <v>213</v>
      </c>
      <c r="J17" s="46">
        <v>-13.8</v>
      </c>
      <c r="K17" s="47" t="s">
        <v>213</v>
      </c>
      <c r="L17" s="112" t="str">
        <f t="shared" si="4"/>
        <v>N/A</v>
      </c>
      <c r="M17" s="26"/>
      <c r="N17" s="26"/>
    </row>
    <row r="18" spans="1:14" x14ac:dyDescent="0.2">
      <c r="A18" s="156" t="s">
        <v>682</v>
      </c>
      <c r="B18" s="43" t="s">
        <v>213</v>
      </c>
      <c r="C18" s="44" t="s">
        <v>213</v>
      </c>
      <c r="D18" s="48" t="str">
        <f t="shared" si="5"/>
        <v>N/A</v>
      </c>
      <c r="E18" s="44">
        <v>60.281809514000003</v>
      </c>
      <c r="F18" s="48" t="str">
        <f t="shared" si="6"/>
        <v>N/A</v>
      </c>
      <c r="G18" s="44">
        <v>60.844769202999998</v>
      </c>
      <c r="H18" s="48" t="str">
        <f t="shared" si="7"/>
        <v>N/A</v>
      </c>
      <c r="I18" s="8" t="s">
        <v>213</v>
      </c>
      <c r="J18" s="8">
        <v>0.93389999999999995</v>
      </c>
      <c r="K18" s="47" t="s">
        <v>213</v>
      </c>
      <c r="L18" s="112" t="str">
        <f t="shared" si="4"/>
        <v>N/A</v>
      </c>
    </row>
    <row r="19" spans="1:14" x14ac:dyDescent="0.2">
      <c r="A19" s="156" t="s">
        <v>683</v>
      </c>
      <c r="B19" s="43" t="s">
        <v>213</v>
      </c>
      <c r="C19" s="44" t="s">
        <v>213</v>
      </c>
      <c r="D19" s="48" t="str">
        <f t="shared" si="5"/>
        <v>N/A</v>
      </c>
      <c r="E19" s="44">
        <v>10.234134972</v>
      </c>
      <c r="F19" s="48" t="str">
        <f t="shared" si="6"/>
        <v>N/A</v>
      </c>
      <c r="G19" s="44">
        <v>11.584387810000001</v>
      </c>
      <c r="H19" s="48" t="str">
        <f t="shared" si="7"/>
        <v>N/A</v>
      </c>
      <c r="I19" s="8" t="s">
        <v>213</v>
      </c>
      <c r="J19" s="8">
        <v>13.19</v>
      </c>
      <c r="K19" s="47" t="s">
        <v>213</v>
      </c>
      <c r="L19" s="112" t="str">
        <f t="shared" si="4"/>
        <v>N/A</v>
      </c>
    </row>
    <row r="20" spans="1:14" ht="25.5" x14ac:dyDescent="0.2">
      <c r="A20" s="156" t="s">
        <v>684</v>
      </c>
      <c r="B20" s="43" t="s">
        <v>213</v>
      </c>
      <c r="C20" s="44" t="s">
        <v>213</v>
      </c>
      <c r="D20" s="48" t="str">
        <f t="shared" si="5"/>
        <v>N/A</v>
      </c>
      <c r="E20" s="44">
        <v>42.944167813999996</v>
      </c>
      <c r="F20" s="48" t="str">
        <f t="shared" si="6"/>
        <v>N/A</v>
      </c>
      <c r="G20" s="44">
        <v>41.103784232999999</v>
      </c>
      <c r="H20" s="48" t="str">
        <f t="shared" si="7"/>
        <v>N/A</v>
      </c>
      <c r="I20" s="8" t="s">
        <v>213</v>
      </c>
      <c r="J20" s="8">
        <v>-4.29</v>
      </c>
      <c r="K20" s="47" t="s">
        <v>213</v>
      </c>
      <c r="L20" s="112" t="str">
        <f t="shared" si="4"/>
        <v>N/A</v>
      </c>
    </row>
    <row r="21" spans="1:14" ht="25.5" x14ac:dyDescent="0.2">
      <c r="A21" s="156" t="s">
        <v>685</v>
      </c>
      <c r="B21" s="43" t="s">
        <v>213</v>
      </c>
      <c r="C21" s="44" t="s">
        <v>213</v>
      </c>
      <c r="D21" s="48" t="str">
        <f t="shared" si="5"/>
        <v>N/A</v>
      </c>
      <c r="E21" s="44">
        <v>0</v>
      </c>
      <c r="F21" s="48" t="str">
        <f t="shared" si="6"/>
        <v>N/A</v>
      </c>
      <c r="G21" s="44">
        <v>0</v>
      </c>
      <c r="H21" s="48" t="str">
        <f t="shared" si="7"/>
        <v>N/A</v>
      </c>
      <c r="I21" s="8" t="s">
        <v>213</v>
      </c>
      <c r="J21" s="8" t="s">
        <v>1749</v>
      </c>
      <c r="K21" s="47" t="s">
        <v>213</v>
      </c>
      <c r="L21" s="112" t="str">
        <f t="shared" si="4"/>
        <v>N/A</v>
      </c>
    </row>
    <row r="22" spans="1:14" x14ac:dyDescent="0.2">
      <c r="A22" s="135" t="s">
        <v>1727</v>
      </c>
      <c r="B22" s="30" t="s">
        <v>217</v>
      </c>
      <c r="C22" s="1">
        <v>279</v>
      </c>
      <c r="D22" s="27" t="str">
        <f>IF($B22="N/A","N/A",IF(C22&gt;0,"No",IF(C22&lt;0,"No","Yes")))</f>
        <v>No</v>
      </c>
      <c r="E22" s="1">
        <v>266</v>
      </c>
      <c r="F22" s="27" t="str">
        <f>IF($B22="N/A","N/A",IF(E22&gt;0,"No",IF(E22&lt;0,"No","Yes")))</f>
        <v>No</v>
      </c>
      <c r="G22" s="1">
        <v>189</v>
      </c>
      <c r="H22" s="27" t="str">
        <f>IF($B22="N/A","N/A",IF(G22&gt;0,"No",IF(G22&lt;0,"No","Yes")))</f>
        <v>No</v>
      </c>
      <c r="I22" s="8">
        <v>-4.66</v>
      </c>
      <c r="J22" s="8">
        <v>-28.9</v>
      </c>
      <c r="K22" s="28" t="s">
        <v>213</v>
      </c>
      <c r="L22" s="112" t="str">
        <f t="shared" si="4"/>
        <v>N/A</v>
      </c>
    </row>
    <row r="23" spans="1:14" x14ac:dyDescent="0.2">
      <c r="A23" s="158" t="s">
        <v>145</v>
      </c>
      <c r="B23" s="30" t="s">
        <v>279</v>
      </c>
      <c r="C23" s="4">
        <v>7.7770902000000003E-2</v>
      </c>
      <c r="D23" s="27" t="str">
        <f>IF($B23="N/A","N/A",IF(C23&gt;=10,"No",IF(C23&lt;0,"No","Yes")))</f>
        <v>Yes</v>
      </c>
      <c r="E23" s="4">
        <v>6.7708253800000007E-2</v>
      </c>
      <c r="F23" s="27" t="str">
        <f>IF($B23="N/A","N/A",IF(E23&gt;=10,"No",IF(E23&lt;0,"No","Yes")))</f>
        <v>Yes</v>
      </c>
      <c r="G23" s="4">
        <v>4.6510025500000003E-2</v>
      </c>
      <c r="H23" s="27" t="str">
        <f>IF($B23="N/A","N/A",IF(G23&gt;=10,"No",IF(G23&lt;0,"No","Yes")))</f>
        <v>Yes</v>
      </c>
      <c r="I23" s="8">
        <v>-12.9</v>
      </c>
      <c r="J23" s="8">
        <v>-31.3</v>
      </c>
      <c r="K23" s="28" t="s">
        <v>213</v>
      </c>
      <c r="L23" s="112" t="str">
        <f t="shared" si="4"/>
        <v>N/A</v>
      </c>
    </row>
    <row r="24" spans="1:14" x14ac:dyDescent="0.2">
      <c r="A24" s="135" t="s">
        <v>426</v>
      </c>
      <c r="B24" s="22" t="s">
        <v>213</v>
      </c>
      <c r="C24" s="9">
        <v>94.086021505000005</v>
      </c>
      <c r="D24" s="48" t="str">
        <f t="shared" ref="D24:D27" si="8">IF($B24="N/A","N/A",IF(C24&gt;10,"No",IF(C24&lt;-10,"No","Yes")))</f>
        <v>N/A</v>
      </c>
      <c r="E24" s="9">
        <v>89.285714286000001</v>
      </c>
      <c r="F24" s="27" t="str">
        <f t="shared" ref="F24:F27" si="9">IF($B24="N/A","N/A",IF(E24&gt;10,"No",IF(E24&lt;-10,"No","Yes")))</f>
        <v>N/A</v>
      </c>
      <c r="G24" s="9">
        <v>88.624338624000004</v>
      </c>
      <c r="H24" s="27" t="str">
        <f t="shared" ref="H24:H27" si="10">IF($B24="N/A","N/A",IF(G24&gt;10,"No",IF(G24&lt;-10,"No","Yes")))</f>
        <v>N/A</v>
      </c>
      <c r="I24" s="8">
        <v>-5.0999999999999996</v>
      </c>
      <c r="J24" s="8">
        <v>-0.74099999999999999</v>
      </c>
      <c r="K24" s="28" t="s">
        <v>213</v>
      </c>
      <c r="L24" s="112" t="str">
        <f t="shared" si="4"/>
        <v>N/A</v>
      </c>
    </row>
    <row r="25" spans="1:14" x14ac:dyDescent="0.2">
      <c r="A25" s="135" t="s">
        <v>427</v>
      </c>
      <c r="B25" s="22" t="s">
        <v>213</v>
      </c>
      <c r="C25" s="9">
        <v>16.845878136</v>
      </c>
      <c r="D25" s="48" t="str">
        <f t="shared" si="8"/>
        <v>N/A</v>
      </c>
      <c r="E25" s="9">
        <v>3.5714285713999998</v>
      </c>
      <c r="F25" s="27" t="str">
        <f t="shared" si="9"/>
        <v>N/A</v>
      </c>
      <c r="G25" s="9">
        <v>6.0846560846999997</v>
      </c>
      <c r="H25" s="27" t="str">
        <f t="shared" si="10"/>
        <v>N/A</v>
      </c>
      <c r="I25" s="8">
        <v>-78.8</v>
      </c>
      <c r="J25" s="8">
        <v>70.37</v>
      </c>
      <c r="K25" s="28" t="s">
        <v>213</v>
      </c>
      <c r="L25" s="112" t="str">
        <f t="shared" si="4"/>
        <v>N/A</v>
      </c>
    </row>
    <row r="26" spans="1:14" x14ac:dyDescent="0.2">
      <c r="A26" s="135" t="s">
        <v>423</v>
      </c>
      <c r="B26" s="22" t="s">
        <v>213</v>
      </c>
      <c r="C26" s="9">
        <v>0.5376344086</v>
      </c>
      <c r="D26" s="48" t="str">
        <f t="shared" si="8"/>
        <v>N/A</v>
      </c>
      <c r="E26" s="9">
        <v>0.37593984959999999</v>
      </c>
      <c r="F26" s="27" t="str">
        <f t="shared" si="9"/>
        <v>N/A</v>
      </c>
      <c r="G26" s="9">
        <v>0.79365079370000002</v>
      </c>
      <c r="H26" s="27" t="str">
        <f t="shared" si="10"/>
        <v>N/A</v>
      </c>
      <c r="I26" s="8">
        <v>-30.1</v>
      </c>
      <c r="J26" s="8">
        <v>111.1</v>
      </c>
      <c r="K26" s="28" t="s">
        <v>213</v>
      </c>
      <c r="L26" s="112" t="str">
        <f t="shared" si="4"/>
        <v>N/A</v>
      </c>
    </row>
    <row r="27" spans="1:14" x14ac:dyDescent="0.2">
      <c r="A27" s="135" t="s">
        <v>424</v>
      </c>
      <c r="B27" s="22" t="s">
        <v>213</v>
      </c>
      <c r="C27" s="9">
        <v>0</v>
      </c>
      <c r="D27" s="48" t="str">
        <f t="shared" si="8"/>
        <v>N/A</v>
      </c>
      <c r="E27" s="9">
        <v>0</v>
      </c>
      <c r="F27" s="27" t="str">
        <f t="shared" si="9"/>
        <v>N/A</v>
      </c>
      <c r="G27" s="9">
        <v>0</v>
      </c>
      <c r="H27" s="27" t="str">
        <f t="shared" si="10"/>
        <v>N/A</v>
      </c>
      <c r="I27" s="8" t="s">
        <v>1749</v>
      </c>
      <c r="J27" s="8" t="s">
        <v>1749</v>
      </c>
      <c r="K27" s="28" t="s">
        <v>213</v>
      </c>
      <c r="L27" s="112" t="str">
        <f t="shared" si="4"/>
        <v>N/A</v>
      </c>
    </row>
    <row r="28" spans="1:14" x14ac:dyDescent="0.2">
      <c r="A28" s="135" t="s">
        <v>955</v>
      </c>
      <c r="B28" s="22" t="s">
        <v>213</v>
      </c>
      <c r="C28" s="44">
        <v>13.644890814</v>
      </c>
      <c r="D28" s="48" t="str">
        <f>IF($B28="N/A","N/A",IF(C28&gt;10,"No",IF(C28&lt;-10,"No","Yes")))</f>
        <v>N/A</v>
      </c>
      <c r="E28" s="44">
        <v>13.236963616000001</v>
      </c>
      <c r="F28" s="48" t="str">
        <f>IF($B28="N/A","N/A",IF(E28&gt;10,"No",IF(E28&lt;-10,"No","Yes")))</f>
        <v>N/A</v>
      </c>
      <c r="G28" s="44">
        <v>10.990515891999999</v>
      </c>
      <c r="H28" s="48" t="str">
        <f>IF($B28="N/A","N/A",IF(G28&gt;10,"No",IF(G28&lt;-10,"No","Yes")))</f>
        <v>N/A</v>
      </c>
      <c r="I28" s="8">
        <v>-2.99</v>
      </c>
      <c r="J28" s="8">
        <v>-17</v>
      </c>
      <c r="K28" s="47" t="s">
        <v>740</v>
      </c>
      <c r="L28" s="112" t="str">
        <f t="shared" si="4"/>
        <v>No</v>
      </c>
      <c r="M28" s="34"/>
      <c r="N28" s="34"/>
    </row>
    <row r="29" spans="1:14" s="34" customFormat="1" ht="25.5" x14ac:dyDescent="0.2">
      <c r="A29" s="135" t="s">
        <v>956</v>
      </c>
      <c r="B29" s="22" t="s">
        <v>213</v>
      </c>
      <c r="C29" s="44">
        <v>0</v>
      </c>
      <c r="D29" s="48" t="str">
        <f>IF($B29="N/A","N/A",IF(C29&gt;10,"No",IF(C29&lt;-10,"No","Yes")))</f>
        <v>N/A</v>
      </c>
      <c r="E29" s="44">
        <v>0</v>
      </c>
      <c r="F29" s="48" t="str">
        <f>IF($B29="N/A","N/A",IF(E29&gt;10,"No",IF(E29&lt;-10,"No","Yes")))</f>
        <v>N/A</v>
      </c>
      <c r="G29" s="44">
        <v>0</v>
      </c>
      <c r="H29" s="48" t="str">
        <f>IF($B29="N/A","N/A",IF(G29&gt;10,"No",IF(G29&lt;-10,"No","Yes")))</f>
        <v>N/A</v>
      </c>
      <c r="I29" s="8" t="s">
        <v>1749</v>
      </c>
      <c r="J29" s="8" t="s">
        <v>1749</v>
      </c>
      <c r="K29" s="47" t="s">
        <v>740</v>
      </c>
      <c r="L29" s="112" t="str">
        <f t="shared" si="4"/>
        <v>N/A</v>
      </c>
      <c r="M29" s="26"/>
      <c r="N29" s="26"/>
    </row>
    <row r="30" spans="1:14" x14ac:dyDescent="0.2">
      <c r="A30" s="135" t="s">
        <v>20</v>
      </c>
      <c r="B30" s="30" t="s">
        <v>280</v>
      </c>
      <c r="C30" s="9">
        <v>99.997212512000004</v>
      </c>
      <c r="D30" s="27" t="str">
        <f>IF($B30="N/A","N/A",IF(C30&gt;=98,"Yes","No"))</f>
        <v>Yes</v>
      </c>
      <c r="E30" s="9">
        <v>99.854529071000002</v>
      </c>
      <c r="F30" s="27" t="str">
        <f>IF($B30="N/A","N/A",IF(E30&gt;=98,"Yes","No"))</f>
        <v>Yes</v>
      </c>
      <c r="G30" s="9">
        <v>99.787628824999999</v>
      </c>
      <c r="H30" s="27" t="str">
        <f>IF($B30="N/A","N/A",IF(G30&gt;=98,"Yes","No"))</f>
        <v>Yes</v>
      </c>
      <c r="I30" s="8">
        <v>-0.14299999999999999</v>
      </c>
      <c r="J30" s="8">
        <v>-6.7000000000000004E-2</v>
      </c>
      <c r="K30" s="28" t="s">
        <v>740</v>
      </c>
      <c r="L30" s="112" t="str">
        <f t="shared" si="4"/>
        <v>Yes</v>
      </c>
    </row>
    <row r="31" spans="1:14" x14ac:dyDescent="0.2">
      <c r="A31" s="135" t="s">
        <v>18</v>
      </c>
      <c r="B31" s="30" t="s">
        <v>277</v>
      </c>
      <c r="C31" s="9">
        <v>100</v>
      </c>
      <c r="D31" s="27" t="str">
        <f>IF($B31="N/A","N/A",IF(C31&gt;=95,"Yes","No"))</f>
        <v>Yes</v>
      </c>
      <c r="E31" s="9">
        <v>99.999872729000003</v>
      </c>
      <c r="F31" s="27" t="str">
        <f>IF($B31="N/A","N/A",IF(E31&gt;=95,"Yes","No"))</f>
        <v>Yes</v>
      </c>
      <c r="G31" s="9">
        <v>99.999876958000002</v>
      </c>
      <c r="H31" s="27" t="str">
        <f>IF($B31="N/A","N/A",IF(G31&gt;=95,"Yes","No"))</f>
        <v>Yes</v>
      </c>
      <c r="I31" s="8">
        <v>0</v>
      </c>
      <c r="J31" s="8">
        <v>0</v>
      </c>
      <c r="K31" s="28" t="s">
        <v>740</v>
      </c>
      <c r="L31" s="112" t="str">
        <f t="shared" si="4"/>
        <v>Yes</v>
      </c>
    </row>
    <row r="32" spans="1:14" x14ac:dyDescent="0.2">
      <c r="A32" s="135" t="s">
        <v>23</v>
      </c>
      <c r="B32" s="22" t="s">
        <v>213</v>
      </c>
      <c r="C32" s="9">
        <v>32.084120798999997</v>
      </c>
      <c r="D32" s="27" t="str">
        <f t="shared" ref="D32:D37" si="11">IF($B32="N/A","N/A",IF(C32&gt;10,"No",IF(C32&lt;-10,"No","Yes")))</f>
        <v>N/A</v>
      </c>
      <c r="E32" s="9">
        <v>31.755934654000001</v>
      </c>
      <c r="F32" s="27" t="str">
        <f t="shared" ref="F32:F37" si="12">IF($B32="N/A","N/A",IF(E32&gt;10,"No",IF(E32&lt;-10,"No","Yes")))</f>
        <v>N/A</v>
      </c>
      <c r="G32" s="9">
        <v>0</v>
      </c>
      <c r="H32" s="27" t="str">
        <f t="shared" ref="H32:H37" si="13">IF($B32="N/A","N/A",IF(G32&gt;10,"No",IF(G32&lt;-10,"No","Yes")))</f>
        <v>N/A</v>
      </c>
      <c r="I32" s="8">
        <v>-1.02</v>
      </c>
      <c r="J32" s="8">
        <v>-100</v>
      </c>
      <c r="K32" s="28" t="s">
        <v>740</v>
      </c>
      <c r="L32" s="112" t="str">
        <f t="shared" si="4"/>
        <v>No</v>
      </c>
    </row>
    <row r="33" spans="1:12" x14ac:dyDescent="0.2">
      <c r="A33" s="135" t="s">
        <v>24</v>
      </c>
      <c r="B33" s="22" t="s">
        <v>213</v>
      </c>
      <c r="C33" s="9">
        <v>6.5337313866000004</v>
      </c>
      <c r="D33" s="27" t="str">
        <f t="shared" si="11"/>
        <v>N/A</v>
      </c>
      <c r="E33" s="9">
        <v>6.2935585524000004</v>
      </c>
      <c r="F33" s="27" t="str">
        <f t="shared" si="12"/>
        <v>N/A</v>
      </c>
      <c r="G33" s="9">
        <v>0</v>
      </c>
      <c r="H33" s="27" t="str">
        <f t="shared" si="13"/>
        <v>N/A</v>
      </c>
      <c r="I33" s="8">
        <v>-3.68</v>
      </c>
      <c r="J33" s="8">
        <v>-100</v>
      </c>
      <c r="K33" s="28" t="s">
        <v>740</v>
      </c>
      <c r="L33" s="112" t="str">
        <f t="shared" si="4"/>
        <v>No</v>
      </c>
    </row>
    <row r="34" spans="1:12" x14ac:dyDescent="0.2">
      <c r="A34" s="135" t="s">
        <v>25</v>
      </c>
      <c r="B34" s="22" t="s">
        <v>213</v>
      </c>
      <c r="C34" s="9">
        <v>1.1467723681999999</v>
      </c>
      <c r="D34" s="27" t="str">
        <f t="shared" si="11"/>
        <v>N/A</v>
      </c>
      <c r="E34" s="9">
        <v>1.1530766529000001</v>
      </c>
      <c r="F34" s="27" t="str">
        <f t="shared" si="12"/>
        <v>N/A</v>
      </c>
      <c r="G34" s="9">
        <v>0</v>
      </c>
      <c r="H34" s="27" t="str">
        <f t="shared" si="13"/>
        <v>N/A</v>
      </c>
      <c r="I34" s="8">
        <v>0.54969999999999997</v>
      </c>
      <c r="J34" s="8">
        <v>-100</v>
      </c>
      <c r="K34" s="28" t="s">
        <v>740</v>
      </c>
      <c r="L34" s="112" t="str">
        <f t="shared" si="4"/>
        <v>No</v>
      </c>
    </row>
    <row r="35" spans="1:12" x14ac:dyDescent="0.2">
      <c r="A35" s="135" t="s">
        <v>26</v>
      </c>
      <c r="B35" s="30" t="s">
        <v>213</v>
      </c>
      <c r="C35" s="9">
        <v>1.74747593</v>
      </c>
      <c r="D35" s="7" t="str">
        <f t="shared" si="11"/>
        <v>N/A</v>
      </c>
      <c r="E35" s="9">
        <v>1.7111606619999999</v>
      </c>
      <c r="F35" s="7" t="str">
        <f t="shared" si="12"/>
        <v>N/A</v>
      </c>
      <c r="G35" s="9">
        <v>0</v>
      </c>
      <c r="H35" s="7" t="str">
        <f t="shared" si="13"/>
        <v>N/A</v>
      </c>
      <c r="I35" s="8">
        <v>-2.08</v>
      </c>
      <c r="J35" s="8">
        <v>-100</v>
      </c>
      <c r="K35" s="30" t="s">
        <v>213</v>
      </c>
      <c r="L35" s="112" t="str">
        <f t="shared" si="4"/>
        <v>N/A</v>
      </c>
    </row>
    <row r="36" spans="1:12" x14ac:dyDescent="0.2">
      <c r="A36" s="135" t="s">
        <v>60</v>
      </c>
      <c r="B36" s="30" t="s">
        <v>213</v>
      </c>
      <c r="C36" s="9">
        <v>0.49310654329999998</v>
      </c>
      <c r="D36" s="7" t="str">
        <f t="shared" si="11"/>
        <v>N/A</v>
      </c>
      <c r="E36" s="9">
        <v>0.44583085150000001</v>
      </c>
      <c r="F36" s="7" t="str">
        <f t="shared" si="12"/>
        <v>N/A</v>
      </c>
      <c r="G36" s="9">
        <v>0</v>
      </c>
      <c r="H36" s="7" t="str">
        <f t="shared" si="13"/>
        <v>N/A</v>
      </c>
      <c r="I36" s="8">
        <v>-9.59</v>
      </c>
      <c r="J36" s="8">
        <v>-100</v>
      </c>
      <c r="K36" s="30" t="s">
        <v>213</v>
      </c>
      <c r="L36" s="112" t="str">
        <f t="shared" si="4"/>
        <v>N/A</v>
      </c>
    </row>
    <row r="37" spans="1:12" x14ac:dyDescent="0.2">
      <c r="A37" s="135" t="s">
        <v>61</v>
      </c>
      <c r="B37" s="30" t="s">
        <v>213</v>
      </c>
      <c r="C37" s="9">
        <v>0</v>
      </c>
      <c r="D37" s="7" t="str">
        <f t="shared" si="11"/>
        <v>N/A</v>
      </c>
      <c r="E37" s="9">
        <v>0</v>
      </c>
      <c r="F37" s="7" t="str">
        <f t="shared" si="12"/>
        <v>N/A</v>
      </c>
      <c r="G37" s="9">
        <v>0</v>
      </c>
      <c r="H37" s="7" t="str">
        <f t="shared" si="13"/>
        <v>N/A</v>
      </c>
      <c r="I37" s="8" t="s">
        <v>1749</v>
      </c>
      <c r="J37" s="8" t="s">
        <v>1749</v>
      </c>
      <c r="K37" s="30" t="s">
        <v>213</v>
      </c>
      <c r="L37" s="112" t="str">
        <f t="shared" si="4"/>
        <v>N/A</v>
      </c>
    </row>
    <row r="38" spans="1:12" x14ac:dyDescent="0.2">
      <c r="A38" s="135" t="s">
        <v>62</v>
      </c>
      <c r="B38" s="30" t="s">
        <v>278</v>
      </c>
      <c r="C38" s="9">
        <v>57.994792973000003</v>
      </c>
      <c r="D38" s="7" t="str">
        <f>IF($B38="N/A","N/A",IF(C38&gt;=5,"No",IF(C38&lt;0,"No","Yes")))</f>
        <v>No</v>
      </c>
      <c r="E38" s="9">
        <v>58.640438627000002</v>
      </c>
      <c r="F38" s="7" t="str">
        <f>IF($B38="N/A","N/A",IF(E38&gt;=5,"No",IF(E38&lt;0,"No","Yes")))</f>
        <v>No</v>
      </c>
      <c r="G38" s="9">
        <v>0</v>
      </c>
      <c r="H38" s="7" t="str">
        <f>IF($B38="N/A","N/A",IF(G38&gt;=5,"No",IF(G38&lt;0,"No","Yes")))</f>
        <v>Yes</v>
      </c>
      <c r="I38" s="8">
        <v>1.113</v>
      </c>
      <c r="J38" s="8">
        <v>-100</v>
      </c>
      <c r="K38" s="28" t="s">
        <v>740</v>
      </c>
      <c r="L38" s="112" t="str">
        <f t="shared" si="4"/>
        <v>No</v>
      </c>
    </row>
    <row r="39" spans="1:12" x14ac:dyDescent="0.2">
      <c r="A39" s="135" t="s">
        <v>63</v>
      </c>
      <c r="B39" s="30" t="s">
        <v>213</v>
      </c>
      <c r="C39" s="9">
        <v>32.872701020000001</v>
      </c>
      <c r="D39" s="7" t="str">
        <f>IF($B39="N/A","N/A",IF(C39&gt;10,"No",IF(C39&lt;-10,"No","Yes")))</f>
        <v>N/A</v>
      </c>
      <c r="E39" s="9">
        <v>30.618512353</v>
      </c>
      <c r="F39" s="7" t="str">
        <f>IF($B39="N/A","N/A",IF(E39&gt;10,"No",IF(E39&lt;-10,"No","Yes")))</f>
        <v>N/A</v>
      </c>
      <c r="G39" s="9">
        <v>0</v>
      </c>
      <c r="H39" s="7" t="str">
        <f>IF($B39="N/A","N/A",IF(G39&gt;10,"No",IF(G39&lt;-10,"No","Yes")))</f>
        <v>N/A</v>
      </c>
      <c r="I39" s="8">
        <v>-6.86</v>
      </c>
      <c r="J39" s="8">
        <v>-100</v>
      </c>
      <c r="K39" s="30" t="s">
        <v>740</v>
      </c>
      <c r="L39" s="112" t="str">
        <f t="shared" si="4"/>
        <v>No</v>
      </c>
    </row>
    <row r="40" spans="1:12" x14ac:dyDescent="0.2">
      <c r="A40" s="135" t="s">
        <v>64</v>
      </c>
      <c r="B40" s="30" t="s">
        <v>213</v>
      </c>
      <c r="C40" s="9">
        <v>100</v>
      </c>
      <c r="D40" s="7" t="str">
        <f>IF($B40="N/A","N/A",IF(C40&gt;10,"No",IF(C40&lt;-10,"No","Yes")))</f>
        <v>N/A</v>
      </c>
      <c r="E40" s="9">
        <v>100</v>
      </c>
      <c r="F40" s="7" t="str">
        <f>IF($B40="N/A","N/A",IF(E40&gt;10,"No",IF(E40&lt;-10,"No","Yes")))</f>
        <v>N/A</v>
      </c>
      <c r="G40" s="9" t="s">
        <v>1749</v>
      </c>
      <c r="H40" s="7" t="str">
        <f>IF($B40="N/A","N/A",IF(G40&gt;10,"No",IF(G40&lt;-10,"No","Yes")))</f>
        <v>N/A</v>
      </c>
      <c r="I40" s="8">
        <v>0</v>
      </c>
      <c r="J40" s="8" t="s">
        <v>1749</v>
      </c>
      <c r="K40" s="28" t="s">
        <v>740</v>
      </c>
      <c r="L40" s="112" t="str">
        <f t="shared" si="4"/>
        <v>N/A</v>
      </c>
    </row>
    <row r="41" spans="1:12" x14ac:dyDescent="0.2">
      <c r="A41" s="111" t="s">
        <v>19</v>
      </c>
      <c r="B41" s="22" t="s">
        <v>281</v>
      </c>
      <c r="C41" s="4">
        <v>4.2000468297999998</v>
      </c>
      <c r="D41" s="27" t="str">
        <f>IF($B41="N/A","N/A",IF(C41&gt;8,"No",IF(C41&lt;2,"No","Yes")))</f>
        <v>Yes</v>
      </c>
      <c r="E41" s="4">
        <v>3.6950634065000001</v>
      </c>
      <c r="F41" s="27" t="str">
        <f>IF($B41="N/A","N/A",IF(E41&gt;8,"No",IF(E41&lt;2,"No","Yes")))</f>
        <v>Yes</v>
      </c>
      <c r="G41" s="4">
        <v>3.5599856285999998</v>
      </c>
      <c r="H41" s="27" t="str">
        <f>IF($B41="N/A","N/A",IF(G41&gt;8,"No",IF(G41&lt;2,"No","Yes")))</f>
        <v>Yes</v>
      </c>
      <c r="I41" s="8">
        <v>-12</v>
      </c>
      <c r="J41" s="8">
        <v>-3.66</v>
      </c>
      <c r="K41" s="28" t="s">
        <v>740</v>
      </c>
      <c r="L41" s="112" t="str">
        <f t="shared" si="4"/>
        <v>Yes</v>
      </c>
    </row>
    <row r="42" spans="1:12" x14ac:dyDescent="0.2">
      <c r="A42" s="111" t="s">
        <v>170</v>
      </c>
      <c r="B42" s="22" t="s">
        <v>213</v>
      </c>
      <c r="C42" s="4">
        <v>21.333060159999999</v>
      </c>
      <c r="D42" s="7" t="str">
        <f t="shared" ref="D42:D49" si="14">IF($B42="N/A","N/A",IF(C42&gt;10,"No",IF(C42&lt;-10,"No","Yes")))</f>
        <v>N/A</v>
      </c>
      <c r="E42" s="4">
        <v>20.263731284999999</v>
      </c>
      <c r="F42" s="7" t="str">
        <f t="shared" ref="F42:F49" si="15">IF($B42="N/A","N/A",IF(E42&gt;10,"No",IF(E42&lt;-10,"No","Yes")))</f>
        <v>N/A</v>
      </c>
      <c r="G42" s="4">
        <v>19.482778986</v>
      </c>
      <c r="H42" s="7" t="str">
        <f t="shared" ref="H42:H49" si="16">IF($B42="N/A","N/A",IF(G42&gt;10,"No",IF(G42&lt;-10,"No","Yes")))</f>
        <v>N/A</v>
      </c>
      <c r="I42" s="8">
        <v>-5.01</v>
      </c>
      <c r="J42" s="8">
        <v>-3.85</v>
      </c>
      <c r="K42" s="28" t="s">
        <v>740</v>
      </c>
      <c r="L42" s="112" t="str">
        <f>IF(J42="Div by 0", "N/A", IF(OR(J42="N/A",K42="N/A"),"N/A", IF(J42&gt;VALUE(MID(K42,1,2)), "No", IF(J42&lt;-1*VALUE(MID(K42,1,2)), "No", "Yes"))))</f>
        <v>Yes</v>
      </c>
    </row>
    <row r="43" spans="1:12" x14ac:dyDescent="0.2">
      <c r="A43" s="111" t="s">
        <v>171</v>
      </c>
      <c r="B43" s="22" t="s">
        <v>213</v>
      </c>
      <c r="C43" s="4">
        <v>32.222798302999998</v>
      </c>
      <c r="D43" s="7" t="str">
        <f t="shared" si="14"/>
        <v>N/A</v>
      </c>
      <c r="E43" s="4">
        <v>32.898193259000003</v>
      </c>
      <c r="F43" s="7" t="str">
        <f t="shared" si="15"/>
        <v>N/A</v>
      </c>
      <c r="G43" s="4">
        <v>34.118302802000002</v>
      </c>
      <c r="H43" s="7" t="str">
        <f t="shared" si="16"/>
        <v>N/A</v>
      </c>
      <c r="I43" s="8">
        <v>2.0960000000000001</v>
      </c>
      <c r="J43" s="8">
        <v>3.7090000000000001</v>
      </c>
      <c r="K43" s="28" t="s">
        <v>740</v>
      </c>
      <c r="L43" s="112" t="str">
        <f>IF(J43="Div by 0", "N/A", IF(OR(J43="N/A",K43="N/A"),"N/A", IF(J43&gt;VALUE(MID(K43,1,2)), "No", IF(J43&lt;-1*VALUE(MID(K43,1,2)), "No", "Yes"))))</f>
        <v>Yes</v>
      </c>
    </row>
    <row r="44" spans="1:12" x14ac:dyDescent="0.2">
      <c r="A44" s="111" t="s">
        <v>172</v>
      </c>
      <c r="B44" s="22" t="s">
        <v>213</v>
      </c>
      <c r="C44" s="4">
        <v>2.5099931428</v>
      </c>
      <c r="D44" s="7" t="str">
        <f t="shared" si="14"/>
        <v>N/A</v>
      </c>
      <c r="E44" s="4">
        <v>2.4721148901999999</v>
      </c>
      <c r="F44" s="7" t="str">
        <f t="shared" si="15"/>
        <v>N/A</v>
      </c>
      <c r="G44" s="4">
        <v>2.3894833204000001</v>
      </c>
      <c r="H44" s="7" t="str">
        <f t="shared" si="16"/>
        <v>N/A</v>
      </c>
      <c r="I44" s="8">
        <v>-1.51</v>
      </c>
      <c r="J44" s="8">
        <v>-3.34</v>
      </c>
      <c r="K44" s="28" t="s">
        <v>740</v>
      </c>
      <c r="L44" s="112" t="str">
        <f t="shared" ref="L44:L53" si="17">IF(J44="Div by 0", "N/A", IF(OR(J44="N/A",K44="N/A"),"N/A", IF(J44&gt;VALUE(MID(K44,1,2)), "No", IF(J44&lt;-1*VALUE(MID(K44,1,2)), "No", "Yes"))))</f>
        <v>Yes</v>
      </c>
    </row>
    <row r="45" spans="1:12" x14ac:dyDescent="0.2">
      <c r="A45" s="111" t="s">
        <v>173</v>
      </c>
      <c r="B45" s="22" t="s">
        <v>213</v>
      </c>
      <c r="C45" s="4">
        <v>22.929036143000001</v>
      </c>
      <c r="D45" s="7" t="str">
        <f t="shared" si="14"/>
        <v>N/A</v>
      </c>
      <c r="E45" s="4">
        <v>23.938049493000001</v>
      </c>
      <c r="F45" s="7" t="str">
        <f t="shared" si="15"/>
        <v>N/A</v>
      </c>
      <c r="G45" s="4">
        <v>24.846197006000001</v>
      </c>
      <c r="H45" s="7" t="str">
        <f t="shared" si="16"/>
        <v>N/A</v>
      </c>
      <c r="I45" s="8">
        <v>4.4009999999999998</v>
      </c>
      <c r="J45" s="8">
        <v>3.794</v>
      </c>
      <c r="K45" s="28" t="s">
        <v>740</v>
      </c>
      <c r="L45" s="112" t="str">
        <f t="shared" si="17"/>
        <v>Yes</v>
      </c>
    </row>
    <row r="46" spans="1:12" x14ac:dyDescent="0.2">
      <c r="A46" s="111" t="s">
        <v>174</v>
      </c>
      <c r="B46" s="22" t="s">
        <v>213</v>
      </c>
      <c r="C46" s="4">
        <v>8.5889459395000003</v>
      </c>
      <c r="D46" s="7" t="str">
        <f t="shared" si="14"/>
        <v>N/A</v>
      </c>
      <c r="E46" s="4">
        <v>9.0263247654000001</v>
      </c>
      <c r="F46" s="7" t="str">
        <f t="shared" si="15"/>
        <v>N/A</v>
      </c>
      <c r="G46" s="4">
        <v>8.9651150200000007</v>
      </c>
      <c r="H46" s="7" t="str">
        <f t="shared" si="16"/>
        <v>N/A</v>
      </c>
      <c r="I46" s="8">
        <v>5.0919999999999996</v>
      </c>
      <c r="J46" s="8">
        <v>-0.67800000000000005</v>
      </c>
      <c r="K46" s="28" t="s">
        <v>740</v>
      </c>
      <c r="L46" s="112" t="str">
        <f t="shared" si="17"/>
        <v>Yes</v>
      </c>
    </row>
    <row r="47" spans="1:12" x14ac:dyDescent="0.2">
      <c r="A47" s="111" t="s">
        <v>175</v>
      </c>
      <c r="B47" s="22" t="s">
        <v>213</v>
      </c>
      <c r="C47" s="4">
        <v>3.6293087588000001</v>
      </c>
      <c r="D47" s="7" t="str">
        <f t="shared" si="14"/>
        <v>N/A</v>
      </c>
      <c r="E47" s="4">
        <v>3.4529936720999999</v>
      </c>
      <c r="F47" s="7" t="str">
        <f t="shared" si="15"/>
        <v>N/A</v>
      </c>
      <c r="G47" s="4">
        <v>3.2993818350000002</v>
      </c>
      <c r="H47" s="7" t="str">
        <f t="shared" si="16"/>
        <v>N/A</v>
      </c>
      <c r="I47" s="8">
        <v>-4.8600000000000003</v>
      </c>
      <c r="J47" s="8">
        <v>-4.45</v>
      </c>
      <c r="K47" s="28" t="s">
        <v>740</v>
      </c>
      <c r="L47" s="112" t="str">
        <f t="shared" si="17"/>
        <v>Yes</v>
      </c>
    </row>
    <row r="48" spans="1:12" x14ac:dyDescent="0.2">
      <c r="A48" s="111" t="s">
        <v>176</v>
      </c>
      <c r="B48" s="22" t="s">
        <v>213</v>
      </c>
      <c r="C48" s="4">
        <v>2.7621213894999999</v>
      </c>
      <c r="D48" s="7" t="str">
        <f t="shared" si="14"/>
        <v>N/A</v>
      </c>
      <c r="E48" s="4">
        <v>2.5675682554999999</v>
      </c>
      <c r="F48" s="7" t="str">
        <f t="shared" si="15"/>
        <v>N/A</v>
      </c>
      <c r="G48" s="4">
        <v>2.1878168341999999</v>
      </c>
      <c r="H48" s="7" t="str">
        <f t="shared" si="16"/>
        <v>N/A</v>
      </c>
      <c r="I48" s="8">
        <v>-7.04</v>
      </c>
      <c r="J48" s="8">
        <v>-14.8</v>
      </c>
      <c r="K48" s="28" t="s">
        <v>740</v>
      </c>
      <c r="L48" s="112" t="str">
        <f t="shared" si="17"/>
        <v>No</v>
      </c>
    </row>
    <row r="49" spans="1:12" x14ac:dyDescent="0.2">
      <c r="A49" s="111" t="s">
        <v>957</v>
      </c>
      <c r="B49" s="22" t="s">
        <v>213</v>
      </c>
      <c r="C49" s="4">
        <v>1.8238530882999999</v>
      </c>
      <c r="D49" s="7" t="str">
        <f t="shared" si="14"/>
        <v>N/A</v>
      </c>
      <c r="E49" s="4">
        <v>1.6857064313000001</v>
      </c>
      <c r="F49" s="7" t="str">
        <f t="shared" si="15"/>
        <v>N/A</v>
      </c>
      <c r="G49" s="4">
        <v>1.1505694402</v>
      </c>
      <c r="H49" s="7" t="str">
        <f t="shared" si="16"/>
        <v>N/A</v>
      </c>
      <c r="I49" s="8">
        <v>-7.57</v>
      </c>
      <c r="J49" s="8">
        <v>-31.7</v>
      </c>
      <c r="K49" s="28" t="s">
        <v>740</v>
      </c>
      <c r="L49" s="112" t="str">
        <f t="shared" si="17"/>
        <v>No</v>
      </c>
    </row>
    <row r="50" spans="1:12" x14ac:dyDescent="0.2">
      <c r="A50" s="135" t="s">
        <v>208</v>
      </c>
      <c r="B50" s="22" t="s">
        <v>213</v>
      </c>
      <c r="C50" s="23">
        <v>414359</v>
      </c>
      <c r="D50" s="5" t="str">
        <f t="shared" ref="D50:D53" si="18">IF($B50="N/A","N/A",IF(C50&lt;0,"No","Yes"))</f>
        <v>N/A</v>
      </c>
      <c r="E50" s="23">
        <v>446710</v>
      </c>
      <c r="F50" s="5" t="str">
        <f t="shared" ref="F50:F53" si="19">IF($B50="N/A","N/A",IF(E50&lt;0,"No","Yes"))</f>
        <v>N/A</v>
      </c>
      <c r="G50" s="23">
        <v>464541</v>
      </c>
      <c r="H50" s="5" t="str">
        <f t="shared" ref="H50:H53" si="20">IF($B50="N/A","N/A",IF(G50&lt;0,"No","Yes"))</f>
        <v>N/A</v>
      </c>
      <c r="I50" s="8">
        <v>7.8070000000000004</v>
      </c>
      <c r="J50" s="8">
        <v>3.992</v>
      </c>
      <c r="K50" s="28" t="s">
        <v>740</v>
      </c>
      <c r="L50" s="112" t="str">
        <f t="shared" si="17"/>
        <v>Yes</v>
      </c>
    </row>
    <row r="51" spans="1:12" x14ac:dyDescent="0.2">
      <c r="A51" s="135" t="s">
        <v>209</v>
      </c>
      <c r="B51" s="22" t="s">
        <v>213</v>
      </c>
      <c r="C51" s="23">
        <v>17990</v>
      </c>
      <c r="D51" s="5" t="str">
        <f t="shared" si="18"/>
        <v>N/A</v>
      </c>
      <c r="E51" s="23">
        <v>19410</v>
      </c>
      <c r="F51" s="5" t="str">
        <f t="shared" si="19"/>
        <v>N/A</v>
      </c>
      <c r="G51" s="23">
        <v>19410</v>
      </c>
      <c r="H51" s="5" t="str">
        <f t="shared" si="20"/>
        <v>N/A</v>
      </c>
      <c r="I51" s="8">
        <v>7.8929999999999998</v>
      </c>
      <c r="J51" s="8">
        <v>0</v>
      </c>
      <c r="K51" s="28" t="s">
        <v>740</v>
      </c>
      <c r="L51" s="112" t="str">
        <f t="shared" si="17"/>
        <v>Yes</v>
      </c>
    </row>
    <row r="52" spans="1:12" x14ac:dyDescent="0.2">
      <c r="A52" s="135" t="s">
        <v>210</v>
      </c>
      <c r="B52" s="22" t="s">
        <v>213</v>
      </c>
      <c r="C52" s="23">
        <v>223150</v>
      </c>
      <c r="D52" s="5" t="str">
        <f t="shared" si="18"/>
        <v>N/A</v>
      </c>
      <c r="E52" s="23">
        <v>255975</v>
      </c>
      <c r="F52" s="5" t="str">
        <f t="shared" si="19"/>
        <v>N/A</v>
      </c>
      <c r="G52" s="23">
        <v>273471</v>
      </c>
      <c r="H52" s="5" t="str">
        <f t="shared" si="20"/>
        <v>N/A</v>
      </c>
      <c r="I52" s="8">
        <v>14.71</v>
      </c>
      <c r="J52" s="8">
        <v>6.835</v>
      </c>
      <c r="K52" s="28" t="s">
        <v>740</v>
      </c>
      <c r="L52" s="112" t="str">
        <f t="shared" si="17"/>
        <v>Yes</v>
      </c>
    </row>
    <row r="53" spans="1:12" x14ac:dyDescent="0.2">
      <c r="A53" s="135" t="s">
        <v>958</v>
      </c>
      <c r="B53" s="22" t="s">
        <v>213</v>
      </c>
      <c r="C53" s="23">
        <v>47160</v>
      </c>
      <c r="D53" s="5" t="str">
        <f t="shared" si="18"/>
        <v>N/A</v>
      </c>
      <c r="E53" s="23">
        <v>48885</v>
      </c>
      <c r="F53" s="5" t="str">
        <f t="shared" si="19"/>
        <v>N/A</v>
      </c>
      <c r="G53" s="23">
        <v>46229</v>
      </c>
      <c r="H53" s="5" t="str">
        <f t="shared" si="20"/>
        <v>N/A</v>
      </c>
      <c r="I53" s="8">
        <v>3.6579999999999999</v>
      </c>
      <c r="J53" s="8">
        <v>-5.43</v>
      </c>
      <c r="K53" s="28" t="s">
        <v>740</v>
      </c>
      <c r="L53" s="112" t="str">
        <f t="shared" si="17"/>
        <v>Yes</v>
      </c>
    </row>
    <row r="54" spans="1:12" x14ac:dyDescent="0.2">
      <c r="A54" s="135" t="s">
        <v>959</v>
      </c>
      <c r="B54" s="22" t="s">
        <v>213</v>
      </c>
      <c r="C54" s="4">
        <v>99.999303127999994</v>
      </c>
      <c r="D54" s="27" t="str">
        <f>IF($B54="N/A","N/A",IF(C54&gt;10,"No",IF(C54&lt;-10,"No","Yes")))</f>
        <v>N/A</v>
      </c>
      <c r="E54" s="4">
        <v>99.999872729000003</v>
      </c>
      <c r="F54" s="27" t="str">
        <f>IF($B54="N/A","N/A",IF(E54&gt;10,"No",IF(E54&lt;-10,"No","Yes")))</f>
        <v>N/A</v>
      </c>
      <c r="G54" s="4">
        <v>99.999753914999999</v>
      </c>
      <c r="H54" s="27" t="str">
        <f>IF($B54="N/A","N/A",IF(G54&gt;10,"No",IF(G54&lt;-10,"No","Yes")))</f>
        <v>N/A</v>
      </c>
      <c r="I54" s="8">
        <v>5.9999999999999995E-4</v>
      </c>
      <c r="J54" s="8">
        <v>0</v>
      </c>
      <c r="K54" s="22" t="s">
        <v>213</v>
      </c>
      <c r="L54" s="112" t="str">
        <f t="shared" si="4"/>
        <v>N/A</v>
      </c>
    </row>
    <row r="55" spans="1:12" x14ac:dyDescent="0.2">
      <c r="A55" s="135" t="s">
        <v>960</v>
      </c>
      <c r="B55" s="22" t="s">
        <v>213</v>
      </c>
      <c r="C55" s="4">
        <v>100</v>
      </c>
      <c r="D55" s="27" t="str">
        <f>IF($B55="N/A","N/A",IF(C55&gt;10,"No",IF(C55&lt;-10,"No","Yes")))</f>
        <v>N/A</v>
      </c>
      <c r="E55" s="4">
        <v>99.999490914999996</v>
      </c>
      <c r="F55" s="27" t="str">
        <f>IF($B55="N/A","N/A",IF(E55&gt;10,"No",IF(E55&lt;-10,"No","Yes")))</f>
        <v>N/A</v>
      </c>
      <c r="G55" s="4">
        <v>99.999384788</v>
      </c>
      <c r="H55" s="27" t="str">
        <f>IF($B55="N/A","N/A",IF(G55&gt;10,"No",IF(G55&lt;-10,"No","Yes")))</f>
        <v>N/A</v>
      </c>
      <c r="I55" s="8">
        <v>-1E-3</v>
      </c>
      <c r="J55" s="8">
        <v>0</v>
      </c>
      <c r="K55" s="22" t="s">
        <v>213</v>
      </c>
      <c r="L55" s="112" t="str">
        <f t="shared" si="4"/>
        <v>N/A</v>
      </c>
    </row>
    <row r="56" spans="1:12" x14ac:dyDescent="0.2">
      <c r="A56" s="135" t="s">
        <v>177</v>
      </c>
      <c r="B56" s="22" t="s">
        <v>213</v>
      </c>
      <c r="C56" s="4">
        <v>57.941551961999998</v>
      </c>
      <c r="D56" s="27" t="str">
        <f t="shared" ref="D56:D57" si="21">IF($B56="N/A","N/A",IF(C56&gt;10,"No",IF(C56&lt;-10,"No","Yes")))</f>
        <v>N/A</v>
      </c>
      <c r="E56" s="4">
        <v>57.672541502999998</v>
      </c>
      <c r="F56" s="27" t="str">
        <f t="shared" ref="F56:F57" si="22">IF($B56="N/A","N/A",IF(E56&gt;10,"No",IF(E56&lt;-10,"No","Yes")))</f>
        <v>N/A</v>
      </c>
      <c r="G56" s="4">
        <v>57.598237048999998</v>
      </c>
      <c r="H56" s="27" t="str">
        <f t="shared" ref="H56:H57" si="23">IF($B56="N/A","N/A",IF(G56&gt;10,"No",IF(G56&lt;-10,"No","Yes")))</f>
        <v>N/A</v>
      </c>
      <c r="I56" s="8">
        <v>-0.46400000000000002</v>
      </c>
      <c r="J56" s="8">
        <v>-0.129</v>
      </c>
      <c r="K56" s="28" t="s">
        <v>740</v>
      </c>
      <c r="L56" s="112" t="str">
        <f>IF(J56="Div by 0", "N/A", IF(OR(J56="N/A",K56="N/A"),"N/A", IF(J56&gt;VALUE(MID(K56,1,2)), "No", IF(J56&lt;-1*VALUE(MID(K56,1,2)), "No", "Yes"))))</f>
        <v>Yes</v>
      </c>
    </row>
    <row r="57" spans="1:12" x14ac:dyDescent="0.2">
      <c r="A57" s="158" t="s">
        <v>178</v>
      </c>
      <c r="B57" s="22" t="s">
        <v>213</v>
      </c>
      <c r="C57" s="4">
        <v>42.058448038000002</v>
      </c>
      <c r="D57" s="27" t="str">
        <f t="shared" si="21"/>
        <v>N/A</v>
      </c>
      <c r="E57" s="4">
        <v>42.326949411999998</v>
      </c>
      <c r="F57" s="27" t="str">
        <f t="shared" si="22"/>
        <v>N/A</v>
      </c>
      <c r="G57" s="4">
        <v>42.401147739000002</v>
      </c>
      <c r="H57" s="27" t="str">
        <f t="shared" si="23"/>
        <v>N/A</v>
      </c>
      <c r="I57" s="8">
        <v>0.63839999999999997</v>
      </c>
      <c r="J57" s="8">
        <v>0.17530000000000001</v>
      </c>
      <c r="K57" s="28" t="s">
        <v>740</v>
      </c>
      <c r="L57" s="112" t="str">
        <f>IF(J57="Div by 0", "N/A", IF(OR(J57="N/A",K57="N/A"),"N/A", IF(J57&gt;VALUE(MID(K57,1,2)), "No", IF(J57&lt;-1*VALUE(MID(K57,1,2)), "No", "Yes"))))</f>
        <v>Yes</v>
      </c>
    </row>
    <row r="58" spans="1:12" x14ac:dyDescent="0.2">
      <c r="A58" s="159" t="s">
        <v>686</v>
      </c>
      <c r="B58" s="22" t="s">
        <v>282</v>
      </c>
      <c r="C58" s="4">
        <v>51.207121473000001</v>
      </c>
      <c r="D58" s="27" t="str">
        <f>IF($B58="N/A","N/A",IF(C58&gt;70,"No",IF(C58&lt;40,"No","Yes")))</f>
        <v>Yes</v>
      </c>
      <c r="E58" s="4">
        <v>51.407873502999998</v>
      </c>
      <c r="F58" s="27" t="str">
        <f>IF($B58="N/A","N/A",IF(E58&gt;70,"No",IF(E58&lt;40,"No","Yes")))</f>
        <v>Yes</v>
      </c>
      <c r="G58" s="4">
        <v>57.220866022000003</v>
      </c>
      <c r="H58" s="27" t="str">
        <f>IF($B58="N/A","N/A",IF(G58&gt;70,"No",IF(G58&lt;40,"No","Yes")))</f>
        <v>Yes</v>
      </c>
      <c r="I58" s="8">
        <v>0.39200000000000002</v>
      </c>
      <c r="J58" s="8">
        <v>11.31</v>
      </c>
      <c r="K58" s="28" t="s">
        <v>740</v>
      </c>
      <c r="L58" s="112" t="str">
        <f t="shared" si="4"/>
        <v>No</v>
      </c>
    </row>
    <row r="59" spans="1:12" x14ac:dyDescent="0.2">
      <c r="A59" s="135" t="s">
        <v>687</v>
      </c>
      <c r="B59" s="22" t="s">
        <v>213</v>
      </c>
      <c r="C59" s="4">
        <v>73.243294786999996</v>
      </c>
      <c r="D59" s="27" t="str">
        <f>IF($B59="N/A","N/A",IF(C59&gt;10,"No",IF(C59&lt;-10,"No","Yes")))</f>
        <v>N/A</v>
      </c>
      <c r="E59" s="4">
        <v>61.242920556999998</v>
      </c>
      <c r="F59" s="27" t="str">
        <f>IF($B59="N/A","N/A",IF(E59&gt;10,"No",IF(E59&lt;-10,"No","Yes")))</f>
        <v>N/A</v>
      </c>
      <c r="G59" s="4">
        <v>75.106325913000006</v>
      </c>
      <c r="H59" s="27" t="str">
        <f>IF($B59="N/A","N/A",IF(G59&gt;10,"No",IF(G59&lt;-10,"No","Yes")))</f>
        <v>N/A</v>
      </c>
      <c r="I59" s="8">
        <v>-16.399999999999999</v>
      </c>
      <c r="J59" s="8">
        <v>22.64</v>
      </c>
      <c r="K59" s="22" t="s">
        <v>213</v>
      </c>
      <c r="L59" s="112" t="str">
        <f t="shared" si="4"/>
        <v>N/A</v>
      </c>
    </row>
    <row r="60" spans="1:12" x14ac:dyDescent="0.2">
      <c r="A60" s="135" t="s">
        <v>688</v>
      </c>
      <c r="B60" s="22" t="s">
        <v>213</v>
      </c>
      <c r="C60" s="4">
        <v>73.338977936999996</v>
      </c>
      <c r="D60" s="27" t="str">
        <f t="shared" ref="D60:D66" si="24">IF($B60="N/A","N/A",IF(C60&gt;10,"No",IF(C60&lt;-10,"No","Yes")))</f>
        <v>N/A</v>
      </c>
      <c r="E60" s="4">
        <v>55.229578435000001</v>
      </c>
      <c r="F60" s="27" t="str">
        <f t="shared" ref="F60:F66" si="25">IF($B60="N/A","N/A",IF(E60&gt;10,"No",IF(E60&lt;-10,"No","Yes")))</f>
        <v>N/A</v>
      </c>
      <c r="G60" s="4">
        <v>69.650882773000006</v>
      </c>
      <c r="H60" s="27" t="str">
        <f t="shared" ref="H60:H66" si="26">IF($B60="N/A","N/A",IF(G60&gt;10,"No",IF(G60&lt;-10,"No","Yes")))</f>
        <v>N/A</v>
      </c>
      <c r="I60" s="8">
        <v>-24.7</v>
      </c>
      <c r="J60" s="8">
        <v>26.11</v>
      </c>
      <c r="K60" s="22" t="s">
        <v>213</v>
      </c>
      <c r="L60" s="112" t="str">
        <f t="shared" si="4"/>
        <v>N/A</v>
      </c>
    </row>
    <row r="61" spans="1:12" x14ac:dyDescent="0.2">
      <c r="A61" s="135" t="s">
        <v>1745</v>
      </c>
      <c r="B61" s="22" t="s">
        <v>213</v>
      </c>
      <c r="C61" s="4">
        <v>48.976653247000002</v>
      </c>
      <c r="D61" s="27" t="str">
        <f t="shared" si="24"/>
        <v>N/A</v>
      </c>
      <c r="E61" s="4">
        <v>51.829284301999998</v>
      </c>
      <c r="F61" s="27" t="str">
        <f t="shared" si="25"/>
        <v>N/A</v>
      </c>
      <c r="G61" s="4">
        <v>58.266577937999998</v>
      </c>
      <c r="H61" s="27" t="str">
        <f t="shared" si="26"/>
        <v>N/A</v>
      </c>
      <c r="I61" s="8">
        <v>5.8239999999999998</v>
      </c>
      <c r="J61" s="8">
        <v>12.42</v>
      </c>
      <c r="K61" s="22" t="s">
        <v>213</v>
      </c>
      <c r="L61" s="112" t="str">
        <f t="shared" si="4"/>
        <v>N/A</v>
      </c>
    </row>
    <row r="62" spans="1:12" x14ac:dyDescent="0.2">
      <c r="A62" s="135" t="s">
        <v>689</v>
      </c>
      <c r="B62" s="22" t="s">
        <v>213</v>
      </c>
      <c r="C62" s="4">
        <v>32.733006009999997</v>
      </c>
      <c r="D62" s="27" t="str">
        <f t="shared" si="24"/>
        <v>N/A</v>
      </c>
      <c r="E62" s="4">
        <v>45.446352957000002</v>
      </c>
      <c r="F62" s="27" t="str">
        <f t="shared" si="25"/>
        <v>N/A</v>
      </c>
      <c r="G62" s="4">
        <v>45.524834388999999</v>
      </c>
      <c r="H62" s="27" t="str">
        <f t="shared" si="26"/>
        <v>N/A</v>
      </c>
      <c r="I62" s="8">
        <v>38.840000000000003</v>
      </c>
      <c r="J62" s="8">
        <v>0.17269999999999999</v>
      </c>
      <c r="K62" s="22" t="s">
        <v>213</v>
      </c>
      <c r="L62" s="112" t="str">
        <f t="shared" si="4"/>
        <v>N/A</v>
      </c>
    </row>
    <row r="63" spans="1:12" x14ac:dyDescent="0.2">
      <c r="A63" s="135"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1749</v>
      </c>
      <c r="J63" s="8" t="s">
        <v>1749</v>
      </c>
      <c r="K63" s="22" t="s">
        <v>213</v>
      </c>
      <c r="L63" s="112" t="str">
        <f>IF(J63="Div by 0", "N/A", IF(K63="N/A","N/A", IF(J63&gt;VALUE(MID(K63,1,2)), "No", IF(J63&lt;-1*VALUE(MID(K63,1,2)), "No", "Yes"))))</f>
        <v>N/A</v>
      </c>
    </row>
    <row r="64" spans="1:12" x14ac:dyDescent="0.2">
      <c r="A64" s="111" t="s">
        <v>146</v>
      </c>
      <c r="B64" s="22" t="s">
        <v>213</v>
      </c>
      <c r="C64" s="4">
        <v>0.95387823140000005</v>
      </c>
      <c r="D64" s="27" t="str">
        <f t="shared" si="24"/>
        <v>N/A</v>
      </c>
      <c r="E64" s="4">
        <v>0.90667969920000002</v>
      </c>
      <c r="F64" s="27" t="str">
        <f t="shared" si="25"/>
        <v>N/A</v>
      </c>
      <c r="G64" s="4">
        <v>0.53461920839999999</v>
      </c>
      <c r="H64" s="27" t="str">
        <f t="shared" si="26"/>
        <v>N/A</v>
      </c>
      <c r="I64" s="8">
        <v>-4.95</v>
      </c>
      <c r="J64" s="8">
        <v>-41</v>
      </c>
      <c r="K64" s="22" t="s">
        <v>213</v>
      </c>
      <c r="L64" s="112" t="str">
        <f t="shared" si="4"/>
        <v>N/A</v>
      </c>
    </row>
    <row r="65" spans="1:12" x14ac:dyDescent="0.2">
      <c r="A65" s="111" t="s">
        <v>147</v>
      </c>
      <c r="B65" s="22" t="s">
        <v>213</v>
      </c>
      <c r="C65" s="4">
        <v>1.0341578721</v>
      </c>
      <c r="D65" s="27" t="str">
        <f t="shared" si="24"/>
        <v>N/A</v>
      </c>
      <c r="E65" s="4">
        <v>0.99551496449999999</v>
      </c>
      <c r="F65" s="27" t="str">
        <f t="shared" si="25"/>
        <v>N/A</v>
      </c>
      <c r="G65" s="4">
        <v>0.52231496879999995</v>
      </c>
      <c r="H65" s="27" t="str">
        <f t="shared" si="26"/>
        <v>N/A</v>
      </c>
      <c r="I65" s="8">
        <v>-3.74</v>
      </c>
      <c r="J65" s="8">
        <v>-47.5</v>
      </c>
      <c r="K65" s="22" t="s">
        <v>213</v>
      </c>
      <c r="L65" s="112" t="str">
        <f t="shared" si="4"/>
        <v>N/A</v>
      </c>
    </row>
    <row r="66" spans="1:12" x14ac:dyDescent="0.2">
      <c r="A66" s="111" t="s">
        <v>148</v>
      </c>
      <c r="B66" s="22" t="s">
        <v>213</v>
      </c>
      <c r="C66" s="4">
        <v>1.1103956559999999</v>
      </c>
      <c r="D66" s="27" t="str">
        <f t="shared" si="24"/>
        <v>N/A</v>
      </c>
      <c r="E66" s="4">
        <v>1.0698413183</v>
      </c>
      <c r="F66" s="27" t="str">
        <f t="shared" si="25"/>
        <v>N/A</v>
      </c>
      <c r="G66" s="4">
        <v>0.57177801179999999</v>
      </c>
      <c r="H66" s="27" t="str">
        <f t="shared" si="26"/>
        <v>N/A</v>
      </c>
      <c r="I66" s="8">
        <v>-3.65</v>
      </c>
      <c r="J66" s="8">
        <v>-46.6</v>
      </c>
      <c r="K66" s="22" t="s">
        <v>213</v>
      </c>
      <c r="L66" s="112" t="str">
        <f t="shared" si="4"/>
        <v>N/A</v>
      </c>
    </row>
    <row r="67" spans="1:12" x14ac:dyDescent="0.2">
      <c r="A67" s="135" t="s">
        <v>961</v>
      </c>
      <c r="B67" s="30" t="s">
        <v>213</v>
      </c>
      <c r="C67" s="1">
        <v>2172</v>
      </c>
      <c r="D67" s="7" t="str">
        <f>IF($B67="N/A","N/A",IF(C67&gt;10,"No",IF(C67&lt;-10,"No","Yes")))</f>
        <v>N/A</v>
      </c>
      <c r="E67" s="1">
        <v>2291</v>
      </c>
      <c r="F67" s="7" t="str">
        <f>IF($B67="N/A","N/A",IF(E67&gt;10,"No",IF(E67&lt;-10,"No","Yes")))</f>
        <v>N/A</v>
      </c>
      <c r="G67" s="1">
        <v>975</v>
      </c>
      <c r="H67" s="7" t="str">
        <f>IF($B67="N/A","N/A",IF(G67&gt;10,"No",IF(G67&lt;-10,"No","Yes")))</f>
        <v>N/A</v>
      </c>
      <c r="I67" s="8">
        <v>5.4790000000000001</v>
      </c>
      <c r="J67" s="8">
        <v>-57.4</v>
      </c>
      <c r="K67" s="22" t="s">
        <v>213</v>
      </c>
      <c r="L67" s="112" t="str">
        <f t="shared" si="4"/>
        <v>N/A</v>
      </c>
    </row>
    <row r="68" spans="1:12" x14ac:dyDescent="0.2">
      <c r="A68" s="111"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1749</v>
      </c>
      <c r="J68" s="8" t="s">
        <v>1749</v>
      </c>
      <c r="K68" s="22" t="s">
        <v>213</v>
      </c>
      <c r="L68" s="112" t="str">
        <f t="shared" si="4"/>
        <v>N/A</v>
      </c>
    </row>
    <row r="69" spans="1:12" x14ac:dyDescent="0.2">
      <c r="A69" s="111" t="s">
        <v>202</v>
      </c>
      <c r="B69" s="30" t="s">
        <v>217</v>
      </c>
      <c r="C69" s="1">
        <v>143</v>
      </c>
      <c r="D69" s="27" t="str">
        <f t="shared" si="27"/>
        <v>No</v>
      </c>
      <c r="E69" s="1">
        <v>149</v>
      </c>
      <c r="F69" s="27" t="str">
        <f t="shared" si="28"/>
        <v>No</v>
      </c>
      <c r="G69" s="1">
        <v>71</v>
      </c>
      <c r="H69" s="27" t="str">
        <f t="shared" si="29"/>
        <v>No</v>
      </c>
      <c r="I69" s="8">
        <v>4.1959999999999997</v>
      </c>
      <c r="J69" s="8">
        <v>-52.3</v>
      </c>
      <c r="K69" s="22" t="s">
        <v>213</v>
      </c>
      <c r="L69" s="112" t="str">
        <f t="shared" si="4"/>
        <v>N/A</v>
      </c>
    </row>
    <row r="70" spans="1:12" x14ac:dyDescent="0.2">
      <c r="A70" s="111" t="s">
        <v>203</v>
      </c>
      <c r="B70" s="43" t="s">
        <v>213</v>
      </c>
      <c r="C70" s="9">
        <v>83.916083916000005</v>
      </c>
      <c r="D70" s="7" t="str">
        <f>IF($B70="N/A","N/A",IF(C70&gt;10,"No",IF(C70&lt;-10,"No","Yes")))</f>
        <v>N/A</v>
      </c>
      <c r="E70" s="9">
        <v>10.738255034</v>
      </c>
      <c r="F70" s="7" t="str">
        <f>IF($B70="N/A","N/A",IF(E70&gt;10,"No",IF(E70&lt;-10,"No","Yes")))</f>
        <v>N/A</v>
      </c>
      <c r="G70" s="9">
        <v>11.267605634000001</v>
      </c>
      <c r="H70" s="7" t="str">
        <f>IF($B70="N/A","N/A",IF(G70&gt;10,"No",IF(G70&lt;-10,"No","Yes")))</f>
        <v>N/A</v>
      </c>
      <c r="I70" s="8">
        <v>-87.2</v>
      </c>
      <c r="J70" s="8">
        <v>4.93</v>
      </c>
      <c r="K70" s="43" t="s">
        <v>213</v>
      </c>
      <c r="L70" s="112" t="str">
        <f t="shared" si="4"/>
        <v>N/A</v>
      </c>
    </row>
    <row r="71" spans="1:12" x14ac:dyDescent="0.2">
      <c r="A71" s="135" t="s">
        <v>65</v>
      </c>
      <c r="B71" s="30" t="s">
        <v>213</v>
      </c>
      <c r="C71" s="1">
        <v>91035</v>
      </c>
      <c r="D71" s="7" t="str">
        <f>IF($B71="N/A","N/A",IF(C71&gt;10,"No",IF(C71&lt;-10,"No","Yes")))</f>
        <v>N/A</v>
      </c>
      <c r="E71" s="1">
        <v>96582</v>
      </c>
      <c r="F71" s="7" t="str">
        <f>IF($B71="N/A","N/A",IF(E71&gt;10,"No",IF(E71&lt;-10,"No","Yes")))</f>
        <v>N/A</v>
      </c>
      <c r="G71" s="1">
        <v>82378</v>
      </c>
      <c r="H71" s="7" t="str">
        <f>IF($B71="N/A","N/A",IF(G71&gt;10,"No",IF(G71&lt;-10,"No","Yes")))</f>
        <v>N/A</v>
      </c>
      <c r="I71" s="8">
        <v>6.093</v>
      </c>
      <c r="J71" s="8">
        <v>-14.7</v>
      </c>
      <c r="K71" s="30" t="s">
        <v>740</v>
      </c>
      <c r="L71" s="112" t="str">
        <f t="shared" ref="L71:L103" si="30">IF(J71="Div by 0", "N/A", IF(K71="N/A","N/A", IF(J71&gt;VALUE(MID(K71,1,2)), "No", IF(J71&lt;-1*VALUE(MID(K71,1,2)), "No", "Yes"))))</f>
        <v>No</v>
      </c>
    </row>
    <row r="72" spans="1:12" x14ac:dyDescent="0.2">
      <c r="A72" s="144" t="s">
        <v>66</v>
      </c>
      <c r="B72" s="30" t="s">
        <v>213</v>
      </c>
      <c r="C72" s="1">
        <v>79930.509999999995</v>
      </c>
      <c r="D72" s="7" t="str">
        <f>IF($B72="N/A","N/A",IF(C72&gt;10,"No",IF(C72&lt;-10,"No","Yes")))</f>
        <v>N/A</v>
      </c>
      <c r="E72" s="1">
        <v>79651.740000000005</v>
      </c>
      <c r="F72" s="7" t="str">
        <f>IF($B72="N/A","N/A",IF(E72&gt;10,"No",IF(E72&lt;-10,"No","Yes")))</f>
        <v>N/A</v>
      </c>
      <c r="G72" s="1">
        <v>71418.89</v>
      </c>
      <c r="H72" s="7" t="str">
        <f>IF($B72="N/A","N/A",IF(G72&gt;10,"No",IF(G72&lt;-10,"No","Yes")))</f>
        <v>N/A</v>
      </c>
      <c r="I72" s="8">
        <v>-0.34899999999999998</v>
      </c>
      <c r="J72" s="8">
        <v>-10.3</v>
      </c>
      <c r="K72" s="30" t="s">
        <v>741</v>
      </c>
      <c r="L72" s="112" t="str">
        <f t="shared" si="30"/>
        <v>Yes</v>
      </c>
    </row>
    <row r="73" spans="1:12" x14ac:dyDescent="0.2">
      <c r="A73" s="111" t="s">
        <v>67</v>
      </c>
      <c r="B73" s="22" t="s">
        <v>283</v>
      </c>
      <c r="C73" s="4">
        <v>90.172027686999996</v>
      </c>
      <c r="D73" s="27" t="str">
        <f>IF($B73="N/A","N/A",IF(C73&gt;=90,"Yes","No"))</f>
        <v>Yes</v>
      </c>
      <c r="E73" s="4">
        <v>91.405450040999995</v>
      </c>
      <c r="F73" s="27" t="str">
        <f>IF($B73="N/A","N/A",IF(E73&gt;=90,"Yes","No"))</f>
        <v>Yes</v>
      </c>
      <c r="G73" s="4">
        <v>90.744619718999999</v>
      </c>
      <c r="H73" s="27" t="str">
        <f>IF($B73="N/A","N/A",IF(G73&gt;=90,"Yes","No"))</f>
        <v>Yes</v>
      </c>
      <c r="I73" s="8">
        <v>1.3680000000000001</v>
      </c>
      <c r="J73" s="8">
        <v>-0.72299999999999998</v>
      </c>
      <c r="K73" s="28" t="s">
        <v>740</v>
      </c>
      <c r="L73" s="112" t="str">
        <f t="shared" si="30"/>
        <v>Yes</v>
      </c>
    </row>
    <row r="74" spans="1:12" x14ac:dyDescent="0.2">
      <c r="A74" s="135" t="s">
        <v>962</v>
      </c>
      <c r="B74" s="22" t="s">
        <v>283</v>
      </c>
      <c r="C74" s="4">
        <v>90.095181955000001</v>
      </c>
      <c r="D74" s="27" t="str">
        <f>IF($B74="N/A","N/A",IF(C74&gt;=90,"Yes","No"))</f>
        <v>Yes</v>
      </c>
      <c r="E74" s="4">
        <v>91.402622582999996</v>
      </c>
      <c r="F74" s="27" t="str">
        <f>IF($B74="N/A","N/A",IF(E74&gt;=90,"Yes","No"))</f>
        <v>Yes</v>
      </c>
      <c r="G74" s="4">
        <v>90.714203608999995</v>
      </c>
      <c r="H74" s="27" t="str">
        <f>IF($B74="N/A","N/A",IF(G74&gt;=90,"Yes","No"))</f>
        <v>Yes</v>
      </c>
      <c r="I74" s="8">
        <v>1.4510000000000001</v>
      </c>
      <c r="J74" s="8">
        <v>-0.753</v>
      </c>
      <c r="K74" s="28" t="s">
        <v>740</v>
      </c>
      <c r="L74" s="112" t="str">
        <f t="shared" si="30"/>
        <v>Yes</v>
      </c>
    </row>
    <row r="75" spans="1:12" x14ac:dyDescent="0.2">
      <c r="A75" s="158" t="s">
        <v>963</v>
      </c>
      <c r="B75" s="30" t="s">
        <v>284</v>
      </c>
      <c r="C75" s="9">
        <v>37.382850136000002</v>
      </c>
      <c r="D75" s="27" t="str">
        <f>IF($B75="N/A","N/A",IF(C75&gt;55,"No",IF(C75&lt;30,"No","Yes")))</f>
        <v>Yes</v>
      </c>
      <c r="E75" s="9">
        <v>33.182343533000001</v>
      </c>
      <c r="F75" s="27" t="str">
        <f>IF($B75="N/A","N/A",IF(E75&gt;55,"No",IF(E75&lt;30,"No","Yes")))</f>
        <v>Yes</v>
      </c>
      <c r="G75" s="9">
        <v>22.080280220999999</v>
      </c>
      <c r="H75" s="27" t="str">
        <f>IF($B75="N/A","N/A",IF(G75&gt;55,"No",IF(G75&lt;30,"No","Yes")))</f>
        <v>No</v>
      </c>
      <c r="I75" s="8">
        <v>-11.2</v>
      </c>
      <c r="J75" s="8">
        <v>-33.5</v>
      </c>
      <c r="K75" s="30" t="s">
        <v>740</v>
      </c>
      <c r="L75" s="112" t="str">
        <f t="shared" si="30"/>
        <v>No</v>
      </c>
    </row>
    <row r="76" spans="1:12" ht="25.5" x14ac:dyDescent="0.2">
      <c r="A76" s="135" t="s">
        <v>964</v>
      </c>
      <c r="B76" s="30" t="s">
        <v>278</v>
      </c>
      <c r="C76" s="9">
        <v>1.5927939803</v>
      </c>
      <c r="D76" s="27" t="str">
        <f>IF($B76="N/A","N/A",IF(C76&gt;=5,"No",IF(C76&lt;0,"No","Yes")))</f>
        <v>Yes</v>
      </c>
      <c r="E76" s="9">
        <v>0.91839059040000004</v>
      </c>
      <c r="F76" s="27" t="str">
        <f>IF($B76="N/A","N/A",IF(E76&gt;=5,"No",IF(E76&lt;0,"No","Yes")))</f>
        <v>Yes</v>
      </c>
      <c r="G76" s="9">
        <v>0.99419747989999996</v>
      </c>
      <c r="H76" s="27" t="str">
        <f>IF($B76="N/A","N/A",IF(G76&gt;=5,"No",IF(G76&lt;0,"No","Yes")))</f>
        <v>Yes</v>
      </c>
      <c r="I76" s="8">
        <v>-42.3</v>
      </c>
      <c r="J76" s="8">
        <v>8.2539999999999996</v>
      </c>
      <c r="K76" s="30" t="s">
        <v>213</v>
      </c>
      <c r="L76" s="112" t="str">
        <f t="shared" si="30"/>
        <v>N/A</v>
      </c>
    </row>
    <row r="77" spans="1:12" ht="25.5" x14ac:dyDescent="0.2">
      <c r="A77" s="135" t="s">
        <v>965</v>
      </c>
      <c r="B77" s="30" t="s">
        <v>213</v>
      </c>
      <c r="C77" s="9">
        <v>14.286812764</v>
      </c>
      <c r="D77" s="30" t="s">
        <v>213</v>
      </c>
      <c r="E77" s="9">
        <v>14.845416330000001</v>
      </c>
      <c r="F77" s="30" t="s">
        <v>213</v>
      </c>
      <c r="G77" s="9">
        <v>18.586273034000001</v>
      </c>
      <c r="H77" s="30" t="s">
        <v>213</v>
      </c>
      <c r="I77" s="8">
        <v>3.91</v>
      </c>
      <c r="J77" s="8">
        <v>25.2</v>
      </c>
      <c r="K77" s="30" t="s">
        <v>213</v>
      </c>
      <c r="L77" s="112" t="str">
        <f t="shared" si="30"/>
        <v>N/A</v>
      </c>
    </row>
    <row r="78" spans="1:12" ht="25.5" x14ac:dyDescent="0.2">
      <c r="A78" s="135" t="s">
        <v>966</v>
      </c>
      <c r="B78" s="30" t="s">
        <v>213</v>
      </c>
      <c r="C78" s="9">
        <v>15.831273685999999</v>
      </c>
      <c r="D78" s="30" t="s">
        <v>213</v>
      </c>
      <c r="E78" s="9">
        <v>15.406597503</v>
      </c>
      <c r="F78" s="30" t="s">
        <v>213</v>
      </c>
      <c r="G78" s="9">
        <v>14.250163879</v>
      </c>
      <c r="H78" s="30" t="s">
        <v>213</v>
      </c>
      <c r="I78" s="8">
        <v>-2.68</v>
      </c>
      <c r="J78" s="8">
        <v>-7.51</v>
      </c>
      <c r="K78" s="30" t="s">
        <v>213</v>
      </c>
      <c r="L78" s="112" t="str">
        <f t="shared" si="30"/>
        <v>N/A</v>
      </c>
    </row>
    <row r="79" spans="1:12" ht="25.5" x14ac:dyDescent="0.2">
      <c r="A79" s="135" t="s">
        <v>967</v>
      </c>
      <c r="B79" s="30" t="s">
        <v>213</v>
      </c>
      <c r="C79" s="9">
        <v>7.1423079035999999</v>
      </c>
      <c r="D79" s="30" t="s">
        <v>213</v>
      </c>
      <c r="E79" s="9">
        <v>7.3005321903000002</v>
      </c>
      <c r="F79" s="30" t="s">
        <v>213</v>
      </c>
      <c r="G79" s="9">
        <v>9.2427589891000004</v>
      </c>
      <c r="H79" s="30" t="s">
        <v>213</v>
      </c>
      <c r="I79" s="8">
        <v>2.2149999999999999</v>
      </c>
      <c r="J79" s="8">
        <v>26.6</v>
      </c>
      <c r="K79" s="30" t="s">
        <v>213</v>
      </c>
      <c r="L79" s="112" t="str">
        <f t="shared" si="30"/>
        <v>N/A</v>
      </c>
    </row>
    <row r="80" spans="1:12" ht="25.5" x14ac:dyDescent="0.2">
      <c r="A80" s="135" t="s">
        <v>968</v>
      </c>
      <c r="B80" s="30" t="s">
        <v>213</v>
      </c>
      <c r="C80" s="9">
        <v>1.0984785999999999E-3</v>
      </c>
      <c r="D80" s="30" t="s">
        <v>213</v>
      </c>
      <c r="E80" s="9">
        <v>7.2477273000000004E-3</v>
      </c>
      <c r="F80" s="30" t="s">
        <v>213</v>
      </c>
      <c r="G80" s="9">
        <v>6.0695816999999999E-3</v>
      </c>
      <c r="H80" s="30" t="s">
        <v>213</v>
      </c>
      <c r="I80" s="8">
        <v>559.79999999999995</v>
      </c>
      <c r="J80" s="8">
        <v>-16.3</v>
      </c>
      <c r="K80" s="30" t="s">
        <v>213</v>
      </c>
      <c r="L80" s="112" t="str">
        <f t="shared" si="30"/>
        <v>N/A</v>
      </c>
    </row>
    <row r="81" spans="1:12" ht="25.5" x14ac:dyDescent="0.2">
      <c r="A81" s="135" t="s">
        <v>969</v>
      </c>
      <c r="B81" s="30" t="s">
        <v>213</v>
      </c>
      <c r="C81" s="9">
        <v>0</v>
      </c>
      <c r="D81" s="30" t="s">
        <v>213</v>
      </c>
      <c r="E81" s="9">
        <v>0</v>
      </c>
      <c r="F81" s="30" t="s">
        <v>213</v>
      </c>
      <c r="G81" s="9">
        <v>0</v>
      </c>
      <c r="H81" s="30" t="s">
        <v>213</v>
      </c>
      <c r="I81" s="8" t="s">
        <v>1749</v>
      </c>
      <c r="J81" s="8" t="s">
        <v>1749</v>
      </c>
      <c r="K81" s="30" t="s">
        <v>213</v>
      </c>
      <c r="L81" s="112" t="str">
        <f t="shared" si="30"/>
        <v>N/A</v>
      </c>
    </row>
    <row r="82" spans="1:12" x14ac:dyDescent="0.2">
      <c r="A82" s="135" t="s">
        <v>970</v>
      </c>
      <c r="B82" s="30" t="s">
        <v>213</v>
      </c>
      <c r="C82" s="9">
        <v>4.0182347449</v>
      </c>
      <c r="D82" s="30" t="s">
        <v>213</v>
      </c>
      <c r="E82" s="9">
        <v>4.0307717794000002</v>
      </c>
      <c r="F82" s="30" t="s">
        <v>213</v>
      </c>
      <c r="G82" s="9">
        <v>5.4832600937000002</v>
      </c>
      <c r="H82" s="30" t="s">
        <v>213</v>
      </c>
      <c r="I82" s="8">
        <v>0.312</v>
      </c>
      <c r="J82" s="8">
        <v>36.03</v>
      </c>
      <c r="K82" s="30" t="s">
        <v>213</v>
      </c>
      <c r="L82" s="112" t="str">
        <f t="shared" si="30"/>
        <v>N/A</v>
      </c>
    </row>
    <row r="83" spans="1:12" x14ac:dyDescent="0.2">
      <c r="A83" s="135" t="s">
        <v>971</v>
      </c>
      <c r="B83" s="30" t="s">
        <v>213</v>
      </c>
      <c r="C83" s="9">
        <v>0</v>
      </c>
      <c r="D83" s="30" t="s">
        <v>213</v>
      </c>
      <c r="E83" s="9">
        <v>0</v>
      </c>
      <c r="F83" s="30" t="s">
        <v>213</v>
      </c>
      <c r="G83" s="9">
        <v>0</v>
      </c>
      <c r="H83" s="30" t="s">
        <v>213</v>
      </c>
      <c r="I83" s="8" t="s">
        <v>1749</v>
      </c>
      <c r="J83" s="8" t="s">
        <v>1749</v>
      </c>
      <c r="K83" s="30" t="s">
        <v>213</v>
      </c>
      <c r="L83" s="112" t="str">
        <f t="shared" si="30"/>
        <v>N/A</v>
      </c>
    </row>
    <row r="84" spans="1:12" ht="25.5" x14ac:dyDescent="0.2">
      <c r="A84" s="135" t="s">
        <v>972</v>
      </c>
      <c r="B84" s="30" t="s">
        <v>213</v>
      </c>
      <c r="C84" s="9">
        <v>57.127478441999997</v>
      </c>
      <c r="D84" s="30" t="s">
        <v>213</v>
      </c>
      <c r="E84" s="9">
        <v>57.491043879999999</v>
      </c>
      <c r="F84" s="30" t="s">
        <v>213</v>
      </c>
      <c r="G84" s="9">
        <v>51.437276943000001</v>
      </c>
      <c r="H84" s="30" t="s">
        <v>213</v>
      </c>
      <c r="I84" s="8">
        <v>0.63639999999999997</v>
      </c>
      <c r="J84" s="8">
        <v>-10.5</v>
      </c>
      <c r="K84" s="30" t="s">
        <v>213</v>
      </c>
      <c r="L84" s="112" t="str">
        <f t="shared" si="30"/>
        <v>N/A</v>
      </c>
    </row>
    <row r="85" spans="1:12" ht="25.5" x14ac:dyDescent="0.2">
      <c r="A85" s="135" t="s">
        <v>973</v>
      </c>
      <c r="B85" s="30" t="s">
        <v>213</v>
      </c>
      <c r="C85" s="9">
        <v>0</v>
      </c>
      <c r="D85" s="30" t="s">
        <v>213</v>
      </c>
      <c r="E85" s="9">
        <v>0</v>
      </c>
      <c r="F85" s="30" t="s">
        <v>213</v>
      </c>
      <c r="G85" s="9">
        <v>0</v>
      </c>
      <c r="H85" s="30" t="s">
        <v>213</v>
      </c>
      <c r="I85" s="8" t="s">
        <v>1749</v>
      </c>
      <c r="J85" s="8" t="s">
        <v>1749</v>
      </c>
      <c r="K85" s="30" t="s">
        <v>213</v>
      </c>
      <c r="L85" s="112" t="str">
        <f t="shared" si="30"/>
        <v>N/A</v>
      </c>
    </row>
    <row r="86" spans="1:12" ht="25.5" x14ac:dyDescent="0.2">
      <c r="A86" s="135" t="s">
        <v>974</v>
      </c>
      <c r="B86" s="30" t="s">
        <v>213</v>
      </c>
      <c r="C86" s="9">
        <v>0</v>
      </c>
      <c r="D86" s="30" t="s">
        <v>213</v>
      </c>
      <c r="E86" s="9">
        <v>0</v>
      </c>
      <c r="F86" s="30" t="s">
        <v>213</v>
      </c>
      <c r="G86" s="9">
        <v>0</v>
      </c>
      <c r="H86" s="30" t="s">
        <v>213</v>
      </c>
      <c r="I86" s="8" t="s">
        <v>1749</v>
      </c>
      <c r="J86" s="8" t="s">
        <v>1749</v>
      </c>
      <c r="K86" s="30" t="s">
        <v>213</v>
      </c>
      <c r="L86" s="112" t="str">
        <f t="shared" si="30"/>
        <v>N/A</v>
      </c>
    </row>
    <row r="87" spans="1:12" x14ac:dyDescent="0.2">
      <c r="A87" s="135" t="s">
        <v>975</v>
      </c>
      <c r="B87" s="30" t="s">
        <v>213</v>
      </c>
      <c r="C87" s="9">
        <v>74.552644587000003</v>
      </c>
      <c r="D87" s="30" t="s">
        <v>213</v>
      </c>
      <c r="E87" s="9">
        <v>73.823279700000001</v>
      </c>
      <c r="F87" s="30" t="s">
        <v>213</v>
      </c>
      <c r="G87" s="9">
        <v>66.687707883000002</v>
      </c>
      <c r="H87" s="30" t="s">
        <v>213</v>
      </c>
      <c r="I87" s="8">
        <v>-0.97799999999999998</v>
      </c>
      <c r="J87" s="8">
        <v>-9.67</v>
      </c>
      <c r="K87" s="30" t="s">
        <v>213</v>
      </c>
      <c r="L87" s="112" t="str">
        <f t="shared" si="30"/>
        <v>N/A</v>
      </c>
    </row>
    <row r="88" spans="1:12" x14ac:dyDescent="0.2">
      <c r="A88" s="135" t="s">
        <v>976</v>
      </c>
      <c r="B88" s="30" t="s">
        <v>213</v>
      </c>
      <c r="C88" s="9">
        <v>25.447355413</v>
      </c>
      <c r="D88" s="30" t="s">
        <v>213</v>
      </c>
      <c r="E88" s="9">
        <v>26.176720299999999</v>
      </c>
      <c r="F88" s="30" t="s">
        <v>213</v>
      </c>
      <c r="G88" s="9">
        <v>33.312292116999998</v>
      </c>
      <c r="H88" s="30" t="s">
        <v>213</v>
      </c>
      <c r="I88" s="8">
        <v>2.8660000000000001</v>
      </c>
      <c r="J88" s="8">
        <v>27.26</v>
      </c>
      <c r="K88" s="30" t="s">
        <v>213</v>
      </c>
      <c r="L88" s="112" t="str">
        <f t="shared" si="30"/>
        <v>N/A</v>
      </c>
    </row>
    <row r="89" spans="1:12" x14ac:dyDescent="0.2">
      <c r="A89" s="158" t="s">
        <v>68</v>
      </c>
      <c r="B89" s="30" t="s">
        <v>213</v>
      </c>
      <c r="C89" s="1">
        <v>702</v>
      </c>
      <c r="D89" s="7" t="str">
        <f>IF($B89="N/A","N/A",IF(C89&gt;10,"No",IF(C89&lt;-10,"No","Yes")))</f>
        <v>N/A</v>
      </c>
      <c r="E89" s="1">
        <v>1255</v>
      </c>
      <c r="F89" s="7" t="str">
        <f>IF($B89="N/A","N/A",IF(E89&gt;10,"No",IF(E89&lt;-10,"No","Yes")))</f>
        <v>N/A</v>
      </c>
      <c r="G89" s="1">
        <v>818</v>
      </c>
      <c r="H89" s="7" t="str">
        <f>IF($B89="N/A","N/A",IF(G89&gt;10,"No",IF(G89&lt;-10,"No","Yes")))</f>
        <v>N/A</v>
      </c>
      <c r="I89" s="8">
        <v>78.77</v>
      </c>
      <c r="J89" s="8">
        <v>-34.799999999999997</v>
      </c>
      <c r="K89" s="30" t="s">
        <v>740</v>
      </c>
      <c r="L89" s="112" t="str">
        <f t="shared" si="30"/>
        <v>No</v>
      </c>
    </row>
    <row r="90" spans="1:12" x14ac:dyDescent="0.2">
      <c r="A90" s="135" t="s">
        <v>109</v>
      </c>
      <c r="B90" s="30" t="s">
        <v>213</v>
      </c>
      <c r="C90" s="9">
        <v>0</v>
      </c>
      <c r="D90" s="27" t="str">
        <f>IF($B90="N/A","N/A",IF(C90&gt;10,"No",IF(C90&lt;-10,"No","Yes")))</f>
        <v>N/A</v>
      </c>
      <c r="E90" s="9">
        <v>0</v>
      </c>
      <c r="F90" s="27" t="str">
        <f>IF($B90="N/A","N/A",IF(E90&gt;10,"No",IF(E90&lt;-10,"No","Yes")))</f>
        <v>N/A</v>
      </c>
      <c r="G90" s="9">
        <v>0.1222493888</v>
      </c>
      <c r="H90" s="27" t="str">
        <f>IF($B90="N/A","N/A",IF(G90&gt;10,"No",IF(G90&lt;-10,"No","Yes")))</f>
        <v>N/A</v>
      </c>
      <c r="I90" s="8" t="s">
        <v>1749</v>
      </c>
      <c r="J90" s="8" t="s">
        <v>1749</v>
      </c>
      <c r="K90" s="30" t="s">
        <v>740</v>
      </c>
      <c r="L90" s="112" t="str">
        <f t="shared" si="30"/>
        <v>N/A</v>
      </c>
    </row>
    <row r="91" spans="1:12" x14ac:dyDescent="0.2">
      <c r="A91" s="135" t="s">
        <v>110</v>
      </c>
      <c r="B91" s="30" t="s">
        <v>213</v>
      </c>
      <c r="C91" s="9">
        <v>4.2735042735000004</v>
      </c>
      <c r="D91" s="27" t="str">
        <f>IF($B91="N/A","N/A",IF(C91&gt;10,"No",IF(C91&lt;-10,"No","Yes")))</f>
        <v>N/A</v>
      </c>
      <c r="E91" s="9">
        <v>13.227091633000001</v>
      </c>
      <c r="F91" s="27" t="str">
        <f>IF($B91="N/A","N/A",IF(E91&gt;10,"No",IF(E91&lt;-10,"No","Yes")))</f>
        <v>N/A</v>
      </c>
      <c r="G91" s="9">
        <v>20.537897310999998</v>
      </c>
      <c r="H91" s="27" t="str">
        <f>IF($B91="N/A","N/A",IF(G91&gt;10,"No",IF(G91&lt;-10,"No","Yes")))</f>
        <v>N/A</v>
      </c>
      <c r="I91" s="8">
        <v>209.5</v>
      </c>
      <c r="J91" s="8">
        <v>55.27</v>
      </c>
      <c r="K91" s="30" t="s">
        <v>740</v>
      </c>
      <c r="L91" s="112" t="str">
        <f t="shared" si="30"/>
        <v>No</v>
      </c>
    </row>
    <row r="92" spans="1:12" x14ac:dyDescent="0.2">
      <c r="A92" s="144" t="s">
        <v>7</v>
      </c>
      <c r="B92" s="30" t="s">
        <v>213</v>
      </c>
      <c r="C92" s="9">
        <v>3.4887680562000001</v>
      </c>
      <c r="D92" s="7" t="str">
        <f>IF($B92="N/A","N/A",IF(C92&gt;10,"No",IF(C92&lt;-10,"No","Yes")))</f>
        <v>N/A</v>
      </c>
      <c r="E92" s="9">
        <v>3.6456068418999998</v>
      </c>
      <c r="F92" s="7" t="str">
        <f>IF($B92="N/A","N/A",IF(E92&gt;10,"No",IF(E92&lt;-10,"No","Yes")))</f>
        <v>N/A</v>
      </c>
      <c r="G92" s="9">
        <v>4.4878486974999996</v>
      </c>
      <c r="H92" s="7" t="str">
        <f>IF($B92="N/A","N/A",IF(G92&gt;10,"No",IF(G92&lt;-10,"No","Yes")))</f>
        <v>N/A</v>
      </c>
      <c r="I92" s="8">
        <v>4.4960000000000004</v>
      </c>
      <c r="J92" s="8">
        <v>23.1</v>
      </c>
      <c r="K92" s="30" t="s">
        <v>741</v>
      </c>
      <c r="L92" s="112" t="str">
        <f t="shared" si="30"/>
        <v>No</v>
      </c>
    </row>
    <row r="93" spans="1:12" x14ac:dyDescent="0.2">
      <c r="A93" s="144" t="s">
        <v>180</v>
      </c>
      <c r="B93" s="30" t="s">
        <v>213</v>
      </c>
      <c r="C93" s="9">
        <v>61.525786785000001</v>
      </c>
      <c r="D93" s="7" t="str">
        <f t="shared" ref="D93:D94" si="31">IF($B93="N/A","N/A",IF(C93&gt;10,"No",IF(C93&lt;-10,"No","Yes")))</f>
        <v>N/A</v>
      </c>
      <c r="E93" s="9">
        <v>61.16771241</v>
      </c>
      <c r="F93" s="7" t="str">
        <f t="shared" ref="F93:F94" si="32">IF($B93="N/A","N/A",IF(E93&gt;10,"No",IF(E93&lt;-10,"No","Yes")))</f>
        <v>N/A</v>
      </c>
      <c r="G93" s="9">
        <v>62.178008691999999</v>
      </c>
      <c r="H93" s="7" t="str">
        <f t="shared" ref="H93:H94" si="33">IF($B93="N/A","N/A",IF(G93&gt;10,"No",IF(G93&lt;-10,"No","Yes")))</f>
        <v>N/A</v>
      </c>
      <c r="I93" s="8">
        <v>-0.58199999999999996</v>
      </c>
      <c r="J93" s="8">
        <v>1.6519999999999999</v>
      </c>
      <c r="K93" s="30" t="s">
        <v>740</v>
      </c>
      <c r="L93" s="112" t="str">
        <f>IF(J93="Div by 0", "N/A", IF(OR(J93="N/A",K93="N/A"),"N/A", IF(J93&gt;VALUE(MID(K93,1,2)), "No", IF(J93&lt;-1*VALUE(MID(K93,1,2)), "No", "Yes"))))</f>
        <v>Yes</v>
      </c>
    </row>
    <row r="94" spans="1:12" x14ac:dyDescent="0.2">
      <c r="A94" s="144" t="s">
        <v>181</v>
      </c>
      <c r="B94" s="30" t="s">
        <v>213</v>
      </c>
      <c r="C94" s="9">
        <v>38.474213214999999</v>
      </c>
      <c r="D94" s="7" t="str">
        <f t="shared" si="31"/>
        <v>N/A</v>
      </c>
      <c r="E94" s="9">
        <v>38.83228759</v>
      </c>
      <c r="F94" s="7" t="str">
        <f t="shared" si="32"/>
        <v>N/A</v>
      </c>
      <c r="G94" s="9">
        <v>37.821991308000001</v>
      </c>
      <c r="H94" s="7" t="str">
        <f t="shared" si="33"/>
        <v>N/A</v>
      </c>
      <c r="I94" s="8">
        <v>0.93069999999999997</v>
      </c>
      <c r="J94" s="8">
        <v>-2.6</v>
      </c>
      <c r="K94" s="30" t="s">
        <v>740</v>
      </c>
      <c r="L94" s="112" t="str">
        <f>IF(J94="Div by 0", "N/A", IF(OR(J94="N/A",K94="N/A"),"N/A", IF(J94&gt;VALUE(MID(K94,1,2)), "No", IF(J94&lt;-1*VALUE(MID(K94,1,2)), "No", "Yes"))))</f>
        <v>Yes</v>
      </c>
    </row>
    <row r="95" spans="1:12" x14ac:dyDescent="0.2">
      <c r="A95" s="135" t="s">
        <v>8</v>
      </c>
      <c r="B95" s="30" t="s">
        <v>285</v>
      </c>
      <c r="C95" s="9">
        <v>6.9478771900999998</v>
      </c>
      <c r="D95" s="27" t="str">
        <f>IF($B95="N/A","N/A",IF(C95&gt;10,"No",IF(C95&lt;5,"No","Yes")))</f>
        <v>Yes</v>
      </c>
      <c r="E95" s="9">
        <v>6.8698101095000004</v>
      </c>
      <c r="F95" s="27" t="str">
        <f>IF($B95="N/A","N/A",IF(E95&gt;10,"No",IF(E95&lt;5,"No","Yes")))</f>
        <v>Yes</v>
      </c>
      <c r="G95" s="9">
        <v>3.6441768432999999</v>
      </c>
      <c r="H95" s="27" t="str">
        <f t="shared" ref="H95:H98" si="34">IF($B95="N/A","N/A",IF(G95&gt;10,"No",IF(G95&lt;5,"No","Yes")))</f>
        <v>No</v>
      </c>
      <c r="I95" s="8">
        <v>-1.1200000000000001</v>
      </c>
      <c r="J95" s="8">
        <v>-47</v>
      </c>
      <c r="K95" s="30" t="s">
        <v>741</v>
      </c>
      <c r="L95" s="112" t="str">
        <f t="shared" si="30"/>
        <v>No</v>
      </c>
    </row>
    <row r="96" spans="1:12" x14ac:dyDescent="0.2">
      <c r="A96" s="135" t="s">
        <v>149</v>
      </c>
      <c r="B96" s="30" t="s">
        <v>285</v>
      </c>
      <c r="C96" s="9">
        <v>5.9801175371999999</v>
      </c>
      <c r="D96" s="27" t="str">
        <f>IF($B96="N/A","N/A",IF(C96&gt;10,"No",IF(C96&lt;5,"No","Yes")))</f>
        <v>Yes</v>
      </c>
      <c r="E96" s="9">
        <v>5.8375266613000001</v>
      </c>
      <c r="F96" s="27" t="str">
        <f t="shared" ref="F96:F98" si="35">IF($B96="N/A","N/A",IF(E96&gt;10,"No",IF(E96&lt;5,"No","Yes")))</f>
        <v>Yes</v>
      </c>
      <c r="G96" s="9">
        <v>3.4972929665999999</v>
      </c>
      <c r="H96" s="27" t="str">
        <f t="shared" si="34"/>
        <v>No</v>
      </c>
      <c r="I96" s="8">
        <v>-2.38</v>
      </c>
      <c r="J96" s="8">
        <v>-40.1</v>
      </c>
      <c r="K96" s="30" t="s">
        <v>741</v>
      </c>
      <c r="L96" s="112" t="str">
        <f t="shared" si="30"/>
        <v>No</v>
      </c>
    </row>
    <row r="97" spans="1:12" x14ac:dyDescent="0.2">
      <c r="A97" s="135" t="s">
        <v>150</v>
      </c>
      <c r="B97" s="30" t="s">
        <v>285</v>
      </c>
      <c r="C97" s="9">
        <v>6.6534849233999998</v>
      </c>
      <c r="D97" s="27" t="str">
        <f>IF($B97="N/A","N/A",IF(C97&gt;10,"No",IF(C97&lt;5,"No","Yes")))</f>
        <v>Yes</v>
      </c>
      <c r="E97" s="9">
        <v>6.5664409516999998</v>
      </c>
      <c r="F97" s="27" t="str">
        <f t="shared" si="35"/>
        <v>Yes</v>
      </c>
      <c r="G97" s="9">
        <v>3.4608754765</v>
      </c>
      <c r="H97" s="27" t="str">
        <f t="shared" si="34"/>
        <v>No</v>
      </c>
      <c r="I97" s="8">
        <v>-1.31</v>
      </c>
      <c r="J97" s="8">
        <v>-47.3</v>
      </c>
      <c r="K97" s="30" t="s">
        <v>741</v>
      </c>
      <c r="L97" s="112" t="str">
        <f t="shared" si="30"/>
        <v>No</v>
      </c>
    </row>
    <row r="98" spans="1:12" x14ac:dyDescent="0.2">
      <c r="A98" s="135" t="s">
        <v>151</v>
      </c>
      <c r="B98" s="30" t="s">
        <v>285</v>
      </c>
      <c r="C98" s="9">
        <v>6.9621574119999998</v>
      </c>
      <c r="D98" s="27" t="str">
        <f>IF($B98="N/A","N/A",IF(C98&gt;10,"No",IF(C98&lt;5,"No","Yes")))</f>
        <v>Yes</v>
      </c>
      <c r="E98" s="9">
        <v>6.9008717980999998</v>
      </c>
      <c r="F98" s="27" t="str">
        <f t="shared" si="35"/>
        <v>Yes</v>
      </c>
      <c r="G98" s="9">
        <v>3.6635995047000001</v>
      </c>
      <c r="H98" s="27" t="str">
        <f t="shared" si="34"/>
        <v>No</v>
      </c>
      <c r="I98" s="8">
        <v>-0.88</v>
      </c>
      <c r="J98" s="8">
        <v>-46.9</v>
      </c>
      <c r="K98" s="30" t="s">
        <v>741</v>
      </c>
      <c r="L98" s="112" t="str">
        <f t="shared" si="30"/>
        <v>No</v>
      </c>
    </row>
    <row r="99" spans="1:12" x14ac:dyDescent="0.2">
      <c r="A99" s="135" t="s">
        <v>977</v>
      </c>
      <c r="B99" s="30" t="s">
        <v>213</v>
      </c>
      <c r="C99" s="1">
        <v>1344</v>
      </c>
      <c r="D99" s="7" t="str">
        <f t="shared" ref="D99:D110" si="36">IF($B99="N/A","N/A",IF(C99&gt;10,"No",IF(C99&lt;-10,"No","Yes")))</f>
        <v>N/A</v>
      </c>
      <c r="E99" s="1">
        <v>1454</v>
      </c>
      <c r="F99" s="7" t="str">
        <f t="shared" ref="F99:F110" si="37">IF($B99="N/A","N/A",IF(E99&gt;10,"No",IF(E99&lt;-10,"No","Yes")))</f>
        <v>N/A</v>
      </c>
      <c r="G99" s="1">
        <v>309</v>
      </c>
      <c r="H99" s="7" t="str">
        <f t="shared" ref="H99:H110" si="38">IF($B99="N/A","N/A",IF(G99&gt;10,"No",IF(G99&lt;-10,"No","Yes")))</f>
        <v>N/A</v>
      </c>
      <c r="I99" s="8">
        <v>8.1850000000000005</v>
      </c>
      <c r="J99" s="8">
        <v>-78.7</v>
      </c>
      <c r="K99" s="28" t="s">
        <v>740</v>
      </c>
      <c r="L99" s="112" t="str">
        <f t="shared" si="30"/>
        <v>No</v>
      </c>
    </row>
    <row r="100" spans="1:12" x14ac:dyDescent="0.2">
      <c r="A100" s="135" t="s">
        <v>978</v>
      </c>
      <c r="B100" s="30" t="s">
        <v>213</v>
      </c>
      <c r="C100" s="1">
        <v>366</v>
      </c>
      <c r="D100" s="7" t="str">
        <f t="shared" si="36"/>
        <v>N/A</v>
      </c>
      <c r="E100" s="1">
        <v>422</v>
      </c>
      <c r="F100" s="7" t="str">
        <f t="shared" si="37"/>
        <v>N/A</v>
      </c>
      <c r="G100" s="1">
        <v>215</v>
      </c>
      <c r="H100" s="7" t="str">
        <f t="shared" si="38"/>
        <v>N/A</v>
      </c>
      <c r="I100" s="8">
        <v>15.3</v>
      </c>
      <c r="J100" s="8">
        <v>-49.1</v>
      </c>
      <c r="K100" s="28" t="s">
        <v>740</v>
      </c>
      <c r="L100" s="112" t="str">
        <f t="shared" si="30"/>
        <v>No</v>
      </c>
    </row>
    <row r="101" spans="1:12" x14ac:dyDescent="0.2">
      <c r="A101" s="135" t="s">
        <v>1</v>
      </c>
      <c r="B101" s="30" t="s">
        <v>213</v>
      </c>
      <c r="C101" s="9">
        <v>97.235129345999994</v>
      </c>
      <c r="D101" s="7" t="str">
        <f t="shared" si="36"/>
        <v>N/A</v>
      </c>
      <c r="E101" s="9">
        <v>93.684123335999999</v>
      </c>
      <c r="F101" s="7" t="str">
        <f t="shared" si="37"/>
        <v>N/A</v>
      </c>
      <c r="G101" s="9">
        <v>93.650003642000001</v>
      </c>
      <c r="H101" s="7" t="str">
        <f t="shared" si="38"/>
        <v>N/A</v>
      </c>
      <c r="I101" s="8">
        <v>-3.65</v>
      </c>
      <c r="J101" s="8">
        <v>-3.5999999999999997E-2</v>
      </c>
      <c r="K101" s="30" t="s">
        <v>741</v>
      </c>
      <c r="L101" s="112" t="str">
        <f t="shared" si="30"/>
        <v>Yes</v>
      </c>
    </row>
    <row r="102" spans="1:12" x14ac:dyDescent="0.2">
      <c r="A102" s="135" t="s">
        <v>69</v>
      </c>
      <c r="B102" s="30" t="s">
        <v>213</v>
      </c>
      <c r="C102" s="9">
        <v>98.543799000999996</v>
      </c>
      <c r="D102" s="7" t="str">
        <f t="shared" si="36"/>
        <v>N/A</v>
      </c>
      <c r="E102" s="9">
        <v>98.447204968999998</v>
      </c>
      <c r="F102" s="7" t="str">
        <f t="shared" si="37"/>
        <v>N/A</v>
      </c>
      <c r="G102" s="9">
        <v>98.769880877000006</v>
      </c>
      <c r="H102" s="7" t="str">
        <f t="shared" si="38"/>
        <v>N/A</v>
      </c>
      <c r="I102" s="8">
        <v>-9.8000000000000004E-2</v>
      </c>
      <c r="J102" s="8">
        <v>0.32779999999999998</v>
      </c>
      <c r="K102" s="30" t="s">
        <v>741</v>
      </c>
      <c r="L102" s="112" t="str">
        <f t="shared" si="30"/>
        <v>Yes</v>
      </c>
    </row>
    <row r="103" spans="1:12" x14ac:dyDescent="0.2">
      <c r="A103" s="144" t="s">
        <v>70</v>
      </c>
      <c r="B103" s="30" t="s">
        <v>213</v>
      </c>
      <c r="C103" s="1">
        <v>86138</v>
      </c>
      <c r="D103" s="7" t="str">
        <f t="shared" si="36"/>
        <v>N/A</v>
      </c>
      <c r="E103" s="1">
        <v>91315</v>
      </c>
      <c r="F103" s="7" t="str">
        <f t="shared" si="37"/>
        <v>N/A</v>
      </c>
      <c r="G103" s="1">
        <v>78877</v>
      </c>
      <c r="H103" s="7" t="str">
        <f t="shared" si="38"/>
        <v>N/A</v>
      </c>
      <c r="I103" s="8">
        <v>6.01</v>
      </c>
      <c r="J103" s="8">
        <v>-13.6</v>
      </c>
      <c r="K103" s="30" t="s">
        <v>740</v>
      </c>
      <c r="L103" s="112" t="str">
        <f t="shared" si="30"/>
        <v>No</v>
      </c>
    </row>
    <row r="104" spans="1:12" x14ac:dyDescent="0.2">
      <c r="A104" s="135" t="s">
        <v>692</v>
      </c>
      <c r="B104" s="30" t="s">
        <v>213</v>
      </c>
      <c r="C104" s="9">
        <v>0.7279017391</v>
      </c>
      <c r="D104" s="7" t="str">
        <f t="shared" si="36"/>
        <v>N/A</v>
      </c>
      <c r="E104" s="9">
        <v>0.74357991570000004</v>
      </c>
      <c r="F104" s="7" t="str">
        <f t="shared" si="37"/>
        <v>N/A</v>
      </c>
      <c r="G104" s="9">
        <v>0.83928141280000002</v>
      </c>
      <c r="H104" s="7" t="str">
        <f t="shared" si="38"/>
        <v>N/A</v>
      </c>
      <c r="I104" s="8">
        <v>2.1539999999999999</v>
      </c>
      <c r="J104" s="8">
        <v>12.87</v>
      </c>
      <c r="K104" s="30" t="s">
        <v>741</v>
      </c>
      <c r="L104" s="112" t="str">
        <f t="shared" ref="L104:L110" si="39">IF(J104="Div by 0", "N/A", IF(K104="N/A","N/A", IF(J104&gt;VALUE(MID(K104,1,2)), "No", IF(J104&lt;-1*VALUE(MID(K104,1,2)), "No", "Yes"))))</f>
        <v>Yes</v>
      </c>
    </row>
    <row r="105" spans="1:12" x14ac:dyDescent="0.2">
      <c r="A105" s="135" t="s">
        <v>691</v>
      </c>
      <c r="B105" s="30" t="s">
        <v>213</v>
      </c>
      <c r="C105" s="9">
        <v>7.2650862569000001</v>
      </c>
      <c r="D105" s="7" t="str">
        <f t="shared" si="36"/>
        <v>N/A</v>
      </c>
      <c r="E105" s="9">
        <v>7.0130865685000003</v>
      </c>
      <c r="F105" s="7" t="str">
        <f t="shared" si="37"/>
        <v>N/A</v>
      </c>
      <c r="G105" s="9">
        <v>8.2330717446000001</v>
      </c>
      <c r="H105" s="7" t="str">
        <f t="shared" si="38"/>
        <v>N/A</v>
      </c>
      <c r="I105" s="8">
        <v>-3.47</v>
      </c>
      <c r="J105" s="8">
        <v>17.399999999999999</v>
      </c>
      <c r="K105" s="30" t="s">
        <v>741</v>
      </c>
      <c r="L105" s="112" t="str">
        <f t="shared" si="39"/>
        <v>No</v>
      </c>
    </row>
    <row r="106" spans="1:12" x14ac:dyDescent="0.2">
      <c r="A106" s="135" t="s">
        <v>690</v>
      </c>
      <c r="B106" s="30" t="s">
        <v>213</v>
      </c>
      <c r="C106" s="9">
        <v>92.007012004000003</v>
      </c>
      <c r="D106" s="7" t="str">
        <f t="shared" si="36"/>
        <v>N/A</v>
      </c>
      <c r="E106" s="9">
        <v>92.243333516000007</v>
      </c>
      <c r="F106" s="7" t="str">
        <f t="shared" si="37"/>
        <v>N/A</v>
      </c>
      <c r="G106" s="9">
        <v>90.927646843000005</v>
      </c>
      <c r="H106" s="7" t="str">
        <f t="shared" si="38"/>
        <v>N/A</v>
      </c>
      <c r="I106" s="8">
        <v>0.25690000000000002</v>
      </c>
      <c r="J106" s="8">
        <v>-1.43</v>
      </c>
      <c r="K106" s="30" t="s">
        <v>741</v>
      </c>
      <c r="L106" s="112" t="str">
        <f t="shared" si="39"/>
        <v>Yes</v>
      </c>
    </row>
    <row r="107" spans="1:12" ht="25.5" x14ac:dyDescent="0.2">
      <c r="A107" s="144" t="s">
        <v>979</v>
      </c>
      <c r="B107" s="30" t="s">
        <v>213</v>
      </c>
      <c r="C107" s="9">
        <v>46.527159884</v>
      </c>
      <c r="D107" s="7" t="str">
        <f t="shared" si="36"/>
        <v>N/A</v>
      </c>
      <c r="E107" s="9">
        <v>45.282764903999997</v>
      </c>
      <c r="F107" s="7" t="str">
        <f t="shared" si="37"/>
        <v>N/A</v>
      </c>
      <c r="G107" s="9">
        <v>46.672655321000001</v>
      </c>
      <c r="H107" s="7" t="str">
        <f t="shared" si="38"/>
        <v>N/A</v>
      </c>
      <c r="I107" s="8">
        <v>-2.67</v>
      </c>
      <c r="J107" s="8">
        <v>3.069</v>
      </c>
      <c r="K107" s="30" t="s">
        <v>741</v>
      </c>
      <c r="L107" s="112" t="str">
        <f t="shared" si="39"/>
        <v>Yes</v>
      </c>
    </row>
    <row r="108" spans="1:12" ht="25.5" x14ac:dyDescent="0.2">
      <c r="A108" s="144" t="s">
        <v>980</v>
      </c>
      <c r="B108" s="30" t="s">
        <v>213</v>
      </c>
      <c r="C108" s="9">
        <v>52.265612126999997</v>
      </c>
      <c r="D108" s="7" t="str">
        <f t="shared" si="36"/>
        <v>N/A</v>
      </c>
      <c r="E108" s="9">
        <v>53.531713984</v>
      </c>
      <c r="F108" s="7" t="str">
        <f t="shared" si="37"/>
        <v>N/A</v>
      </c>
      <c r="G108" s="9">
        <v>52.158343246999998</v>
      </c>
      <c r="H108" s="7" t="str">
        <f t="shared" si="38"/>
        <v>N/A</v>
      </c>
      <c r="I108" s="8">
        <v>2.4220000000000002</v>
      </c>
      <c r="J108" s="8">
        <v>-2.57</v>
      </c>
      <c r="K108" s="30" t="s">
        <v>741</v>
      </c>
      <c r="L108" s="112" t="str">
        <f t="shared" si="39"/>
        <v>Yes</v>
      </c>
    </row>
    <row r="109" spans="1:12" ht="25.5" x14ac:dyDescent="0.2">
      <c r="A109" s="144" t="s">
        <v>981</v>
      </c>
      <c r="B109" s="30" t="s">
        <v>213</v>
      </c>
      <c r="C109" s="9">
        <v>0.48442906569999999</v>
      </c>
      <c r="D109" s="7" t="str">
        <f t="shared" si="36"/>
        <v>N/A</v>
      </c>
      <c r="E109" s="9">
        <v>0.47627922389999999</v>
      </c>
      <c r="F109" s="7" t="str">
        <f t="shared" si="37"/>
        <v>N/A</v>
      </c>
      <c r="G109" s="9">
        <v>0.50377527980000003</v>
      </c>
      <c r="H109" s="7" t="str">
        <f t="shared" si="38"/>
        <v>N/A</v>
      </c>
      <c r="I109" s="8">
        <v>-1.68</v>
      </c>
      <c r="J109" s="8">
        <v>5.7729999999999997</v>
      </c>
      <c r="K109" s="30" t="s">
        <v>741</v>
      </c>
      <c r="L109" s="112" t="str">
        <f t="shared" si="39"/>
        <v>Yes</v>
      </c>
    </row>
    <row r="110" spans="1:12" ht="25.5" x14ac:dyDescent="0.2">
      <c r="A110" s="144" t="s">
        <v>982</v>
      </c>
      <c r="B110" s="30" t="s">
        <v>213</v>
      </c>
      <c r="C110" s="9">
        <v>0.72279892349999997</v>
      </c>
      <c r="D110" s="7" t="str">
        <f t="shared" si="36"/>
        <v>N/A</v>
      </c>
      <c r="E110" s="9">
        <v>0.70924188769999996</v>
      </c>
      <c r="F110" s="7" t="str">
        <f t="shared" si="37"/>
        <v>N/A</v>
      </c>
      <c r="G110" s="9">
        <v>0.66522615259999995</v>
      </c>
      <c r="H110" s="7" t="str">
        <f t="shared" si="38"/>
        <v>N/A</v>
      </c>
      <c r="I110" s="8">
        <v>-1.88</v>
      </c>
      <c r="J110" s="8">
        <v>-6.21</v>
      </c>
      <c r="K110" s="30" t="s">
        <v>741</v>
      </c>
      <c r="L110" s="112" t="str">
        <f t="shared" si="39"/>
        <v>Yes</v>
      </c>
    </row>
    <row r="111" spans="1:12" x14ac:dyDescent="0.2">
      <c r="A111" s="135" t="s">
        <v>983</v>
      </c>
      <c r="B111" s="30" t="s">
        <v>286</v>
      </c>
      <c r="C111" s="9">
        <v>99.998266267000005</v>
      </c>
      <c r="D111" s="27" t="str">
        <f>IF($B111="N/A","N/A",IF(C111&gt;=99,"Yes","No"))</f>
        <v>Yes</v>
      </c>
      <c r="E111" s="9">
        <v>99.984693097000005</v>
      </c>
      <c r="F111" s="27" t="str">
        <f>IF($B111="N/A","N/A",IF(E111&gt;=99,"Yes","No"))</f>
        <v>Yes</v>
      </c>
      <c r="G111" s="9">
        <v>99.994252653000004</v>
      </c>
      <c r="H111" s="27" t="str">
        <f>IF($B111="N/A","N/A",IF(G111&gt;=99,"Yes","No"))</f>
        <v>Yes</v>
      </c>
      <c r="I111" s="8">
        <v>-1.4E-2</v>
      </c>
      <c r="J111" s="8">
        <v>9.5999999999999992E-3</v>
      </c>
      <c r="K111" s="30" t="s">
        <v>740</v>
      </c>
      <c r="L111" s="112" t="str">
        <f t="shared" ref="L111:L145" si="40">IF(J111="Div by 0", "N/A", IF(K111="N/A","N/A", IF(J111&gt;VALUE(MID(K111,1,2)), "No", IF(J111&lt;-1*VALUE(MID(K111,1,2)), "No", "Yes"))))</f>
        <v>Yes</v>
      </c>
    </row>
    <row r="112" spans="1:12" x14ac:dyDescent="0.2">
      <c r="A112" s="135" t="s">
        <v>984</v>
      </c>
      <c r="B112" s="30" t="s">
        <v>213</v>
      </c>
      <c r="C112" s="9">
        <v>1.1162691114000001</v>
      </c>
      <c r="D112" s="27" t="str">
        <f>IF($B112="N/A","N/A",IF(C112&gt;10,"No",IF(C112&lt;-10,"No","Yes")))</f>
        <v>N/A</v>
      </c>
      <c r="E112" s="9">
        <v>0.53702557880000001</v>
      </c>
      <c r="F112" s="27" t="str">
        <f>IF($B112="N/A","N/A",IF(E112&gt;10,"No",IF(E112&lt;-10,"No","Yes")))</f>
        <v>N/A</v>
      </c>
      <c r="G112" s="9">
        <v>0.32709618429999998</v>
      </c>
      <c r="H112" s="27" t="str">
        <f>IF($B112="N/A","N/A",IF(G112&gt;10,"No",IF(G112&lt;-10,"No","Yes")))</f>
        <v>N/A</v>
      </c>
      <c r="I112" s="8">
        <v>-51.9</v>
      </c>
      <c r="J112" s="8">
        <v>-39.1</v>
      </c>
      <c r="K112" s="30" t="s">
        <v>740</v>
      </c>
      <c r="L112" s="112" t="str">
        <f t="shared" si="40"/>
        <v>No</v>
      </c>
    </row>
    <row r="113" spans="1:12" x14ac:dyDescent="0.2">
      <c r="A113" s="111" t="s">
        <v>985</v>
      </c>
      <c r="B113" s="30" t="s">
        <v>280</v>
      </c>
      <c r="C113" s="4">
        <v>99.588734998999996</v>
      </c>
      <c r="D113" s="27" t="str">
        <f>IF($B113="N/A","N/A",IF(C113&gt;=98,"Yes","No"))</f>
        <v>Yes</v>
      </c>
      <c r="E113" s="4">
        <v>98.471548842000004</v>
      </c>
      <c r="F113" s="27" t="str">
        <f>IF($B113="N/A","N/A",IF(E113&gt;=98,"Yes","No"))</f>
        <v>Yes</v>
      </c>
      <c r="G113" s="4">
        <v>98.372968040999993</v>
      </c>
      <c r="H113" s="27" t="str">
        <f>IF($B113="N/A","N/A",IF(G113&gt;=98,"Yes","No"))</f>
        <v>Yes</v>
      </c>
      <c r="I113" s="8">
        <v>-1.1200000000000001</v>
      </c>
      <c r="J113" s="8">
        <v>-0.1</v>
      </c>
      <c r="K113" s="28" t="s">
        <v>740</v>
      </c>
      <c r="L113" s="112" t="str">
        <f t="shared" si="40"/>
        <v>Yes</v>
      </c>
    </row>
    <row r="114" spans="1:12" x14ac:dyDescent="0.2">
      <c r="A114" s="111" t="s">
        <v>986</v>
      </c>
      <c r="B114" s="30" t="s">
        <v>287</v>
      </c>
      <c r="C114" s="4">
        <v>100</v>
      </c>
      <c r="D114" s="27" t="str">
        <f>IF($B114="N/A","N/A",IF(C114&gt;=80,"Yes","No"))</f>
        <v>Yes</v>
      </c>
      <c r="E114" s="4">
        <v>99.998371371000005</v>
      </c>
      <c r="F114" s="27" t="str">
        <f>IF($B114="N/A","N/A",IF(E114&gt;=80,"Yes","No"))</f>
        <v>Yes</v>
      </c>
      <c r="G114" s="4">
        <v>100</v>
      </c>
      <c r="H114" s="27" t="str">
        <f>IF($B114="N/A","N/A",IF(G114&gt;=80,"Yes","No"))</f>
        <v>Yes</v>
      </c>
      <c r="I114" s="8">
        <v>-2E-3</v>
      </c>
      <c r="J114" s="8">
        <v>1.6000000000000001E-3</v>
      </c>
      <c r="K114" s="28" t="s">
        <v>740</v>
      </c>
      <c r="L114" s="112" t="str">
        <f t="shared" si="40"/>
        <v>Yes</v>
      </c>
    </row>
    <row r="115" spans="1:12" ht="25.5" x14ac:dyDescent="0.2">
      <c r="A115" s="135" t="s">
        <v>987</v>
      </c>
      <c r="B115" s="30" t="s">
        <v>288</v>
      </c>
      <c r="C115" s="9" t="s">
        <v>1749</v>
      </c>
      <c r="D115" s="27" t="str">
        <f>IF($B115="N/A","N/A",IF(C115&gt;=100,"Yes","No"))</f>
        <v>Yes</v>
      </c>
      <c r="E115" s="9" t="s">
        <v>1749</v>
      </c>
      <c r="F115" s="27" t="str">
        <f t="shared" ref="F115:F116" si="41">IF($B115="N/A","N/A",IF(E115&gt;=100,"Yes","No"))</f>
        <v>Yes</v>
      </c>
      <c r="G115" s="9" t="s">
        <v>1749</v>
      </c>
      <c r="H115" s="27" t="str">
        <f t="shared" ref="H115:H116" si="42">IF($B115="N/A","N/A",IF(G115&gt;=100,"Yes","No"))</f>
        <v>Yes</v>
      </c>
      <c r="I115" s="8" t="s">
        <v>1749</v>
      </c>
      <c r="J115" s="8" t="s">
        <v>1749</v>
      </c>
      <c r="K115" s="28" t="s">
        <v>739</v>
      </c>
      <c r="L115" s="112" t="str">
        <f t="shared" si="40"/>
        <v>N/A</v>
      </c>
    </row>
    <row r="116" spans="1:12" ht="25.5" x14ac:dyDescent="0.2">
      <c r="A116" s="111" t="s">
        <v>988</v>
      </c>
      <c r="B116" s="30" t="s">
        <v>288</v>
      </c>
      <c r="C116" s="9" t="s">
        <v>1749</v>
      </c>
      <c r="D116" s="27" t="str">
        <f>IF($B116="N/A","N/A",IF(C116&gt;=100,"Yes","No"))</f>
        <v>Yes</v>
      </c>
      <c r="E116" s="9" t="s">
        <v>1749</v>
      </c>
      <c r="F116" s="27" t="str">
        <f t="shared" si="41"/>
        <v>Yes</v>
      </c>
      <c r="G116" s="9" t="s">
        <v>1749</v>
      </c>
      <c r="H116" s="27" t="str">
        <f t="shared" si="42"/>
        <v>Yes</v>
      </c>
      <c r="I116" s="8" t="s">
        <v>1749</v>
      </c>
      <c r="J116" s="8" t="s">
        <v>1749</v>
      </c>
      <c r="K116" s="28" t="s">
        <v>739</v>
      </c>
      <c r="L116" s="112" t="str">
        <f t="shared" si="40"/>
        <v>N/A</v>
      </c>
    </row>
    <row r="117" spans="1:12" ht="25.5" x14ac:dyDescent="0.2">
      <c r="A117" s="135" t="s">
        <v>989</v>
      </c>
      <c r="B117" s="30" t="s">
        <v>213</v>
      </c>
      <c r="C117" s="9" t="s">
        <v>1749</v>
      </c>
      <c r="D117" s="23" t="s">
        <v>742</v>
      </c>
      <c r="E117" s="9" t="s">
        <v>1749</v>
      </c>
      <c r="F117" s="23" t="s">
        <v>742</v>
      </c>
      <c r="G117" s="9" t="s">
        <v>1749</v>
      </c>
      <c r="H117" s="27" t="str">
        <f>IF($B117="N/A","N/A",IF(G117&lt;100,"No",IF(G117=100,"No","Yes")))</f>
        <v>N/A</v>
      </c>
      <c r="I117" s="8" t="s">
        <v>1749</v>
      </c>
      <c r="J117" s="8" t="s">
        <v>1749</v>
      </c>
      <c r="K117" s="28" t="s">
        <v>739</v>
      </c>
      <c r="L117" s="112" t="str">
        <f t="shared" si="40"/>
        <v>N/A</v>
      </c>
    </row>
    <row r="118" spans="1:12" ht="25.5" x14ac:dyDescent="0.2">
      <c r="A118" s="135" t="s">
        <v>990</v>
      </c>
      <c r="B118" s="22" t="s">
        <v>213</v>
      </c>
      <c r="C118" s="9" t="s">
        <v>1749</v>
      </c>
      <c r="D118" s="27" t="str">
        <f>IF($B118="N/A","N/A",IF(C118&gt;10,"No",IF(C118&lt;-10,"No","Yes")))</f>
        <v>N/A</v>
      </c>
      <c r="E118" s="9" t="s">
        <v>1749</v>
      </c>
      <c r="F118" s="27" t="str">
        <f>IF($B118="N/A","N/A",IF(E118&gt;10,"No",IF(E118&lt;-10,"No","Yes")))</f>
        <v>N/A</v>
      </c>
      <c r="G118" s="9" t="s">
        <v>1749</v>
      </c>
      <c r="H118" s="27" t="str">
        <f>IF($B118="N/A","N/A",IF(G118&gt;10,"No",IF(G118&lt;-10,"No","Yes")))</f>
        <v>N/A</v>
      </c>
      <c r="I118" s="8" t="s">
        <v>1749</v>
      </c>
      <c r="J118" s="8" t="s">
        <v>1749</v>
      </c>
      <c r="K118" s="28" t="s">
        <v>739</v>
      </c>
      <c r="L118" s="112" t="str">
        <f>IF(J118="Div by 0", "N/A", IF(OR(J118="N/A",K118="N/A"),"N/A", IF(J118&gt;VALUE(MID(K118,1,2)), "No", IF(J118&lt;-1*VALUE(MID(K118,1,2)), "No", "Yes"))))</f>
        <v>N/A</v>
      </c>
    </row>
    <row r="119" spans="1:12" x14ac:dyDescent="0.2">
      <c r="A119" s="159" t="s">
        <v>100</v>
      </c>
      <c r="B119" s="22" t="s">
        <v>213</v>
      </c>
      <c r="C119" s="23">
        <v>57679</v>
      </c>
      <c r="D119" s="27" t="str">
        <f t="shared" ref="D119:D145" si="43">IF($B119="N/A","N/A",IF(C119&gt;10,"No",IF(C119&lt;-10,"No","Yes")))</f>
        <v>N/A</v>
      </c>
      <c r="E119" s="23">
        <v>58797</v>
      </c>
      <c r="F119" s="27" t="str">
        <f t="shared" ref="F119:F145" si="44">IF($B119="N/A","N/A",IF(E119&gt;10,"No",IF(E119&lt;-10,"No","Yes")))</f>
        <v>N/A</v>
      </c>
      <c r="G119" s="23">
        <v>52198</v>
      </c>
      <c r="H119" s="27" t="str">
        <f t="shared" ref="H119:H145" si="45">IF($B119="N/A","N/A",IF(G119&gt;10,"No",IF(G119&lt;-10,"No","Yes")))</f>
        <v>N/A</v>
      </c>
      <c r="I119" s="8">
        <v>1.9379999999999999</v>
      </c>
      <c r="J119" s="8">
        <v>-11.2</v>
      </c>
      <c r="K119" s="28" t="s">
        <v>740</v>
      </c>
      <c r="L119" s="112" t="str">
        <f t="shared" si="40"/>
        <v>No</v>
      </c>
    </row>
    <row r="120" spans="1:12" x14ac:dyDescent="0.2">
      <c r="A120" s="135" t="s">
        <v>991</v>
      </c>
      <c r="B120" s="22" t="s">
        <v>213</v>
      </c>
      <c r="C120" s="23">
        <v>34671</v>
      </c>
      <c r="D120" s="27" t="str">
        <f t="shared" si="43"/>
        <v>N/A</v>
      </c>
      <c r="E120" s="23">
        <v>38073</v>
      </c>
      <c r="F120" s="27" t="str">
        <f t="shared" si="44"/>
        <v>N/A</v>
      </c>
      <c r="G120" s="23">
        <v>38536</v>
      </c>
      <c r="H120" s="27" t="str">
        <f t="shared" si="45"/>
        <v>N/A</v>
      </c>
      <c r="I120" s="8">
        <v>9.8119999999999994</v>
      </c>
      <c r="J120" s="8">
        <v>1.216</v>
      </c>
      <c r="K120" s="28" t="s">
        <v>740</v>
      </c>
      <c r="L120" s="112" t="str">
        <f t="shared" si="40"/>
        <v>Yes</v>
      </c>
    </row>
    <row r="121" spans="1:12" x14ac:dyDescent="0.2">
      <c r="A121" s="135" t="s">
        <v>992</v>
      </c>
      <c r="B121" s="22" t="s">
        <v>213</v>
      </c>
      <c r="C121" s="23">
        <v>0</v>
      </c>
      <c r="D121" s="27" t="str">
        <f t="shared" si="43"/>
        <v>N/A</v>
      </c>
      <c r="E121" s="23">
        <v>0</v>
      </c>
      <c r="F121" s="27" t="str">
        <f t="shared" si="44"/>
        <v>N/A</v>
      </c>
      <c r="G121" s="23">
        <v>0</v>
      </c>
      <c r="H121" s="27" t="str">
        <f t="shared" si="45"/>
        <v>N/A</v>
      </c>
      <c r="I121" s="8" t="s">
        <v>1749</v>
      </c>
      <c r="J121" s="8" t="s">
        <v>1749</v>
      </c>
      <c r="K121" s="28" t="s">
        <v>740</v>
      </c>
      <c r="L121" s="112" t="str">
        <f t="shared" si="40"/>
        <v>N/A</v>
      </c>
    </row>
    <row r="122" spans="1:12" x14ac:dyDescent="0.2">
      <c r="A122" s="135" t="s">
        <v>993</v>
      </c>
      <c r="B122" s="22" t="s">
        <v>213</v>
      </c>
      <c r="C122" s="23">
        <v>9921</v>
      </c>
      <c r="D122" s="27" t="str">
        <f t="shared" si="43"/>
        <v>N/A</v>
      </c>
      <c r="E122" s="23">
        <v>11911</v>
      </c>
      <c r="F122" s="27" t="str">
        <f t="shared" si="44"/>
        <v>N/A</v>
      </c>
      <c r="G122" s="23">
        <v>13537</v>
      </c>
      <c r="H122" s="27" t="str">
        <f t="shared" si="45"/>
        <v>N/A</v>
      </c>
      <c r="I122" s="8">
        <v>20.059999999999999</v>
      </c>
      <c r="J122" s="8">
        <v>13.65</v>
      </c>
      <c r="K122" s="28" t="s">
        <v>740</v>
      </c>
      <c r="L122" s="112" t="str">
        <f t="shared" si="40"/>
        <v>No</v>
      </c>
    </row>
    <row r="123" spans="1:12" x14ac:dyDescent="0.2">
      <c r="A123" s="135" t="s">
        <v>994</v>
      </c>
      <c r="B123" s="22" t="s">
        <v>213</v>
      </c>
      <c r="C123" s="23">
        <v>13087</v>
      </c>
      <c r="D123" s="27" t="str">
        <f t="shared" si="43"/>
        <v>N/A</v>
      </c>
      <c r="E123" s="23">
        <v>8813</v>
      </c>
      <c r="F123" s="27" t="str">
        <f t="shared" si="44"/>
        <v>N/A</v>
      </c>
      <c r="G123" s="23">
        <v>125</v>
      </c>
      <c r="H123" s="27" t="str">
        <f t="shared" si="45"/>
        <v>N/A</v>
      </c>
      <c r="I123" s="8">
        <v>-32.700000000000003</v>
      </c>
      <c r="J123" s="8">
        <v>-98.6</v>
      </c>
      <c r="K123" s="28" t="s">
        <v>740</v>
      </c>
      <c r="L123" s="112" t="str">
        <f t="shared" si="40"/>
        <v>No</v>
      </c>
    </row>
    <row r="124" spans="1:12" x14ac:dyDescent="0.2">
      <c r="A124" s="135" t="s">
        <v>995</v>
      </c>
      <c r="B124" s="22" t="s">
        <v>213</v>
      </c>
      <c r="C124" s="23">
        <v>0</v>
      </c>
      <c r="D124" s="27" t="str">
        <f t="shared" si="43"/>
        <v>N/A</v>
      </c>
      <c r="E124" s="23">
        <v>0</v>
      </c>
      <c r="F124" s="27" t="str">
        <f t="shared" si="44"/>
        <v>N/A</v>
      </c>
      <c r="G124" s="23">
        <v>0</v>
      </c>
      <c r="H124" s="27" t="str">
        <f t="shared" si="45"/>
        <v>N/A</v>
      </c>
      <c r="I124" s="8" t="s">
        <v>1749</v>
      </c>
      <c r="J124" s="8" t="s">
        <v>1749</v>
      </c>
      <c r="K124" s="28" t="s">
        <v>740</v>
      </c>
      <c r="L124" s="112" t="str">
        <f t="shared" si="40"/>
        <v>N/A</v>
      </c>
    </row>
    <row r="125" spans="1:12" x14ac:dyDescent="0.2">
      <c r="A125" s="159" t="s">
        <v>101</v>
      </c>
      <c r="B125" s="22" t="s">
        <v>213</v>
      </c>
      <c r="C125" s="23">
        <v>102753</v>
      </c>
      <c r="D125" s="27" t="str">
        <f t="shared" si="43"/>
        <v>N/A</v>
      </c>
      <c r="E125" s="23">
        <v>85657</v>
      </c>
      <c r="F125" s="27" t="str">
        <f t="shared" si="44"/>
        <v>N/A</v>
      </c>
      <c r="G125" s="23">
        <v>77653</v>
      </c>
      <c r="H125" s="27" t="str">
        <f t="shared" si="45"/>
        <v>N/A</v>
      </c>
      <c r="I125" s="8">
        <v>-16.600000000000001</v>
      </c>
      <c r="J125" s="8">
        <v>-9.34</v>
      </c>
      <c r="K125" s="28" t="s">
        <v>740</v>
      </c>
      <c r="L125" s="112" t="str">
        <f t="shared" si="40"/>
        <v>Yes</v>
      </c>
    </row>
    <row r="126" spans="1:12" x14ac:dyDescent="0.2">
      <c r="A126" s="135" t="s">
        <v>996</v>
      </c>
      <c r="B126" s="22" t="s">
        <v>213</v>
      </c>
      <c r="C126" s="23">
        <v>88539</v>
      </c>
      <c r="D126" s="27" t="str">
        <f t="shared" si="43"/>
        <v>N/A</v>
      </c>
      <c r="E126" s="23">
        <v>75947</v>
      </c>
      <c r="F126" s="27" t="str">
        <f t="shared" si="44"/>
        <v>N/A</v>
      </c>
      <c r="G126" s="23">
        <v>76665</v>
      </c>
      <c r="H126" s="27" t="str">
        <f t="shared" si="45"/>
        <v>N/A</v>
      </c>
      <c r="I126" s="8">
        <v>-14.2</v>
      </c>
      <c r="J126" s="8">
        <v>0.94540000000000002</v>
      </c>
      <c r="K126" s="28" t="s">
        <v>740</v>
      </c>
      <c r="L126" s="112" t="str">
        <f t="shared" si="40"/>
        <v>Yes</v>
      </c>
    </row>
    <row r="127" spans="1:12" x14ac:dyDescent="0.2">
      <c r="A127" s="135" t="s">
        <v>997</v>
      </c>
      <c r="B127" s="22" t="s">
        <v>213</v>
      </c>
      <c r="C127" s="23">
        <v>0</v>
      </c>
      <c r="D127" s="27" t="str">
        <f t="shared" si="43"/>
        <v>N/A</v>
      </c>
      <c r="E127" s="23">
        <v>0</v>
      </c>
      <c r="F127" s="27" t="str">
        <f t="shared" si="44"/>
        <v>N/A</v>
      </c>
      <c r="G127" s="23">
        <v>0</v>
      </c>
      <c r="H127" s="27" t="str">
        <f t="shared" si="45"/>
        <v>N/A</v>
      </c>
      <c r="I127" s="8" t="s">
        <v>1749</v>
      </c>
      <c r="J127" s="8" t="s">
        <v>1749</v>
      </c>
      <c r="K127" s="28" t="s">
        <v>740</v>
      </c>
      <c r="L127" s="112" t="str">
        <f t="shared" si="40"/>
        <v>N/A</v>
      </c>
    </row>
    <row r="128" spans="1:12" x14ac:dyDescent="0.2">
      <c r="A128" s="135" t="s">
        <v>998</v>
      </c>
      <c r="B128" s="22" t="s">
        <v>213</v>
      </c>
      <c r="C128" s="23">
        <v>5524</v>
      </c>
      <c r="D128" s="27" t="str">
        <f t="shared" si="43"/>
        <v>N/A</v>
      </c>
      <c r="E128" s="23">
        <v>1407</v>
      </c>
      <c r="F128" s="27" t="str">
        <f t="shared" si="44"/>
        <v>N/A</v>
      </c>
      <c r="G128" s="23">
        <v>743</v>
      </c>
      <c r="H128" s="27" t="str">
        <f t="shared" si="45"/>
        <v>N/A</v>
      </c>
      <c r="I128" s="8">
        <v>-74.5</v>
      </c>
      <c r="J128" s="8">
        <v>-47.2</v>
      </c>
      <c r="K128" s="28" t="s">
        <v>740</v>
      </c>
      <c r="L128" s="112" t="str">
        <f t="shared" si="40"/>
        <v>No</v>
      </c>
    </row>
    <row r="129" spans="1:12" x14ac:dyDescent="0.2">
      <c r="A129" s="135" t="s">
        <v>999</v>
      </c>
      <c r="B129" s="22" t="s">
        <v>213</v>
      </c>
      <c r="C129" s="23">
        <v>8690</v>
      </c>
      <c r="D129" s="27" t="str">
        <f t="shared" si="43"/>
        <v>N/A</v>
      </c>
      <c r="E129" s="23">
        <v>8303</v>
      </c>
      <c r="F129" s="27" t="str">
        <f t="shared" si="44"/>
        <v>N/A</v>
      </c>
      <c r="G129" s="23">
        <v>245</v>
      </c>
      <c r="H129" s="27" t="str">
        <f t="shared" si="45"/>
        <v>N/A</v>
      </c>
      <c r="I129" s="8">
        <v>-4.45</v>
      </c>
      <c r="J129" s="8">
        <v>-97</v>
      </c>
      <c r="K129" s="28" t="s">
        <v>740</v>
      </c>
      <c r="L129" s="112" t="str">
        <f t="shared" si="40"/>
        <v>No</v>
      </c>
    </row>
    <row r="130" spans="1:12" x14ac:dyDescent="0.2">
      <c r="A130" s="135" t="s">
        <v>1000</v>
      </c>
      <c r="B130" s="22" t="s">
        <v>213</v>
      </c>
      <c r="C130" s="23">
        <v>0</v>
      </c>
      <c r="D130" s="27" t="str">
        <f t="shared" si="43"/>
        <v>N/A</v>
      </c>
      <c r="E130" s="23">
        <v>0</v>
      </c>
      <c r="F130" s="27" t="str">
        <f t="shared" si="44"/>
        <v>N/A</v>
      </c>
      <c r="G130" s="23">
        <v>0</v>
      </c>
      <c r="H130" s="27" t="str">
        <f t="shared" si="45"/>
        <v>N/A</v>
      </c>
      <c r="I130" s="8" t="s">
        <v>1749</v>
      </c>
      <c r="J130" s="8" t="s">
        <v>1749</v>
      </c>
      <c r="K130" s="28" t="s">
        <v>740</v>
      </c>
      <c r="L130" s="112" t="str">
        <f t="shared" si="40"/>
        <v>N/A</v>
      </c>
    </row>
    <row r="131" spans="1:12" x14ac:dyDescent="0.2">
      <c r="A131" s="159" t="s">
        <v>104</v>
      </c>
      <c r="B131" s="22" t="s">
        <v>213</v>
      </c>
      <c r="C131" s="23">
        <v>415304</v>
      </c>
      <c r="D131" s="27" t="str">
        <f t="shared" si="43"/>
        <v>N/A</v>
      </c>
      <c r="E131" s="23">
        <v>457064</v>
      </c>
      <c r="F131" s="27" t="str">
        <f t="shared" si="44"/>
        <v>N/A</v>
      </c>
      <c r="G131" s="23">
        <v>477864</v>
      </c>
      <c r="H131" s="27" t="str">
        <f t="shared" si="45"/>
        <v>N/A</v>
      </c>
      <c r="I131" s="8">
        <v>10.06</v>
      </c>
      <c r="J131" s="8">
        <v>4.5510000000000002</v>
      </c>
      <c r="K131" s="28" t="s">
        <v>740</v>
      </c>
      <c r="L131" s="112" t="str">
        <f t="shared" si="40"/>
        <v>Yes</v>
      </c>
    </row>
    <row r="132" spans="1:12" x14ac:dyDescent="0.2">
      <c r="A132" s="135" t="s">
        <v>1001</v>
      </c>
      <c r="B132" s="22" t="s">
        <v>213</v>
      </c>
      <c r="C132" s="23">
        <v>285673</v>
      </c>
      <c r="D132" s="27" t="str">
        <f t="shared" si="43"/>
        <v>N/A</v>
      </c>
      <c r="E132" s="23">
        <v>344912</v>
      </c>
      <c r="F132" s="27" t="str">
        <f t="shared" si="44"/>
        <v>N/A</v>
      </c>
      <c r="G132" s="23">
        <v>370624</v>
      </c>
      <c r="H132" s="27" t="str">
        <f t="shared" si="45"/>
        <v>N/A</v>
      </c>
      <c r="I132" s="8">
        <v>20.74</v>
      </c>
      <c r="J132" s="8">
        <v>7.4550000000000001</v>
      </c>
      <c r="K132" s="28" t="s">
        <v>740</v>
      </c>
      <c r="L132" s="112" t="str">
        <f t="shared" si="40"/>
        <v>Yes</v>
      </c>
    </row>
    <row r="133" spans="1:12" x14ac:dyDescent="0.2">
      <c r="A133" s="135" t="s">
        <v>1002</v>
      </c>
      <c r="B133" s="22" t="s">
        <v>213</v>
      </c>
      <c r="C133" s="23">
        <v>0</v>
      </c>
      <c r="D133" s="27" t="str">
        <f t="shared" si="43"/>
        <v>N/A</v>
      </c>
      <c r="E133" s="23">
        <v>0</v>
      </c>
      <c r="F133" s="27" t="str">
        <f t="shared" si="44"/>
        <v>N/A</v>
      </c>
      <c r="G133" s="23">
        <v>0</v>
      </c>
      <c r="H133" s="27" t="str">
        <f t="shared" si="45"/>
        <v>N/A</v>
      </c>
      <c r="I133" s="8" t="s">
        <v>1749</v>
      </c>
      <c r="J133" s="8" t="s">
        <v>1749</v>
      </c>
      <c r="K133" s="28" t="s">
        <v>740</v>
      </c>
      <c r="L133" s="112" t="str">
        <f t="shared" si="40"/>
        <v>N/A</v>
      </c>
    </row>
    <row r="134" spans="1:12" x14ac:dyDescent="0.2">
      <c r="A134" s="135" t="s">
        <v>1003</v>
      </c>
      <c r="B134" s="22" t="s">
        <v>213</v>
      </c>
      <c r="C134" s="23">
        <v>0</v>
      </c>
      <c r="D134" s="27" t="str">
        <f t="shared" si="43"/>
        <v>N/A</v>
      </c>
      <c r="E134" s="23">
        <v>0</v>
      </c>
      <c r="F134" s="27" t="str">
        <f t="shared" si="44"/>
        <v>N/A</v>
      </c>
      <c r="G134" s="23">
        <v>0</v>
      </c>
      <c r="H134" s="27" t="str">
        <f t="shared" si="45"/>
        <v>N/A</v>
      </c>
      <c r="I134" s="8" t="s">
        <v>1749</v>
      </c>
      <c r="J134" s="8" t="s">
        <v>1749</v>
      </c>
      <c r="K134" s="28" t="s">
        <v>740</v>
      </c>
      <c r="L134" s="112" t="str">
        <f t="shared" si="40"/>
        <v>N/A</v>
      </c>
    </row>
    <row r="135" spans="1:12" x14ac:dyDescent="0.2">
      <c r="A135" s="135" t="s">
        <v>1004</v>
      </c>
      <c r="B135" s="22" t="s">
        <v>213</v>
      </c>
      <c r="C135" s="23">
        <v>92963</v>
      </c>
      <c r="D135" s="27" t="str">
        <f t="shared" si="43"/>
        <v>N/A</v>
      </c>
      <c r="E135" s="23">
        <v>17965</v>
      </c>
      <c r="F135" s="27" t="str">
        <f t="shared" si="44"/>
        <v>N/A</v>
      </c>
      <c r="G135" s="23">
        <v>18</v>
      </c>
      <c r="H135" s="27" t="str">
        <f t="shared" si="45"/>
        <v>N/A</v>
      </c>
      <c r="I135" s="8">
        <v>-80.7</v>
      </c>
      <c r="J135" s="8">
        <v>-99.9</v>
      </c>
      <c r="K135" s="28" t="s">
        <v>740</v>
      </c>
      <c r="L135" s="112" t="str">
        <f t="shared" si="40"/>
        <v>No</v>
      </c>
    </row>
    <row r="136" spans="1:12" x14ac:dyDescent="0.2">
      <c r="A136" s="135" t="s">
        <v>1005</v>
      </c>
      <c r="B136" s="22" t="s">
        <v>213</v>
      </c>
      <c r="C136" s="23">
        <v>17707</v>
      </c>
      <c r="D136" s="27" t="str">
        <f t="shared" si="43"/>
        <v>N/A</v>
      </c>
      <c r="E136" s="23">
        <v>77153</v>
      </c>
      <c r="F136" s="27" t="str">
        <f t="shared" si="44"/>
        <v>N/A</v>
      </c>
      <c r="G136" s="23">
        <v>91643</v>
      </c>
      <c r="H136" s="27" t="str">
        <f t="shared" si="45"/>
        <v>N/A</v>
      </c>
      <c r="I136" s="8">
        <v>335.7</v>
      </c>
      <c r="J136" s="8">
        <v>18.78</v>
      </c>
      <c r="K136" s="28" t="s">
        <v>740</v>
      </c>
      <c r="L136" s="112" t="str">
        <f t="shared" si="40"/>
        <v>No</v>
      </c>
    </row>
    <row r="137" spans="1:12" x14ac:dyDescent="0.2">
      <c r="A137" s="135" t="s">
        <v>1006</v>
      </c>
      <c r="B137" s="22" t="s">
        <v>213</v>
      </c>
      <c r="C137" s="23">
        <v>18961</v>
      </c>
      <c r="D137" s="27" t="str">
        <f t="shared" si="43"/>
        <v>N/A</v>
      </c>
      <c r="E137" s="23">
        <v>17034</v>
      </c>
      <c r="F137" s="27" t="str">
        <f t="shared" si="44"/>
        <v>N/A</v>
      </c>
      <c r="G137" s="23">
        <v>15579</v>
      </c>
      <c r="H137" s="27" t="str">
        <f t="shared" si="45"/>
        <v>N/A</v>
      </c>
      <c r="I137" s="8">
        <v>-10.199999999999999</v>
      </c>
      <c r="J137" s="8">
        <v>-8.5399999999999991</v>
      </c>
      <c r="K137" s="28" t="s">
        <v>740</v>
      </c>
      <c r="L137" s="112" t="str">
        <f t="shared" si="40"/>
        <v>Yes</v>
      </c>
    </row>
    <row r="138" spans="1:12" x14ac:dyDescent="0.2">
      <c r="A138" s="135" t="s">
        <v>1007</v>
      </c>
      <c r="B138" s="22" t="s">
        <v>213</v>
      </c>
      <c r="C138" s="23">
        <v>0</v>
      </c>
      <c r="D138" s="27" t="str">
        <f t="shared" si="43"/>
        <v>N/A</v>
      </c>
      <c r="E138" s="23">
        <v>0</v>
      </c>
      <c r="F138" s="27" t="str">
        <f t="shared" si="44"/>
        <v>N/A</v>
      </c>
      <c r="G138" s="23">
        <v>0</v>
      </c>
      <c r="H138" s="27" t="str">
        <f t="shared" si="45"/>
        <v>N/A</v>
      </c>
      <c r="I138" s="8" t="s">
        <v>1749</v>
      </c>
      <c r="J138" s="8" t="s">
        <v>1749</v>
      </c>
      <c r="K138" s="28" t="s">
        <v>740</v>
      </c>
      <c r="L138" s="112" t="str">
        <f t="shared" si="40"/>
        <v>N/A</v>
      </c>
    </row>
    <row r="139" spans="1:12" x14ac:dyDescent="0.2">
      <c r="A139" s="159" t="s">
        <v>105</v>
      </c>
      <c r="B139" s="22" t="s">
        <v>213</v>
      </c>
      <c r="C139" s="23">
        <v>141756</v>
      </c>
      <c r="D139" s="27" t="str">
        <f t="shared" si="43"/>
        <v>N/A</v>
      </c>
      <c r="E139" s="23">
        <v>184204</v>
      </c>
      <c r="F139" s="27" t="str">
        <f t="shared" si="44"/>
        <v>N/A</v>
      </c>
      <c r="G139" s="23">
        <v>204998</v>
      </c>
      <c r="H139" s="27" t="str">
        <f t="shared" si="45"/>
        <v>N/A</v>
      </c>
      <c r="I139" s="8">
        <v>29.94</v>
      </c>
      <c r="J139" s="8">
        <v>11.29</v>
      </c>
      <c r="K139" s="28" t="s">
        <v>740</v>
      </c>
      <c r="L139" s="112" t="str">
        <f t="shared" si="40"/>
        <v>No</v>
      </c>
    </row>
    <row r="140" spans="1:12" x14ac:dyDescent="0.2">
      <c r="A140" s="135" t="s">
        <v>1008</v>
      </c>
      <c r="B140" s="22" t="s">
        <v>213</v>
      </c>
      <c r="C140" s="23">
        <v>115172</v>
      </c>
      <c r="D140" s="27" t="str">
        <f t="shared" si="43"/>
        <v>N/A</v>
      </c>
      <c r="E140" s="23">
        <v>152758</v>
      </c>
      <c r="F140" s="27" t="str">
        <f t="shared" si="44"/>
        <v>N/A</v>
      </c>
      <c r="G140" s="23">
        <v>173836</v>
      </c>
      <c r="H140" s="27" t="str">
        <f t="shared" si="45"/>
        <v>N/A</v>
      </c>
      <c r="I140" s="8">
        <v>32.630000000000003</v>
      </c>
      <c r="J140" s="8">
        <v>13.8</v>
      </c>
      <c r="K140" s="28" t="s">
        <v>740</v>
      </c>
      <c r="L140" s="112" t="str">
        <f t="shared" si="40"/>
        <v>No</v>
      </c>
    </row>
    <row r="141" spans="1:12" x14ac:dyDescent="0.2">
      <c r="A141" s="135" t="s">
        <v>1009</v>
      </c>
      <c r="B141" s="22" t="s">
        <v>213</v>
      </c>
      <c r="C141" s="23">
        <v>0</v>
      </c>
      <c r="D141" s="27" t="str">
        <f t="shared" si="43"/>
        <v>N/A</v>
      </c>
      <c r="E141" s="23">
        <v>0</v>
      </c>
      <c r="F141" s="27" t="str">
        <f t="shared" si="44"/>
        <v>N/A</v>
      </c>
      <c r="G141" s="23">
        <v>0</v>
      </c>
      <c r="H141" s="27" t="str">
        <f t="shared" si="45"/>
        <v>N/A</v>
      </c>
      <c r="I141" s="8" t="s">
        <v>1749</v>
      </c>
      <c r="J141" s="8" t="s">
        <v>1749</v>
      </c>
      <c r="K141" s="28" t="s">
        <v>740</v>
      </c>
      <c r="L141" s="112" t="str">
        <f t="shared" si="40"/>
        <v>N/A</v>
      </c>
    </row>
    <row r="142" spans="1:12" x14ac:dyDescent="0.2">
      <c r="A142" s="135" t="s">
        <v>1010</v>
      </c>
      <c r="B142" s="22" t="s">
        <v>213</v>
      </c>
      <c r="C142" s="23">
        <v>0</v>
      </c>
      <c r="D142" s="27" t="str">
        <f t="shared" si="43"/>
        <v>N/A</v>
      </c>
      <c r="E142" s="23">
        <v>0</v>
      </c>
      <c r="F142" s="27" t="str">
        <f t="shared" si="44"/>
        <v>N/A</v>
      </c>
      <c r="G142" s="23">
        <v>0</v>
      </c>
      <c r="H142" s="27" t="str">
        <f t="shared" si="45"/>
        <v>N/A</v>
      </c>
      <c r="I142" s="8" t="s">
        <v>1749</v>
      </c>
      <c r="J142" s="8" t="s">
        <v>1749</v>
      </c>
      <c r="K142" s="28" t="s">
        <v>740</v>
      </c>
      <c r="L142" s="112" t="str">
        <f t="shared" si="40"/>
        <v>N/A</v>
      </c>
    </row>
    <row r="143" spans="1:12" x14ac:dyDescent="0.2">
      <c r="A143" s="135" t="s">
        <v>1011</v>
      </c>
      <c r="B143" s="22" t="s">
        <v>213</v>
      </c>
      <c r="C143" s="23">
        <v>8595</v>
      </c>
      <c r="D143" s="27" t="str">
        <f t="shared" si="43"/>
        <v>N/A</v>
      </c>
      <c r="E143" s="23">
        <v>13744</v>
      </c>
      <c r="F143" s="27" t="str">
        <f t="shared" si="44"/>
        <v>N/A</v>
      </c>
      <c r="G143" s="23">
        <v>14760</v>
      </c>
      <c r="H143" s="27" t="str">
        <f t="shared" si="45"/>
        <v>N/A</v>
      </c>
      <c r="I143" s="8">
        <v>59.91</v>
      </c>
      <c r="J143" s="8">
        <v>7.3920000000000003</v>
      </c>
      <c r="K143" s="28" t="s">
        <v>740</v>
      </c>
      <c r="L143" s="112" t="str">
        <f t="shared" si="40"/>
        <v>Yes</v>
      </c>
    </row>
    <row r="144" spans="1:12" x14ac:dyDescent="0.2">
      <c r="A144" s="135" t="s">
        <v>1012</v>
      </c>
      <c r="B144" s="22" t="s">
        <v>213</v>
      </c>
      <c r="C144" s="23">
        <v>17989</v>
      </c>
      <c r="D144" s="27" t="str">
        <f t="shared" si="43"/>
        <v>N/A</v>
      </c>
      <c r="E144" s="23">
        <v>17702</v>
      </c>
      <c r="F144" s="27" t="str">
        <f t="shared" si="44"/>
        <v>N/A</v>
      </c>
      <c r="G144" s="23">
        <v>16402</v>
      </c>
      <c r="H144" s="27" t="str">
        <f t="shared" si="45"/>
        <v>N/A</v>
      </c>
      <c r="I144" s="8">
        <v>-1.6</v>
      </c>
      <c r="J144" s="8">
        <v>-7.34</v>
      </c>
      <c r="K144" s="28" t="s">
        <v>740</v>
      </c>
      <c r="L144" s="112" t="str">
        <f t="shared" si="40"/>
        <v>Yes</v>
      </c>
    </row>
    <row r="145" spans="1:12" x14ac:dyDescent="0.2">
      <c r="A145" s="135" t="s">
        <v>1013</v>
      </c>
      <c r="B145" s="22" t="s">
        <v>213</v>
      </c>
      <c r="C145" s="23">
        <v>0</v>
      </c>
      <c r="D145" s="27" t="str">
        <f t="shared" si="43"/>
        <v>N/A</v>
      </c>
      <c r="E145" s="23">
        <v>0</v>
      </c>
      <c r="F145" s="27" t="str">
        <f t="shared" si="44"/>
        <v>N/A</v>
      </c>
      <c r="G145" s="23">
        <v>0</v>
      </c>
      <c r="H145" s="27" t="str">
        <f t="shared" si="45"/>
        <v>N/A</v>
      </c>
      <c r="I145" s="8" t="s">
        <v>1749</v>
      </c>
      <c r="J145" s="8" t="s">
        <v>1749</v>
      </c>
      <c r="K145" s="28" t="s">
        <v>740</v>
      </c>
      <c r="L145" s="112" t="str">
        <f t="shared" si="40"/>
        <v>N/A</v>
      </c>
    </row>
    <row r="146" spans="1:12" ht="25.5" x14ac:dyDescent="0.2">
      <c r="A146" s="145" t="s">
        <v>1014</v>
      </c>
      <c r="B146" s="1" t="s">
        <v>213</v>
      </c>
      <c r="C146" s="1">
        <v>14758</v>
      </c>
      <c r="D146" s="7" t="str">
        <f t="shared" ref="D146:D151" si="46">IF($B146="N/A","N/A",IF(C146&gt;10,"No",IF(C146&lt;-10,"No","Yes")))</f>
        <v>N/A</v>
      </c>
      <c r="E146" s="1">
        <v>14742</v>
      </c>
      <c r="F146" s="7" t="str">
        <f t="shared" ref="F146:F151" si="47">IF($B146="N/A","N/A",IF(E146&gt;10,"No",IF(E146&lt;-10,"No","Yes")))</f>
        <v>N/A</v>
      </c>
      <c r="G146" s="1">
        <v>9074</v>
      </c>
      <c r="H146" s="7" t="str">
        <f t="shared" ref="H146:H151" si="48">IF($B146="N/A","N/A",IF(G146&gt;10,"No",IF(G146&lt;-10,"No","Yes")))</f>
        <v>N/A</v>
      </c>
      <c r="I146" s="36">
        <v>-0.108</v>
      </c>
      <c r="J146" s="36">
        <v>-38.4</v>
      </c>
      <c r="K146" s="28" t="s">
        <v>739</v>
      </c>
      <c r="L146" s="112" t="str">
        <f t="shared" ref="L146:L151" si="49">IF(J146="Div by 0", "N/A", IF(K146="N/A","N/A", IF(J146&gt;VALUE(MID(K146,1,2)), "No", IF(J146&lt;-1*VALUE(MID(K146,1,2)), "No", "Yes"))))</f>
        <v>No</v>
      </c>
    </row>
    <row r="147" spans="1:12" x14ac:dyDescent="0.2">
      <c r="A147" s="158" t="s">
        <v>326</v>
      </c>
      <c r="B147" s="30" t="s">
        <v>213</v>
      </c>
      <c r="C147" s="9">
        <v>2.0568870453999999</v>
      </c>
      <c r="D147" s="7" t="str">
        <f t="shared" si="46"/>
        <v>N/A</v>
      </c>
      <c r="E147" s="9">
        <v>1.8762313483999999</v>
      </c>
      <c r="F147" s="7" t="str">
        <f t="shared" si="47"/>
        <v>N/A</v>
      </c>
      <c r="G147" s="9">
        <v>1.1164866967</v>
      </c>
      <c r="H147" s="7" t="str">
        <f t="shared" si="48"/>
        <v>N/A</v>
      </c>
      <c r="I147" s="36">
        <v>-8.7799999999999994</v>
      </c>
      <c r="J147" s="36">
        <v>-40.5</v>
      </c>
      <c r="K147" s="28" t="s">
        <v>739</v>
      </c>
      <c r="L147" s="112" t="str">
        <f t="shared" si="49"/>
        <v>No</v>
      </c>
    </row>
    <row r="148" spans="1:12" x14ac:dyDescent="0.2">
      <c r="A148" s="135" t="s">
        <v>327</v>
      </c>
      <c r="B148" s="30" t="s">
        <v>213</v>
      </c>
      <c r="C148" s="9">
        <v>20.324554864</v>
      </c>
      <c r="D148" s="7" t="str">
        <f t="shared" si="46"/>
        <v>N/A</v>
      </c>
      <c r="E148" s="9">
        <v>19.77651921</v>
      </c>
      <c r="F148" s="7" t="str">
        <f t="shared" si="47"/>
        <v>N/A</v>
      </c>
      <c r="G148" s="9">
        <v>14.722786314</v>
      </c>
      <c r="H148" s="7" t="str">
        <f t="shared" si="48"/>
        <v>N/A</v>
      </c>
      <c r="I148" s="36">
        <v>-2.7</v>
      </c>
      <c r="J148" s="36">
        <v>-25.6</v>
      </c>
      <c r="K148" s="28" t="s">
        <v>739</v>
      </c>
      <c r="L148" s="112" t="str">
        <f t="shared" si="49"/>
        <v>Yes</v>
      </c>
    </row>
    <row r="149" spans="1:12" x14ac:dyDescent="0.2">
      <c r="A149" s="135" t="s">
        <v>328</v>
      </c>
      <c r="B149" s="30" t="s">
        <v>213</v>
      </c>
      <c r="C149" s="9">
        <v>2.9244888226999999</v>
      </c>
      <c r="D149" s="7" t="str">
        <f t="shared" si="46"/>
        <v>N/A</v>
      </c>
      <c r="E149" s="9">
        <v>3.5758898864000002</v>
      </c>
      <c r="F149" s="7" t="str">
        <f t="shared" si="47"/>
        <v>N/A</v>
      </c>
      <c r="G149" s="9">
        <v>1.6586609661</v>
      </c>
      <c r="H149" s="7" t="str">
        <f t="shared" si="48"/>
        <v>N/A</v>
      </c>
      <c r="I149" s="36">
        <v>22.27</v>
      </c>
      <c r="J149" s="36">
        <v>-53.6</v>
      </c>
      <c r="K149" s="28" t="s">
        <v>739</v>
      </c>
      <c r="L149" s="112" t="str">
        <f t="shared" si="49"/>
        <v>No</v>
      </c>
    </row>
    <row r="150" spans="1:12" x14ac:dyDescent="0.2">
      <c r="A150" s="135" t="s">
        <v>329</v>
      </c>
      <c r="B150" s="30" t="s">
        <v>213</v>
      </c>
      <c r="C150" s="9">
        <v>6.5012617000000002E-3</v>
      </c>
      <c r="D150" s="7" t="str">
        <f t="shared" si="46"/>
        <v>N/A</v>
      </c>
      <c r="E150" s="9">
        <v>5.6884813000000001E-3</v>
      </c>
      <c r="F150" s="7" t="str">
        <f t="shared" si="47"/>
        <v>N/A</v>
      </c>
      <c r="G150" s="9">
        <v>5.0223495000000003E-3</v>
      </c>
      <c r="H150" s="7" t="str">
        <f t="shared" si="48"/>
        <v>N/A</v>
      </c>
      <c r="I150" s="36">
        <v>-12.5</v>
      </c>
      <c r="J150" s="36">
        <v>-11.7</v>
      </c>
      <c r="K150" s="28" t="s">
        <v>739</v>
      </c>
      <c r="L150" s="112" t="str">
        <f t="shared" si="49"/>
        <v>Yes</v>
      </c>
    </row>
    <row r="151" spans="1:12" x14ac:dyDescent="0.2">
      <c r="A151" s="135" t="s">
        <v>330</v>
      </c>
      <c r="B151" s="30" t="s">
        <v>213</v>
      </c>
      <c r="C151" s="9">
        <v>2.1163125000000001E-3</v>
      </c>
      <c r="D151" s="7" t="str">
        <f t="shared" si="46"/>
        <v>N/A</v>
      </c>
      <c r="E151" s="9">
        <v>1.35719094E-2</v>
      </c>
      <c r="F151" s="7" t="str">
        <f t="shared" si="47"/>
        <v>N/A</v>
      </c>
      <c r="G151" s="9">
        <v>3.7561342099999999E-2</v>
      </c>
      <c r="H151" s="7" t="str">
        <f t="shared" si="48"/>
        <v>N/A</v>
      </c>
      <c r="I151" s="36">
        <v>541.29999999999995</v>
      </c>
      <c r="J151" s="36">
        <v>176.8</v>
      </c>
      <c r="K151" s="28" t="s">
        <v>739</v>
      </c>
      <c r="L151" s="112" t="str">
        <f t="shared" si="49"/>
        <v>No</v>
      </c>
    </row>
    <row r="152" spans="1:12" x14ac:dyDescent="0.2">
      <c r="A152" s="145" t="s">
        <v>1015</v>
      </c>
      <c r="B152" s="22" t="s">
        <v>213</v>
      </c>
      <c r="C152" s="23">
        <v>41170</v>
      </c>
      <c r="D152" s="27" t="str">
        <f t="shared" ref="D152:D158" si="50">IF($B152="N/A","N/A",IF(C152&gt;10,"No",IF(C152&lt;-10,"No","Yes")))</f>
        <v>N/A</v>
      </c>
      <c r="E152" s="23">
        <v>42465</v>
      </c>
      <c r="F152" s="27" t="str">
        <f t="shared" ref="F152:F158" si="51">IF($B152="N/A","N/A",IF(E152&gt;10,"No",IF(E152&lt;-10,"No","Yes")))</f>
        <v>N/A</v>
      </c>
      <c r="G152" s="23">
        <v>24638</v>
      </c>
      <c r="H152" s="27" t="str">
        <f t="shared" ref="H152:H158" si="52">IF($B152="N/A","N/A",IF(G152&gt;10,"No",IF(G152&lt;-10,"No","Yes")))</f>
        <v>N/A</v>
      </c>
      <c r="I152" s="8">
        <v>3.145</v>
      </c>
      <c r="J152" s="8">
        <v>-42</v>
      </c>
      <c r="K152" s="28" t="s">
        <v>739</v>
      </c>
      <c r="L152" s="112" t="str">
        <f t="shared" ref="L152:L159" si="53">IF(J152="Div by 0", "N/A", IF(K152="N/A","N/A", IF(J152&gt;VALUE(MID(K152,1,2)), "No", IF(J152&lt;-1*VALUE(MID(K152,1,2)), "No", "Yes"))))</f>
        <v>No</v>
      </c>
    </row>
    <row r="153" spans="1:12" x14ac:dyDescent="0.2">
      <c r="A153" s="158" t="s">
        <v>1016</v>
      </c>
      <c r="B153" s="22" t="s">
        <v>213</v>
      </c>
      <c r="C153" s="4">
        <v>5.7380430723</v>
      </c>
      <c r="D153" s="27" t="str">
        <f t="shared" si="50"/>
        <v>N/A</v>
      </c>
      <c r="E153" s="4">
        <v>5.4045695435000001</v>
      </c>
      <c r="F153" s="27" t="str">
        <f t="shared" si="51"/>
        <v>N/A</v>
      </c>
      <c r="G153" s="4">
        <v>3.03151854</v>
      </c>
      <c r="H153" s="27" t="str">
        <f t="shared" si="52"/>
        <v>N/A</v>
      </c>
      <c r="I153" s="8">
        <v>-5.81</v>
      </c>
      <c r="J153" s="8">
        <v>-43.9</v>
      </c>
      <c r="K153" s="28" t="s">
        <v>739</v>
      </c>
      <c r="L153" s="112" t="str">
        <f t="shared" si="53"/>
        <v>No</v>
      </c>
    </row>
    <row r="154" spans="1:12" x14ac:dyDescent="0.2">
      <c r="A154" s="145" t="s">
        <v>1017</v>
      </c>
      <c r="B154" s="22" t="s">
        <v>213</v>
      </c>
      <c r="C154" s="4">
        <v>22.779521143</v>
      </c>
      <c r="D154" s="27" t="str">
        <f t="shared" si="50"/>
        <v>N/A</v>
      </c>
      <c r="E154" s="4">
        <v>22.871915233999999</v>
      </c>
      <c r="F154" s="27" t="str">
        <f t="shared" si="51"/>
        <v>N/A</v>
      </c>
      <c r="G154" s="4">
        <v>20.048660867999999</v>
      </c>
      <c r="H154" s="27" t="str">
        <f t="shared" si="52"/>
        <v>N/A</v>
      </c>
      <c r="I154" s="8">
        <v>0.40560000000000002</v>
      </c>
      <c r="J154" s="8">
        <v>-12.3</v>
      </c>
      <c r="K154" s="28" t="s">
        <v>739</v>
      </c>
      <c r="L154" s="112" t="str">
        <f t="shared" si="53"/>
        <v>Yes</v>
      </c>
    </row>
    <row r="155" spans="1:12" x14ac:dyDescent="0.2">
      <c r="A155" s="145" t="s">
        <v>1018</v>
      </c>
      <c r="B155" s="22" t="s">
        <v>213</v>
      </c>
      <c r="C155" s="4">
        <v>22.422702987000001</v>
      </c>
      <c r="D155" s="27" t="str">
        <f t="shared" si="50"/>
        <v>N/A</v>
      </c>
      <c r="E155" s="4">
        <v>27.604282195</v>
      </c>
      <c r="F155" s="27" t="str">
        <f t="shared" si="51"/>
        <v>N/A</v>
      </c>
      <c r="G155" s="4">
        <v>14.080589288000001</v>
      </c>
      <c r="H155" s="27" t="str">
        <f t="shared" si="52"/>
        <v>N/A</v>
      </c>
      <c r="I155" s="8">
        <v>23.11</v>
      </c>
      <c r="J155" s="8">
        <v>-49</v>
      </c>
      <c r="K155" s="28" t="s">
        <v>739</v>
      </c>
      <c r="L155" s="112" t="str">
        <f t="shared" si="53"/>
        <v>No</v>
      </c>
    </row>
    <row r="156" spans="1:12" x14ac:dyDescent="0.2">
      <c r="A156" s="145" t="s">
        <v>1019</v>
      </c>
      <c r="B156" s="22" t="s">
        <v>213</v>
      </c>
      <c r="C156" s="4">
        <v>1.1379615895999999</v>
      </c>
      <c r="D156" s="27" t="str">
        <f t="shared" si="50"/>
        <v>N/A</v>
      </c>
      <c r="E156" s="4">
        <v>1.0383666182</v>
      </c>
      <c r="F156" s="27" t="str">
        <f t="shared" si="51"/>
        <v>N/A</v>
      </c>
      <c r="G156" s="4">
        <v>0.45808012320000002</v>
      </c>
      <c r="H156" s="27" t="str">
        <f t="shared" si="52"/>
        <v>N/A</v>
      </c>
      <c r="I156" s="8">
        <v>-8.75</v>
      </c>
      <c r="J156" s="8">
        <v>-55.9</v>
      </c>
      <c r="K156" s="28" t="s">
        <v>739</v>
      </c>
      <c r="L156" s="112" t="str">
        <f t="shared" si="53"/>
        <v>No</v>
      </c>
    </row>
    <row r="157" spans="1:12" x14ac:dyDescent="0.2">
      <c r="A157" s="145" t="s">
        <v>1020</v>
      </c>
      <c r="B157" s="22" t="s">
        <v>213</v>
      </c>
      <c r="C157" s="4">
        <v>0.18694094080000001</v>
      </c>
      <c r="D157" s="27" t="str">
        <f t="shared" si="50"/>
        <v>N/A</v>
      </c>
      <c r="E157" s="4">
        <v>0.3392977351</v>
      </c>
      <c r="F157" s="27" t="str">
        <f t="shared" si="51"/>
        <v>N/A</v>
      </c>
      <c r="G157" s="4">
        <v>0.50634640340000003</v>
      </c>
      <c r="H157" s="27" t="str">
        <f t="shared" si="52"/>
        <v>N/A</v>
      </c>
      <c r="I157" s="8">
        <v>81.5</v>
      </c>
      <c r="J157" s="8">
        <v>49.23</v>
      </c>
      <c r="K157" s="28" t="s">
        <v>739</v>
      </c>
      <c r="L157" s="112" t="str">
        <f t="shared" si="53"/>
        <v>No</v>
      </c>
    </row>
    <row r="158" spans="1:12" x14ac:dyDescent="0.2">
      <c r="A158" s="135" t="s">
        <v>1021</v>
      </c>
      <c r="B158" s="22" t="s">
        <v>213</v>
      </c>
      <c r="C158" s="23">
        <v>2193</v>
      </c>
      <c r="D158" s="27" t="str">
        <f t="shared" si="50"/>
        <v>N/A</v>
      </c>
      <c r="E158" s="23">
        <v>2154</v>
      </c>
      <c r="F158" s="27" t="str">
        <f t="shared" si="51"/>
        <v>N/A</v>
      </c>
      <c r="G158" s="23">
        <v>1567</v>
      </c>
      <c r="H158" s="27" t="str">
        <f t="shared" si="52"/>
        <v>N/A</v>
      </c>
      <c r="I158" s="8">
        <v>-1.78</v>
      </c>
      <c r="J158" s="8">
        <v>-27.3</v>
      </c>
      <c r="K158" s="28" t="s">
        <v>739</v>
      </c>
      <c r="L158" s="112" t="str">
        <f t="shared" si="53"/>
        <v>Yes</v>
      </c>
    </row>
    <row r="159" spans="1:12" ht="25.5" x14ac:dyDescent="0.2">
      <c r="A159" s="145" t="s">
        <v>1022</v>
      </c>
      <c r="B159" s="22" t="s">
        <v>213</v>
      </c>
      <c r="C159" s="23">
        <v>42435</v>
      </c>
      <c r="D159" s="27" t="str">
        <f>IF($B159="N/A","N/A",IF(C159&gt;10,"No",IF(C159&lt;-10,"No","Yes")))</f>
        <v>N/A</v>
      </c>
      <c r="E159" s="23">
        <v>43459</v>
      </c>
      <c r="F159" s="27" t="str">
        <f>IF($B159="N/A","N/A",IF(E159&gt;10,"No",IF(E159&lt;-10,"No","Yes")))</f>
        <v>N/A</v>
      </c>
      <c r="G159" s="23">
        <v>25253</v>
      </c>
      <c r="H159" s="27" t="str">
        <f>IF($B159="N/A","N/A",IF(G159&gt;10,"No",IF(G159&lt;-10,"No","Yes")))</f>
        <v>N/A</v>
      </c>
      <c r="I159" s="8">
        <v>2.4129999999999998</v>
      </c>
      <c r="J159" s="8">
        <v>-41.9</v>
      </c>
      <c r="K159" s="28" t="s">
        <v>739</v>
      </c>
      <c r="L159" s="112" t="str">
        <f t="shared" si="53"/>
        <v>No</v>
      </c>
    </row>
    <row r="160" spans="1:12" x14ac:dyDescent="0.2">
      <c r="A160" s="144" t="s">
        <v>1023</v>
      </c>
      <c r="B160" s="22" t="s">
        <v>213</v>
      </c>
      <c r="C160" s="23">
        <v>34438</v>
      </c>
      <c r="D160" s="27" t="str">
        <f t="shared" ref="D160:D234" si="54">IF($B160="N/A","N/A",IF(C160&gt;10,"No",IF(C160&lt;-10,"No","Yes")))</f>
        <v>N/A</v>
      </c>
      <c r="E160" s="23">
        <v>35043</v>
      </c>
      <c r="F160" s="27" t="str">
        <f t="shared" ref="F160:F234" si="55">IF($B160="N/A","N/A",IF(E160&gt;10,"No",IF(E160&lt;-10,"No","Yes")))</f>
        <v>N/A</v>
      </c>
      <c r="G160" s="23">
        <v>14409</v>
      </c>
      <c r="H160" s="27" t="str">
        <f t="shared" ref="H160:H223" si="56">IF($B160="N/A","N/A",IF(G160&gt;10,"No",IF(G160&lt;-10,"No","Yes")))</f>
        <v>N/A</v>
      </c>
      <c r="I160" s="8">
        <v>1.7569999999999999</v>
      </c>
      <c r="J160" s="8">
        <v>-58.9</v>
      </c>
      <c r="K160" s="28" t="s">
        <v>739</v>
      </c>
      <c r="L160" s="112" t="str">
        <f t="shared" ref="L160:L223" si="57">IF(J160="Div by 0", "N/A", IF(K160="N/A","N/A", IF(J160&gt;VALUE(MID(K160,1,2)), "No", IF(J160&lt;-1*VALUE(MID(K160,1,2)), "No", "Yes"))))</f>
        <v>No</v>
      </c>
    </row>
    <row r="161" spans="1:12" x14ac:dyDescent="0.2">
      <c r="A161" s="160" t="s">
        <v>71</v>
      </c>
      <c r="B161" s="22" t="s">
        <v>213</v>
      </c>
      <c r="C161" s="4">
        <v>4.7997747710000001</v>
      </c>
      <c r="D161" s="27" t="str">
        <f t="shared" si="54"/>
        <v>N/A</v>
      </c>
      <c r="E161" s="4">
        <v>4.4599630404999999</v>
      </c>
      <c r="F161" s="27" t="str">
        <f t="shared" si="55"/>
        <v>N/A</v>
      </c>
      <c r="G161" s="4">
        <v>1.7729178766</v>
      </c>
      <c r="H161" s="27" t="str">
        <f t="shared" si="56"/>
        <v>N/A</v>
      </c>
      <c r="I161" s="8">
        <v>-7.08</v>
      </c>
      <c r="J161" s="8">
        <v>-60.2</v>
      </c>
      <c r="K161" s="28" t="s">
        <v>739</v>
      </c>
      <c r="L161" s="112" t="str">
        <f t="shared" si="57"/>
        <v>No</v>
      </c>
    </row>
    <row r="162" spans="1:12" x14ac:dyDescent="0.2">
      <c r="A162" s="144" t="s">
        <v>111</v>
      </c>
      <c r="B162" s="22" t="s">
        <v>213</v>
      </c>
      <c r="C162" s="4">
        <v>23.266700186000001</v>
      </c>
      <c r="D162" s="27" t="str">
        <f t="shared" si="54"/>
        <v>N/A</v>
      </c>
      <c r="E162" s="4">
        <v>23.152541796000001</v>
      </c>
      <c r="F162" s="27" t="str">
        <f t="shared" si="55"/>
        <v>N/A</v>
      </c>
      <c r="G162" s="4">
        <v>19.096517108</v>
      </c>
      <c r="H162" s="27" t="str">
        <f t="shared" si="56"/>
        <v>N/A</v>
      </c>
      <c r="I162" s="8">
        <v>-0.49099999999999999</v>
      </c>
      <c r="J162" s="8">
        <v>-17.5</v>
      </c>
      <c r="K162" s="28" t="s">
        <v>739</v>
      </c>
      <c r="L162" s="112" t="str">
        <f t="shared" si="57"/>
        <v>Yes</v>
      </c>
    </row>
    <row r="163" spans="1:12" x14ac:dyDescent="0.2">
      <c r="A163" s="144" t="s">
        <v>112</v>
      </c>
      <c r="B163" s="22" t="s">
        <v>213</v>
      </c>
      <c r="C163" s="4">
        <v>20.350744017</v>
      </c>
      <c r="D163" s="27" t="str">
        <f t="shared" si="54"/>
        <v>N/A</v>
      </c>
      <c r="E163" s="4">
        <v>24.616785552</v>
      </c>
      <c r="F163" s="27" t="str">
        <f t="shared" si="55"/>
        <v>N/A</v>
      </c>
      <c r="G163" s="4">
        <v>4.9734073378000003</v>
      </c>
      <c r="H163" s="27" t="str">
        <f t="shared" si="56"/>
        <v>N/A</v>
      </c>
      <c r="I163" s="8">
        <v>20.96</v>
      </c>
      <c r="J163" s="8">
        <v>-79.8</v>
      </c>
      <c r="K163" s="28" t="s">
        <v>739</v>
      </c>
      <c r="L163" s="112" t="str">
        <f t="shared" si="57"/>
        <v>No</v>
      </c>
    </row>
    <row r="164" spans="1:12" x14ac:dyDescent="0.2">
      <c r="A164" s="144" t="s">
        <v>113</v>
      </c>
      <c r="B164" s="22" t="s">
        <v>213</v>
      </c>
      <c r="C164" s="4">
        <v>2.4078747099999999E-2</v>
      </c>
      <c r="D164" s="27" t="str">
        <f t="shared" si="54"/>
        <v>N/A</v>
      </c>
      <c r="E164" s="4">
        <v>3.87254301E-2</v>
      </c>
      <c r="F164" s="27" t="str">
        <f t="shared" si="55"/>
        <v>N/A</v>
      </c>
      <c r="G164" s="4">
        <v>3.6202769000000003E-2</v>
      </c>
      <c r="H164" s="27" t="str">
        <f t="shared" si="56"/>
        <v>N/A</v>
      </c>
      <c r="I164" s="8">
        <v>60.83</v>
      </c>
      <c r="J164" s="8">
        <v>-6.51</v>
      </c>
      <c r="K164" s="28" t="s">
        <v>739</v>
      </c>
      <c r="L164" s="112" t="str">
        <f t="shared" si="57"/>
        <v>Yes</v>
      </c>
    </row>
    <row r="165" spans="1:12" x14ac:dyDescent="0.2">
      <c r="A165" s="144" t="s">
        <v>114</v>
      </c>
      <c r="B165" s="22" t="s">
        <v>213</v>
      </c>
      <c r="C165" s="4">
        <v>4.9380626000000002E-3</v>
      </c>
      <c r="D165" s="27" t="str">
        <f t="shared" si="54"/>
        <v>N/A</v>
      </c>
      <c r="E165" s="4">
        <v>8.9574602099999998E-2</v>
      </c>
      <c r="F165" s="27" t="str">
        <f t="shared" si="55"/>
        <v>N/A</v>
      </c>
      <c r="G165" s="4">
        <v>0.19170918740000001</v>
      </c>
      <c r="H165" s="27" t="str">
        <f t="shared" si="56"/>
        <v>N/A</v>
      </c>
      <c r="I165" s="8">
        <v>1714</v>
      </c>
      <c r="J165" s="8">
        <v>114</v>
      </c>
      <c r="K165" s="28" t="s">
        <v>739</v>
      </c>
      <c r="L165" s="112" t="str">
        <f t="shared" si="57"/>
        <v>No</v>
      </c>
    </row>
    <row r="166" spans="1:12" x14ac:dyDescent="0.2">
      <c r="A166" s="144" t="s">
        <v>428</v>
      </c>
      <c r="B166" s="22" t="s">
        <v>213</v>
      </c>
      <c r="C166" s="23">
        <v>13022</v>
      </c>
      <c r="D166" s="27" t="str">
        <f>IF($B166="N/A","N/A",IF(C166&gt;10,"No",IF(C166&lt;-10,"No","Yes")))</f>
        <v>N/A</v>
      </c>
      <c r="E166" s="23">
        <v>13178</v>
      </c>
      <c r="F166" s="27" t="str">
        <f>IF($B166="N/A","N/A",IF(E166&gt;10,"No",IF(E166&lt;-10,"No","Yes")))</f>
        <v>N/A</v>
      </c>
      <c r="G166" s="23">
        <v>9490</v>
      </c>
      <c r="H166" s="27" t="str">
        <f>IF($B166="N/A","N/A",IF(G166&gt;10,"No",IF(G166&lt;-10,"No","Yes")))</f>
        <v>N/A</v>
      </c>
      <c r="I166" s="8">
        <v>1.198</v>
      </c>
      <c r="J166" s="8">
        <v>-28</v>
      </c>
      <c r="K166" s="28" t="s">
        <v>739</v>
      </c>
      <c r="L166" s="112" t="str">
        <f t="shared" si="57"/>
        <v>Yes</v>
      </c>
    </row>
    <row r="167" spans="1:12" x14ac:dyDescent="0.2">
      <c r="A167" s="144" t="s">
        <v>429</v>
      </c>
      <c r="B167" s="22" t="s">
        <v>213</v>
      </c>
      <c r="C167" s="23">
        <v>398</v>
      </c>
      <c r="D167" s="27" t="str">
        <f>IF($B167="N/A","N/A",IF(C167&gt;10,"No",IF(C167&lt;-10,"No","Yes")))</f>
        <v>N/A</v>
      </c>
      <c r="E167" s="23">
        <v>435</v>
      </c>
      <c r="F167" s="27" t="str">
        <f>IF($B167="N/A","N/A",IF(E167&gt;10,"No",IF(E167&lt;-10,"No","Yes")))</f>
        <v>N/A</v>
      </c>
      <c r="G167" s="23">
        <v>478</v>
      </c>
      <c r="H167" s="27" t="str">
        <f>IF($B167="N/A","N/A",IF(G167&gt;10,"No",IF(G167&lt;-10,"No","Yes")))</f>
        <v>N/A</v>
      </c>
      <c r="I167" s="8">
        <v>9.2959999999999994</v>
      </c>
      <c r="J167" s="8">
        <v>9.8849999999999998</v>
      </c>
      <c r="K167" s="28" t="s">
        <v>739</v>
      </c>
      <c r="L167" s="112" t="str">
        <f t="shared" si="57"/>
        <v>Yes</v>
      </c>
    </row>
    <row r="168" spans="1:12" x14ac:dyDescent="0.2">
      <c r="A168" s="144" t="s">
        <v>430</v>
      </c>
      <c r="B168" s="22" t="s">
        <v>213</v>
      </c>
      <c r="C168" s="23">
        <v>11559</v>
      </c>
      <c r="D168" s="27" t="str">
        <f>IF($B168="N/A","N/A",IF(C168&gt;10,"No",IF(C168&lt;-10,"No","Yes")))</f>
        <v>N/A</v>
      </c>
      <c r="E168" s="23">
        <v>11817</v>
      </c>
      <c r="F168" s="27" t="str">
        <f>IF($B168="N/A","N/A",IF(E168&gt;10,"No",IF(E168&lt;-10,"No","Yes")))</f>
        <v>N/A</v>
      </c>
      <c r="G168" s="23">
        <v>1622</v>
      </c>
      <c r="H168" s="27" t="str">
        <f>IF($B168="N/A","N/A",IF(G168&gt;10,"No",IF(G168&lt;-10,"No","Yes")))</f>
        <v>N/A</v>
      </c>
      <c r="I168" s="8">
        <v>2.2320000000000002</v>
      </c>
      <c r="J168" s="8">
        <v>-86.3</v>
      </c>
      <c r="K168" s="28" t="s">
        <v>739</v>
      </c>
      <c r="L168" s="112" t="str">
        <f t="shared" si="57"/>
        <v>No</v>
      </c>
    </row>
    <row r="169" spans="1:12" x14ac:dyDescent="0.2">
      <c r="A169" s="144" t="s">
        <v>431</v>
      </c>
      <c r="B169" s="22" t="s">
        <v>213</v>
      </c>
      <c r="C169" s="23">
        <v>9352</v>
      </c>
      <c r="D169" s="27" t="str">
        <f>IF($B169="N/A","N/A",IF(C169&gt;10,"No",IF(C169&lt;-10,"No","Yes")))</f>
        <v>N/A</v>
      </c>
      <c r="E169" s="23">
        <v>9269</v>
      </c>
      <c r="F169" s="27" t="str">
        <f>IF($B169="N/A","N/A",IF(E169&gt;10,"No",IF(E169&lt;-10,"No","Yes")))</f>
        <v>N/A</v>
      </c>
      <c r="G169" s="23">
        <v>2240</v>
      </c>
      <c r="H169" s="27" t="str">
        <f>IF($B169="N/A","N/A",IF(G169&gt;10,"No",IF(G169&lt;-10,"No","Yes")))</f>
        <v>N/A</v>
      </c>
      <c r="I169" s="8">
        <v>-0.88800000000000001</v>
      </c>
      <c r="J169" s="8">
        <v>-75.8</v>
      </c>
      <c r="K169" s="28" t="s">
        <v>739</v>
      </c>
      <c r="L169" s="112" t="str">
        <f t="shared" si="57"/>
        <v>No</v>
      </c>
    </row>
    <row r="170" spans="1:12" x14ac:dyDescent="0.2">
      <c r="A170" s="144" t="s">
        <v>432</v>
      </c>
      <c r="B170" s="22" t="s">
        <v>213</v>
      </c>
      <c r="C170" s="23">
        <v>107</v>
      </c>
      <c r="D170" s="27" t="str">
        <f>IF($B170="N/A","N/A",IF(C170&gt;10,"No",IF(C170&lt;-10,"No","Yes")))</f>
        <v>N/A</v>
      </c>
      <c r="E170" s="23">
        <v>344</v>
      </c>
      <c r="F170" s="27" t="str">
        <f>IF($B170="N/A","N/A",IF(E170&gt;10,"No",IF(E170&lt;-10,"No","Yes")))</f>
        <v>N/A</v>
      </c>
      <c r="G170" s="23">
        <v>579</v>
      </c>
      <c r="H170" s="27" t="str">
        <f>IF($B170="N/A","N/A",IF(G170&gt;10,"No",IF(G170&lt;-10,"No","Yes")))</f>
        <v>N/A</v>
      </c>
      <c r="I170" s="8">
        <v>221.5</v>
      </c>
      <c r="J170" s="8">
        <v>68.31</v>
      </c>
      <c r="K170" s="28" t="s">
        <v>739</v>
      </c>
      <c r="L170" s="112" t="str">
        <f t="shared" si="57"/>
        <v>No</v>
      </c>
    </row>
    <row r="171" spans="1:12" x14ac:dyDescent="0.2">
      <c r="A171" s="158" t="s">
        <v>1024</v>
      </c>
      <c r="B171" s="22" t="s">
        <v>213</v>
      </c>
      <c r="C171" s="23">
        <v>21522</v>
      </c>
      <c r="D171" s="27" t="str">
        <f t="shared" si="54"/>
        <v>N/A</v>
      </c>
      <c r="E171" s="23">
        <v>5313</v>
      </c>
      <c r="F171" s="27" t="str">
        <f t="shared" si="55"/>
        <v>N/A</v>
      </c>
      <c r="G171" s="23">
        <v>0</v>
      </c>
      <c r="H171" s="27" t="str">
        <f t="shared" si="56"/>
        <v>N/A</v>
      </c>
      <c r="I171" s="8">
        <v>-75.3</v>
      </c>
      <c r="J171" s="8">
        <v>-100</v>
      </c>
      <c r="K171" s="28" t="s">
        <v>739</v>
      </c>
      <c r="L171" s="112" t="str">
        <f t="shared" si="57"/>
        <v>No</v>
      </c>
    </row>
    <row r="172" spans="1:12" x14ac:dyDescent="0.2">
      <c r="A172" s="144" t="s">
        <v>1025</v>
      </c>
      <c r="B172" s="22" t="s">
        <v>213</v>
      </c>
      <c r="C172" s="23">
        <v>12196</v>
      </c>
      <c r="D172" s="27" t="str">
        <f>IF($B172="N/A","N/A",IF(C172&gt;10,"No",IF(C172&lt;-10,"No","Yes")))</f>
        <v>N/A</v>
      </c>
      <c r="E172" s="23">
        <v>2322</v>
      </c>
      <c r="F172" s="27" t="str">
        <f>IF($B172="N/A","N/A",IF(E172&gt;10,"No",IF(E172&lt;-10,"No","Yes")))</f>
        <v>N/A</v>
      </c>
      <c r="G172" s="23">
        <v>0</v>
      </c>
      <c r="H172" s="27" t="str">
        <f>IF($B172="N/A","N/A",IF(G172&gt;10,"No",IF(G172&lt;-10,"No","Yes")))</f>
        <v>N/A</v>
      </c>
      <c r="I172" s="8">
        <v>-81</v>
      </c>
      <c r="J172" s="8">
        <v>-100</v>
      </c>
      <c r="K172" s="28" t="s">
        <v>739</v>
      </c>
      <c r="L172" s="112" t="str">
        <f t="shared" si="57"/>
        <v>No</v>
      </c>
    </row>
    <row r="173" spans="1:12" x14ac:dyDescent="0.2">
      <c r="A173" s="144" t="s">
        <v>1026</v>
      </c>
      <c r="B173" s="22" t="s">
        <v>213</v>
      </c>
      <c r="C173" s="23">
        <v>370</v>
      </c>
      <c r="D173" s="27" t="str">
        <f>IF($B173="N/A","N/A",IF(C173&gt;10,"No",IF(C173&lt;-10,"No","Yes")))</f>
        <v>N/A</v>
      </c>
      <c r="E173" s="23">
        <v>68</v>
      </c>
      <c r="F173" s="27" t="str">
        <f>IF($B173="N/A","N/A",IF(E173&gt;10,"No",IF(E173&lt;-10,"No","Yes")))</f>
        <v>N/A</v>
      </c>
      <c r="G173" s="23">
        <v>0</v>
      </c>
      <c r="H173" s="27" t="str">
        <f>IF($B173="N/A","N/A",IF(G173&gt;10,"No",IF(G173&lt;-10,"No","Yes")))</f>
        <v>N/A</v>
      </c>
      <c r="I173" s="8">
        <v>-81.599999999999994</v>
      </c>
      <c r="J173" s="8">
        <v>-100</v>
      </c>
      <c r="K173" s="28" t="s">
        <v>739</v>
      </c>
      <c r="L173" s="112" t="str">
        <f t="shared" si="57"/>
        <v>No</v>
      </c>
    </row>
    <row r="174" spans="1:12" ht="25.5" x14ac:dyDescent="0.2">
      <c r="A174" s="144" t="s">
        <v>1027</v>
      </c>
      <c r="B174" s="22" t="s">
        <v>213</v>
      </c>
      <c r="C174" s="23">
        <v>5458</v>
      </c>
      <c r="D174" s="27" t="str">
        <f>IF($B174="N/A","N/A",IF(C174&gt;10,"No",IF(C174&lt;-10,"No","Yes")))</f>
        <v>N/A</v>
      </c>
      <c r="E174" s="23">
        <v>1213</v>
      </c>
      <c r="F174" s="27" t="str">
        <f>IF($B174="N/A","N/A",IF(E174&gt;10,"No",IF(E174&lt;-10,"No","Yes")))</f>
        <v>N/A</v>
      </c>
      <c r="G174" s="23">
        <v>0</v>
      </c>
      <c r="H174" s="27" t="str">
        <f>IF($B174="N/A","N/A",IF(G174&gt;10,"No",IF(G174&lt;-10,"No","Yes")))</f>
        <v>N/A</v>
      </c>
      <c r="I174" s="8">
        <v>-77.8</v>
      </c>
      <c r="J174" s="8">
        <v>-100</v>
      </c>
      <c r="K174" s="28" t="s">
        <v>739</v>
      </c>
      <c r="L174" s="112" t="str">
        <f t="shared" si="57"/>
        <v>No</v>
      </c>
    </row>
    <row r="175" spans="1:12" ht="25.5" x14ac:dyDescent="0.2">
      <c r="A175" s="144" t="s">
        <v>1028</v>
      </c>
      <c r="B175" s="22" t="s">
        <v>213</v>
      </c>
      <c r="C175" s="23">
        <v>3492</v>
      </c>
      <c r="D175" s="27" t="str">
        <f>IF($B175="N/A","N/A",IF(C175&gt;10,"No",IF(C175&lt;-10,"No","Yes")))</f>
        <v>N/A</v>
      </c>
      <c r="E175" s="23">
        <v>1647</v>
      </c>
      <c r="F175" s="27" t="str">
        <f>IF($B175="N/A","N/A",IF(E175&gt;10,"No",IF(E175&lt;-10,"No","Yes")))</f>
        <v>N/A</v>
      </c>
      <c r="G175" s="23">
        <v>0</v>
      </c>
      <c r="H175" s="27" t="str">
        <f>IF($B175="N/A","N/A",IF(G175&gt;10,"No",IF(G175&lt;-10,"No","Yes")))</f>
        <v>N/A</v>
      </c>
      <c r="I175" s="8">
        <v>-52.8</v>
      </c>
      <c r="J175" s="8">
        <v>-100</v>
      </c>
      <c r="K175" s="28" t="s">
        <v>739</v>
      </c>
      <c r="L175" s="112" t="str">
        <f t="shared" si="57"/>
        <v>No</v>
      </c>
    </row>
    <row r="176" spans="1:12" ht="25.5" x14ac:dyDescent="0.2">
      <c r="A176" s="144" t="s">
        <v>1029</v>
      </c>
      <c r="B176" s="22" t="s">
        <v>213</v>
      </c>
      <c r="C176" s="23">
        <v>11</v>
      </c>
      <c r="D176" s="27" t="str">
        <f>IF($B176="N/A","N/A",IF(C176&gt;10,"No",IF(C176&lt;-10,"No","Yes")))</f>
        <v>N/A</v>
      </c>
      <c r="E176" s="23">
        <v>63</v>
      </c>
      <c r="F176" s="27" t="str">
        <f>IF($B176="N/A","N/A",IF(E176&gt;10,"No",IF(E176&lt;-10,"No","Yes")))</f>
        <v>N/A</v>
      </c>
      <c r="G176" s="23">
        <v>0</v>
      </c>
      <c r="H176" s="27" t="str">
        <f>IF($B176="N/A","N/A",IF(G176&gt;10,"No",IF(G176&lt;-10,"No","Yes")))</f>
        <v>N/A</v>
      </c>
      <c r="I176" s="8">
        <v>950</v>
      </c>
      <c r="J176" s="8">
        <v>-100</v>
      </c>
      <c r="K176" s="28" t="s">
        <v>739</v>
      </c>
      <c r="L176" s="112" t="str">
        <f t="shared" si="57"/>
        <v>No</v>
      </c>
    </row>
    <row r="177" spans="1:12" x14ac:dyDescent="0.2">
      <c r="A177" s="158" t="s">
        <v>1030</v>
      </c>
      <c r="B177" s="22" t="s">
        <v>213</v>
      </c>
      <c r="C177" s="23">
        <v>0</v>
      </c>
      <c r="D177" s="27" t="str">
        <f t="shared" si="54"/>
        <v>N/A</v>
      </c>
      <c r="E177" s="23">
        <v>0</v>
      </c>
      <c r="F177" s="27" t="str">
        <f t="shared" si="55"/>
        <v>N/A</v>
      </c>
      <c r="G177" s="23">
        <v>0</v>
      </c>
      <c r="H177" s="27" t="str">
        <f t="shared" si="56"/>
        <v>N/A</v>
      </c>
      <c r="I177" s="8" t="s">
        <v>1749</v>
      </c>
      <c r="J177" s="8" t="s">
        <v>1749</v>
      </c>
      <c r="K177" s="28" t="s">
        <v>739</v>
      </c>
      <c r="L177" s="112" t="str">
        <f t="shared" si="57"/>
        <v>N/A</v>
      </c>
    </row>
    <row r="178" spans="1:12" x14ac:dyDescent="0.2">
      <c r="A178" s="144" t="s">
        <v>1031</v>
      </c>
      <c r="B178" s="22" t="s">
        <v>213</v>
      </c>
      <c r="C178" s="23">
        <v>0</v>
      </c>
      <c r="D178" s="27" t="str">
        <f t="shared" si="54"/>
        <v>N/A</v>
      </c>
      <c r="E178" s="23">
        <v>0</v>
      </c>
      <c r="F178" s="27" t="str">
        <f t="shared" si="55"/>
        <v>N/A</v>
      </c>
      <c r="G178" s="23">
        <v>0</v>
      </c>
      <c r="H178" s="27" t="str">
        <f t="shared" si="56"/>
        <v>N/A</v>
      </c>
      <c r="I178" s="8" t="s">
        <v>1749</v>
      </c>
      <c r="J178" s="8" t="s">
        <v>1749</v>
      </c>
      <c r="K178" s="28" t="s">
        <v>739</v>
      </c>
      <c r="L178" s="112" t="str">
        <f t="shared" si="57"/>
        <v>N/A</v>
      </c>
    </row>
    <row r="179" spans="1:12" x14ac:dyDescent="0.2">
      <c r="A179" s="144" t="s">
        <v>1032</v>
      </c>
      <c r="B179" s="22" t="s">
        <v>213</v>
      </c>
      <c r="C179" s="23">
        <v>0</v>
      </c>
      <c r="D179" s="27" t="str">
        <f t="shared" si="54"/>
        <v>N/A</v>
      </c>
      <c r="E179" s="23">
        <v>0</v>
      </c>
      <c r="F179" s="27" t="str">
        <f t="shared" si="55"/>
        <v>N/A</v>
      </c>
      <c r="G179" s="23">
        <v>0</v>
      </c>
      <c r="H179" s="27" t="str">
        <f t="shared" si="56"/>
        <v>N/A</v>
      </c>
      <c r="I179" s="8" t="s">
        <v>1749</v>
      </c>
      <c r="J179" s="8" t="s">
        <v>1749</v>
      </c>
      <c r="K179" s="28" t="s">
        <v>739</v>
      </c>
      <c r="L179" s="112" t="str">
        <f t="shared" si="57"/>
        <v>N/A</v>
      </c>
    </row>
    <row r="180" spans="1:12" x14ac:dyDescent="0.2">
      <c r="A180" s="144" t="s">
        <v>1033</v>
      </c>
      <c r="B180" s="22" t="s">
        <v>213</v>
      </c>
      <c r="C180" s="23">
        <v>0</v>
      </c>
      <c r="D180" s="27" t="str">
        <f t="shared" si="54"/>
        <v>N/A</v>
      </c>
      <c r="E180" s="23">
        <v>0</v>
      </c>
      <c r="F180" s="27" t="str">
        <f t="shared" si="55"/>
        <v>N/A</v>
      </c>
      <c r="G180" s="23">
        <v>0</v>
      </c>
      <c r="H180" s="27" t="str">
        <f t="shared" si="56"/>
        <v>N/A</v>
      </c>
      <c r="I180" s="8" t="s">
        <v>1749</v>
      </c>
      <c r="J180" s="8" t="s">
        <v>1749</v>
      </c>
      <c r="K180" s="28" t="s">
        <v>739</v>
      </c>
      <c r="L180" s="112" t="str">
        <f t="shared" si="57"/>
        <v>N/A</v>
      </c>
    </row>
    <row r="181" spans="1:12" x14ac:dyDescent="0.2">
      <c r="A181" s="144" t="s">
        <v>1034</v>
      </c>
      <c r="B181" s="22" t="s">
        <v>213</v>
      </c>
      <c r="C181" s="23">
        <v>0</v>
      </c>
      <c r="D181" s="27" t="str">
        <f t="shared" si="54"/>
        <v>N/A</v>
      </c>
      <c r="E181" s="23">
        <v>0</v>
      </c>
      <c r="F181" s="27" t="str">
        <f t="shared" si="55"/>
        <v>N/A</v>
      </c>
      <c r="G181" s="23">
        <v>0</v>
      </c>
      <c r="H181" s="27" t="str">
        <f t="shared" si="56"/>
        <v>N/A</v>
      </c>
      <c r="I181" s="8" t="s">
        <v>1749</v>
      </c>
      <c r="J181" s="8" t="s">
        <v>1749</v>
      </c>
      <c r="K181" s="28" t="s">
        <v>739</v>
      </c>
      <c r="L181" s="112" t="str">
        <f t="shared" si="57"/>
        <v>N/A</v>
      </c>
    </row>
    <row r="182" spans="1:12" x14ac:dyDescent="0.2">
      <c r="A182" s="144" t="s">
        <v>1035</v>
      </c>
      <c r="B182" s="22" t="s">
        <v>213</v>
      </c>
      <c r="C182" s="23">
        <v>0</v>
      </c>
      <c r="D182" s="27" t="str">
        <f t="shared" si="54"/>
        <v>N/A</v>
      </c>
      <c r="E182" s="23">
        <v>0</v>
      </c>
      <c r="F182" s="27" t="str">
        <f t="shared" si="55"/>
        <v>N/A</v>
      </c>
      <c r="G182" s="23">
        <v>0</v>
      </c>
      <c r="H182" s="27" t="str">
        <f t="shared" si="56"/>
        <v>N/A</v>
      </c>
      <c r="I182" s="8" t="s">
        <v>1749</v>
      </c>
      <c r="J182" s="8" t="s">
        <v>1749</v>
      </c>
      <c r="K182" s="28" t="s">
        <v>739</v>
      </c>
      <c r="L182" s="112" t="str">
        <f t="shared" si="57"/>
        <v>N/A</v>
      </c>
    </row>
    <row r="183" spans="1:12" x14ac:dyDescent="0.2">
      <c r="A183" s="158" t="s">
        <v>1036</v>
      </c>
      <c r="B183" s="30" t="s">
        <v>213</v>
      </c>
      <c r="C183" s="1">
        <v>1310</v>
      </c>
      <c r="D183" s="7" t="str">
        <f t="shared" si="54"/>
        <v>N/A</v>
      </c>
      <c r="E183" s="1">
        <v>133</v>
      </c>
      <c r="F183" s="7" t="str">
        <f t="shared" si="55"/>
        <v>N/A</v>
      </c>
      <c r="G183" s="1">
        <v>0</v>
      </c>
      <c r="H183" s="7" t="str">
        <f t="shared" si="56"/>
        <v>N/A</v>
      </c>
      <c r="I183" s="36">
        <v>-89.8</v>
      </c>
      <c r="J183" s="36">
        <v>-100</v>
      </c>
      <c r="K183" s="30" t="s">
        <v>739</v>
      </c>
      <c r="L183" s="165" t="str">
        <f t="shared" si="57"/>
        <v>No</v>
      </c>
    </row>
    <row r="184" spans="1:12" x14ac:dyDescent="0.2">
      <c r="A184" s="144" t="s">
        <v>1037</v>
      </c>
      <c r="B184" s="22" t="s">
        <v>213</v>
      </c>
      <c r="C184" s="23">
        <v>0</v>
      </c>
      <c r="D184" s="27" t="str">
        <f t="shared" si="54"/>
        <v>N/A</v>
      </c>
      <c r="E184" s="23">
        <v>0</v>
      </c>
      <c r="F184" s="27" t="str">
        <f t="shared" si="55"/>
        <v>N/A</v>
      </c>
      <c r="G184" s="23">
        <v>0</v>
      </c>
      <c r="H184" s="27" t="str">
        <f t="shared" si="56"/>
        <v>N/A</v>
      </c>
      <c r="I184" s="8" t="s">
        <v>1749</v>
      </c>
      <c r="J184" s="8" t="s">
        <v>1749</v>
      </c>
      <c r="K184" s="28" t="s">
        <v>739</v>
      </c>
      <c r="L184" s="112" t="str">
        <f t="shared" si="57"/>
        <v>N/A</v>
      </c>
    </row>
    <row r="185" spans="1:12" x14ac:dyDescent="0.2">
      <c r="A185" s="144" t="s">
        <v>1038</v>
      </c>
      <c r="B185" s="22" t="s">
        <v>213</v>
      </c>
      <c r="C185" s="23">
        <v>0</v>
      </c>
      <c r="D185" s="27" t="str">
        <f t="shared" si="54"/>
        <v>N/A</v>
      </c>
      <c r="E185" s="23">
        <v>0</v>
      </c>
      <c r="F185" s="27" t="str">
        <f t="shared" si="55"/>
        <v>N/A</v>
      </c>
      <c r="G185" s="23">
        <v>0</v>
      </c>
      <c r="H185" s="27" t="str">
        <f t="shared" si="56"/>
        <v>N/A</v>
      </c>
      <c r="I185" s="8" t="s">
        <v>1749</v>
      </c>
      <c r="J185" s="8" t="s">
        <v>1749</v>
      </c>
      <c r="K185" s="28" t="s">
        <v>739</v>
      </c>
      <c r="L185" s="112" t="str">
        <f t="shared" si="57"/>
        <v>N/A</v>
      </c>
    </row>
    <row r="186" spans="1:12" ht="25.5" x14ac:dyDescent="0.2">
      <c r="A186" s="144" t="s">
        <v>1039</v>
      </c>
      <c r="B186" s="22" t="s">
        <v>213</v>
      </c>
      <c r="C186" s="23">
        <v>11</v>
      </c>
      <c r="D186" s="27" t="str">
        <f t="shared" si="54"/>
        <v>N/A</v>
      </c>
      <c r="E186" s="23">
        <v>0</v>
      </c>
      <c r="F186" s="27" t="str">
        <f t="shared" si="55"/>
        <v>N/A</v>
      </c>
      <c r="G186" s="23">
        <v>0</v>
      </c>
      <c r="H186" s="27" t="str">
        <f t="shared" si="56"/>
        <v>N/A</v>
      </c>
      <c r="I186" s="8">
        <v>-100</v>
      </c>
      <c r="J186" s="8" t="s">
        <v>1749</v>
      </c>
      <c r="K186" s="28" t="s">
        <v>739</v>
      </c>
      <c r="L186" s="112" t="str">
        <f t="shared" si="57"/>
        <v>N/A</v>
      </c>
    </row>
    <row r="187" spans="1:12" ht="25.5" x14ac:dyDescent="0.2">
      <c r="A187" s="144" t="s">
        <v>1040</v>
      </c>
      <c r="B187" s="22" t="s">
        <v>213</v>
      </c>
      <c r="C187" s="23">
        <v>1300</v>
      </c>
      <c r="D187" s="27" t="str">
        <f t="shared" si="54"/>
        <v>N/A</v>
      </c>
      <c r="E187" s="23">
        <v>122</v>
      </c>
      <c r="F187" s="27" t="str">
        <f t="shared" si="55"/>
        <v>N/A</v>
      </c>
      <c r="G187" s="23">
        <v>0</v>
      </c>
      <c r="H187" s="27" t="str">
        <f t="shared" si="56"/>
        <v>N/A</v>
      </c>
      <c r="I187" s="8">
        <v>-90.6</v>
      </c>
      <c r="J187" s="8">
        <v>-100</v>
      </c>
      <c r="K187" s="28" t="s">
        <v>739</v>
      </c>
      <c r="L187" s="112" t="str">
        <f t="shared" si="57"/>
        <v>No</v>
      </c>
    </row>
    <row r="188" spans="1:12" ht="25.5" x14ac:dyDescent="0.2">
      <c r="A188" s="144" t="s">
        <v>1041</v>
      </c>
      <c r="B188" s="22" t="s">
        <v>213</v>
      </c>
      <c r="C188" s="23">
        <v>11</v>
      </c>
      <c r="D188" s="27" t="str">
        <f t="shared" si="54"/>
        <v>N/A</v>
      </c>
      <c r="E188" s="23">
        <v>11</v>
      </c>
      <c r="F188" s="27" t="str">
        <f t="shared" si="55"/>
        <v>N/A</v>
      </c>
      <c r="G188" s="23">
        <v>0</v>
      </c>
      <c r="H188" s="27" t="str">
        <f t="shared" si="56"/>
        <v>N/A</v>
      </c>
      <c r="I188" s="8">
        <v>120</v>
      </c>
      <c r="J188" s="8">
        <v>-100</v>
      </c>
      <c r="K188" s="28" t="s">
        <v>739</v>
      </c>
      <c r="L188" s="112" t="str">
        <f t="shared" si="57"/>
        <v>No</v>
      </c>
    </row>
    <row r="189" spans="1:12" x14ac:dyDescent="0.2">
      <c r="A189" s="158" t="s">
        <v>1042</v>
      </c>
      <c r="B189" s="30" t="s">
        <v>213</v>
      </c>
      <c r="C189" s="1">
        <v>258</v>
      </c>
      <c r="D189" s="7" t="str">
        <f t="shared" si="54"/>
        <v>N/A</v>
      </c>
      <c r="E189" s="1">
        <v>21</v>
      </c>
      <c r="F189" s="7" t="str">
        <f t="shared" si="55"/>
        <v>N/A</v>
      </c>
      <c r="G189" s="1">
        <v>0</v>
      </c>
      <c r="H189" s="7" t="str">
        <f t="shared" si="56"/>
        <v>N/A</v>
      </c>
      <c r="I189" s="36">
        <v>-91.9</v>
      </c>
      <c r="J189" s="36">
        <v>-100</v>
      </c>
      <c r="K189" s="30" t="s">
        <v>739</v>
      </c>
      <c r="L189" s="165" t="str">
        <f t="shared" si="57"/>
        <v>No</v>
      </c>
    </row>
    <row r="190" spans="1:12" ht="25.5" x14ac:dyDescent="0.2">
      <c r="A190" s="144" t="s">
        <v>1043</v>
      </c>
      <c r="B190" s="22" t="s">
        <v>213</v>
      </c>
      <c r="C190" s="23">
        <v>11</v>
      </c>
      <c r="D190" s="27" t="str">
        <f t="shared" si="54"/>
        <v>N/A</v>
      </c>
      <c r="E190" s="23">
        <v>11</v>
      </c>
      <c r="F190" s="27" t="str">
        <f t="shared" si="55"/>
        <v>N/A</v>
      </c>
      <c r="G190" s="23">
        <v>0</v>
      </c>
      <c r="H190" s="27" t="str">
        <f t="shared" si="56"/>
        <v>N/A</v>
      </c>
      <c r="I190" s="8">
        <v>-50</v>
      </c>
      <c r="J190" s="8">
        <v>-100</v>
      </c>
      <c r="K190" s="28" t="s">
        <v>739</v>
      </c>
      <c r="L190" s="112" t="str">
        <f t="shared" si="57"/>
        <v>No</v>
      </c>
    </row>
    <row r="191" spans="1:12" ht="25.5" x14ac:dyDescent="0.2">
      <c r="A191" s="144" t="s">
        <v>1044</v>
      </c>
      <c r="B191" s="22" t="s">
        <v>213</v>
      </c>
      <c r="C191" s="23">
        <v>0</v>
      </c>
      <c r="D191" s="27" t="str">
        <f t="shared" si="54"/>
        <v>N/A</v>
      </c>
      <c r="E191" s="23">
        <v>0</v>
      </c>
      <c r="F191" s="27" t="str">
        <f t="shared" si="55"/>
        <v>N/A</v>
      </c>
      <c r="G191" s="23">
        <v>0</v>
      </c>
      <c r="H191" s="27" t="str">
        <f t="shared" si="56"/>
        <v>N/A</v>
      </c>
      <c r="I191" s="8" t="s">
        <v>1749</v>
      </c>
      <c r="J191" s="8" t="s">
        <v>1749</v>
      </c>
      <c r="K191" s="28" t="s">
        <v>739</v>
      </c>
      <c r="L191" s="112" t="str">
        <f t="shared" si="57"/>
        <v>N/A</v>
      </c>
    </row>
    <row r="192" spans="1:12" ht="25.5" x14ac:dyDescent="0.2">
      <c r="A192" s="144" t="s">
        <v>1045</v>
      </c>
      <c r="B192" s="22" t="s">
        <v>213</v>
      </c>
      <c r="C192" s="23">
        <v>150</v>
      </c>
      <c r="D192" s="27" t="str">
        <f t="shared" si="54"/>
        <v>N/A</v>
      </c>
      <c r="E192" s="23">
        <v>12</v>
      </c>
      <c r="F192" s="27" t="str">
        <f t="shared" si="55"/>
        <v>N/A</v>
      </c>
      <c r="G192" s="23">
        <v>0</v>
      </c>
      <c r="H192" s="27" t="str">
        <f t="shared" si="56"/>
        <v>N/A</v>
      </c>
      <c r="I192" s="8">
        <v>-92</v>
      </c>
      <c r="J192" s="8">
        <v>-100</v>
      </c>
      <c r="K192" s="28" t="s">
        <v>739</v>
      </c>
      <c r="L192" s="112" t="str">
        <f t="shared" si="57"/>
        <v>No</v>
      </c>
    </row>
    <row r="193" spans="1:12" ht="25.5" x14ac:dyDescent="0.2">
      <c r="A193" s="144" t="s">
        <v>1046</v>
      </c>
      <c r="B193" s="22" t="s">
        <v>213</v>
      </c>
      <c r="C193" s="23">
        <v>106</v>
      </c>
      <c r="D193" s="27" t="str">
        <f t="shared" si="54"/>
        <v>N/A</v>
      </c>
      <c r="E193" s="23">
        <v>11</v>
      </c>
      <c r="F193" s="27" t="str">
        <f t="shared" si="55"/>
        <v>N/A</v>
      </c>
      <c r="G193" s="23">
        <v>0</v>
      </c>
      <c r="H193" s="27" t="str">
        <f t="shared" si="56"/>
        <v>N/A</v>
      </c>
      <c r="I193" s="8">
        <v>-92.5</v>
      </c>
      <c r="J193" s="8">
        <v>-100</v>
      </c>
      <c r="K193" s="28" t="s">
        <v>739</v>
      </c>
      <c r="L193" s="112" t="str">
        <f t="shared" si="57"/>
        <v>No</v>
      </c>
    </row>
    <row r="194" spans="1:12" ht="25.5" x14ac:dyDescent="0.2">
      <c r="A194" s="144" t="s">
        <v>1047</v>
      </c>
      <c r="B194" s="22" t="s">
        <v>213</v>
      </c>
      <c r="C194" s="23">
        <v>0</v>
      </c>
      <c r="D194" s="27" t="str">
        <f t="shared" si="54"/>
        <v>N/A</v>
      </c>
      <c r="E194" s="23">
        <v>0</v>
      </c>
      <c r="F194" s="27" t="str">
        <f t="shared" si="55"/>
        <v>N/A</v>
      </c>
      <c r="G194" s="23">
        <v>0</v>
      </c>
      <c r="H194" s="27" t="str">
        <f t="shared" si="56"/>
        <v>N/A</v>
      </c>
      <c r="I194" s="8" t="s">
        <v>1749</v>
      </c>
      <c r="J194" s="8" t="s">
        <v>1749</v>
      </c>
      <c r="K194" s="28" t="s">
        <v>739</v>
      </c>
      <c r="L194" s="112" t="str">
        <f t="shared" si="57"/>
        <v>N/A</v>
      </c>
    </row>
    <row r="195" spans="1:12" x14ac:dyDescent="0.2">
      <c r="A195" s="158" t="s">
        <v>1048</v>
      </c>
      <c r="B195" s="30" t="s">
        <v>213</v>
      </c>
      <c r="C195" s="1">
        <v>63</v>
      </c>
      <c r="D195" s="7" t="str">
        <f t="shared" si="54"/>
        <v>N/A</v>
      </c>
      <c r="E195" s="1">
        <v>11</v>
      </c>
      <c r="F195" s="7" t="str">
        <f t="shared" si="55"/>
        <v>N/A</v>
      </c>
      <c r="G195" s="1">
        <v>0</v>
      </c>
      <c r="H195" s="7" t="str">
        <f t="shared" si="56"/>
        <v>N/A</v>
      </c>
      <c r="I195" s="36">
        <v>-95.2</v>
      </c>
      <c r="J195" s="36">
        <v>-100</v>
      </c>
      <c r="K195" s="30" t="s">
        <v>739</v>
      </c>
      <c r="L195" s="165" t="str">
        <f t="shared" si="57"/>
        <v>No</v>
      </c>
    </row>
    <row r="196" spans="1:12" ht="25.5" x14ac:dyDescent="0.2">
      <c r="A196" s="144" t="s">
        <v>1049</v>
      </c>
      <c r="B196" s="22" t="s">
        <v>213</v>
      </c>
      <c r="C196" s="23">
        <v>11</v>
      </c>
      <c r="D196" s="27" t="str">
        <f t="shared" si="54"/>
        <v>N/A</v>
      </c>
      <c r="E196" s="23">
        <v>0</v>
      </c>
      <c r="F196" s="27" t="str">
        <f t="shared" si="55"/>
        <v>N/A</v>
      </c>
      <c r="G196" s="23">
        <v>0</v>
      </c>
      <c r="H196" s="27" t="str">
        <f t="shared" si="56"/>
        <v>N/A</v>
      </c>
      <c r="I196" s="8">
        <v>-100</v>
      </c>
      <c r="J196" s="8" t="s">
        <v>1749</v>
      </c>
      <c r="K196" s="28" t="s">
        <v>739</v>
      </c>
      <c r="L196" s="112" t="str">
        <f t="shared" si="57"/>
        <v>N/A</v>
      </c>
    </row>
    <row r="197" spans="1:12" ht="25.5" x14ac:dyDescent="0.2">
      <c r="A197" s="144" t="s">
        <v>1050</v>
      </c>
      <c r="B197" s="22" t="s">
        <v>213</v>
      </c>
      <c r="C197" s="23">
        <v>11</v>
      </c>
      <c r="D197" s="27" t="str">
        <f t="shared" si="54"/>
        <v>N/A</v>
      </c>
      <c r="E197" s="23">
        <v>0</v>
      </c>
      <c r="F197" s="27" t="str">
        <f t="shared" si="55"/>
        <v>N/A</v>
      </c>
      <c r="G197" s="23">
        <v>0</v>
      </c>
      <c r="H197" s="27" t="str">
        <f t="shared" si="56"/>
        <v>N/A</v>
      </c>
      <c r="I197" s="8">
        <v>-100</v>
      </c>
      <c r="J197" s="8" t="s">
        <v>1749</v>
      </c>
      <c r="K197" s="28" t="s">
        <v>739</v>
      </c>
      <c r="L197" s="112" t="str">
        <f t="shared" si="57"/>
        <v>N/A</v>
      </c>
    </row>
    <row r="198" spans="1:12" ht="25.5" x14ac:dyDescent="0.2">
      <c r="A198" s="144" t="s">
        <v>1051</v>
      </c>
      <c r="B198" s="22" t="s">
        <v>213</v>
      </c>
      <c r="C198" s="23">
        <v>48</v>
      </c>
      <c r="D198" s="27" t="str">
        <f t="shared" si="54"/>
        <v>N/A</v>
      </c>
      <c r="E198" s="23">
        <v>11</v>
      </c>
      <c r="F198" s="27" t="str">
        <f t="shared" si="55"/>
        <v>N/A</v>
      </c>
      <c r="G198" s="23">
        <v>0</v>
      </c>
      <c r="H198" s="27" t="str">
        <f t="shared" si="56"/>
        <v>N/A</v>
      </c>
      <c r="I198" s="8">
        <v>-93.8</v>
      </c>
      <c r="J198" s="8">
        <v>-100</v>
      </c>
      <c r="K198" s="28" t="s">
        <v>739</v>
      </c>
      <c r="L198" s="112" t="str">
        <f t="shared" si="57"/>
        <v>No</v>
      </c>
    </row>
    <row r="199" spans="1:12" ht="25.5" x14ac:dyDescent="0.2">
      <c r="A199" s="144" t="s">
        <v>1052</v>
      </c>
      <c r="B199" s="22" t="s">
        <v>213</v>
      </c>
      <c r="C199" s="23">
        <v>12</v>
      </c>
      <c r="D199" s="27" t="str">
        <f t="shared" si="54"/>
        <v>N/A</v>
      </c>
      <c r="E199" s="23">
        <v>0</v>
      </c>
      <c r="F199" s="27" t="str">
        <f t="shared" si="55"/>
        <v>N/A</v>
      </c>
      <c r="G199" s="23">
        <v>0</v>
      </c>
      <c r="H199" s="27" t="str">
        <f t="shared" si="56"/>
        <v>N/A</v>
      </c>
      <c r="I199" s="8">
        <v>-100</v>
      </c>
      <c r="J199" s="8" t="s">
        <v>1749</v>
      </c>
      <c r="K199" s="28" t="s">
        <v>739</v>
      </c>
      <c r="L199" s="112" t="str">
        <f t="shared" si="57"/>
        <v>N/A</v>
      </c>
    </row>
    <row r="200" spans="1:12" ht="25.5" x14ac:dyDescent="0.2">
      <c r="A200" s="144" t="s">
        <v>1053</v>
      </c>
      <c r="B200" s="22" t="s">
        <v>213</v>
      </c>
      <c r="C200" s="23">
        <v>0</v>
      </c>
      <c r="D200" s="27" t="str">
        <f t="shared" si="54"/>
        <v>N/A</v>
      </c>
      <c r="E200" s="23">
        <v>0</v>
      </c>
      <c r="F200" s="27" t="str">
        <f t="shared" si="55"/>
        <v>N/A</v>
      </c>
      <c r="G200" s="23">
        <v>0</v>
      </c>
      <c r="H200" s="27" t="str">
        <f t="shared" si="56"/>
        <v>N/A</v>
      </c>
      <c r="I200" s="8" t="s">
        <v>1749</v>
      </c>
      <c r="J200" s="8" t="s">
        <v>1749</v>
      </c>
      <c r="K200" s="28" t="s">
        <v>739</v>
      </c>
      <c r="L200" s="112" t="str">
        <f t="shared" si="57"/>
        <v>N/A</v>
      </c>
    </row>
    <row r="201" spans="1:12" x14ac:dyDescent="0.2">
      <c r="A201" s="158" t="s">
        <v>1054</v>
      </c>
      <c r="B201" s="30" t="s">
        <v>213</v>
      </c>
      <c r="C201" s="1">
        <v>8241</v>
      </c>
      <c r="D201" s="7" t="str">
        <f t="shared" si="54"/>
        <v>N/A</v>
      </c>
      <c r="E201" s="1">
        <v>1667</v>
      </c>
      <c r="F201" s="7" t="str">
        <f t="shared" si="55"/>
        <v>N/A</v>
      </c>
      <c r="G201" s="1">
        <v>102</v>
      </c>
      <c r="H201" s="7" t="str">
        <f t="shared" si="56"/>
        <v>N/A</v>
      </c>
      <c r="I201" s="36">
        <v>-79.8</v>
      </c>
      <c r="J201" s="36">
        <v>-93.9</v>
      </c>
      <c r="K201" s="30" t="s">
        <v>739</v>
      </c>
      <c r="L201" s="165" t="str">
        <f t="shared" si="57"/>
        <v>No</v>
      </c>
    </row>
    <row r="202" spans="1:12" x14ac:dyDescent="0.2">
      <c r="A202" s="144" t="s">
        <v>1055</v>
      </c>
      <c r="B202" s="22" t="s">
        <v>213</v>
      </c>
      <c r="C202" s="23">
        <v>431</v>
      </c>
      <c r="D202" s="27" t="str">
        <f t="shared" si="54"/>
        <v>N/A</v>
      </c>
      <c r="E202" s="23">
        <v>38</v>
      </c>
      <c r="F202" s="27" t="str">
        <f t="shared" si="55"/>
        <v>N/A</v>
      </c>
      <c r="G202" s="23">
        <v>0</v>
      </c>
      <c r="H202" s="27" t="str">
        <f t="shared" si="56"/>
        <v>N/A</v>
      </c>
      <c r="I202" s="8">
        <v>-91.2</v>
      </c>
      <c r="J202" s="8">
        <v>-100</v>
      </c>
      <c r="K202" s="28" t="s">
        <v>739</v>
      </c>
      <c r="L202" s="112" t="str">
        <f t="shared" si="57"/>
        <v>No</v>
      </c>
    </row>
    <row r="203" spans="1:12" x14ac:dyDescent="0.2">
      <c r="A203" s="144" t="s">
        <v>1056</v>
      </c>
      <c r="B203" s="22" t="s">
        <v>213</v>
      </c>
      <c r="C203" s="23">
        <v>11</v>
      </c>
      <c r="D203" s="27" t="str">
        <f t="shared" si="54"/>
        <v>N/A</v>
      </c>
      <c r="E203" s="23">
        <v>0</v>
      </c>
      <c r="F203" s="27" t="str">
        <f t="shared" si="55"/>
        <v>N/A</v>
      </c>
      <c r="G203" s="23">
        <v>0</v>
      </c>
      <c r="H203" s="27" t="str">
        <f t="shared" si="56"/>
        <v>N/A</v>
      </c>
      <c r="I203" s="8">
        <v>-100</v>
      </c>
      <c r="J203" s="8" t="s">
        <v>1749</v>
      </c>
      <c r="K203" s="28" t="s">
        <v>739</v>
      </c>
      <c r="L203" s="112" t="str">
        <f t="shared" si="57"/>
        <v>N/A</v>
      </c>
    </row>
    <row r="204" spans="1:12" ht="25.5" x14ac:dyDescent="0.2">
      <c r="A204" s="144" t="s">
        <v>1057</v>
      </c>
      <c r="B204" s="22" t="s">
        <v>213</v>
      </c>
      <c r="C204" s="23">
        <v>4425</v>
      </c>
      <c r="D204" s="27" t="str">
        <f t="shared" si="54"/>
        <v>N/A</v>
      </c>
      <c r="E204" s="23">
        <v>704</v>
      </c>
      <c r="F204" s="27" t="str">
        <f t="shared" si="55"/>
        <v>N/A</v>
      </c>
      <c r="G204" s="23">
        <v>11</v>
      </c>
      <c r="H204" s="27" t="str">
        <f t="shared" si="56"/>
        <v>N/A</v>
      </c>
      <c r="I204" s="8">
        <v>-84.1</v>
      </c>
      <c r="J204" s="8">
        <v>-99.3</v>
      </c>
      <c r="K204" s="28" t="s">
        <v>739</v>
      </c>
      <c r="L204" s="112" t="str">
        <f t="shared" si="57"/>
        <v>No</v>
      </c>
    </row>
    <row r="205" spans="1:12" ht="25.5" x14ac:dyDescent="0.2">
      <c r="A205" s="144" t="s">
        <v>1058</v>
      </c>
      <c r="B205" s="22" t="s">
        <v>213</v>
      </c>
      <c r="C205" s="23">
        <v>3283</v>
      </c>
      <c r="D205" s="27" t="str">
        <f t="shared" si="54"/>
        <v>N/A</v>
      </c>
      <c r="E205" s="23">
        <v>806</v>
      </c>
      <c r="F205" s="27" t="str">
        <f t="shared" si="55"/>
        <v>N/A</v>
      </c>
      <c r="G205" s="23">
        <v>11</v>
      </c>
      <c r="H205" s="27" t="str">
        <f t="shared" si="56"/>
        <v>N/A</v>
      </c>
      <c r="I205" s="8">
        <v>-75.400000000000006</v>
      </c>
      <c r="J205" s="8">
        <v>-98.9</v>
      </c>
      <c r="K205" s="28" t="s">
        <v>739</v>
      </c>
      <c r="L205" s="112" t="str">
        <f t="shared" si="57"/>
        <v>No</v>
      </c>
    </row>
    <row r="206" spans="1:12" ht="25.5" x14ac:dyDescent="0.2">
      <c r="A206" s="144" t="s">
        <v>1059</v>
      </c>
      <c r="B206" s="22" t="s">
        <v>213</v>
      </c>
      <c r="C206" s="23">
        <v>91</v>
      </c>
      <c r="D206" s="27" t="str">
        <f t="shared" si="54"/>
        <v>N/A</v>
      </c>
      <c r="E206" s="23">
        <v>119</v>
      </c>
      <c r="F206" s="27" t="str">
        <f t="shared" si="55"/>
        <v>N/A</v>
      </c>
      <c r="G206" s="23">
        <v>88</v>
      </c>
      <c r="H206" s="27" t="str">
        <f t="shared" si="56"/>
        <v>N/A</v>
      </c>
      <c r="I206" s="8">
        <v>30.77</v>
      </c>
      <c r="J206" s="8">
        <v>-26.1</v>
      </c>
      <c r="K206" s="28" t="s">
        <v>739</v>
      </c>
      <c r="L206" s="112" t="str">
        <f t="shared" si="57"/>
        <v>Yes</v>
      </c>
    </row>
    <row r="207" spans="1:12" x14ac:dyDescent="0.2">
      <c r="A207" s="158" t="s">
        <v>1060</v>
      </c>
      <c r="B207" s="22" t="s">
        <v>213</v>
      </c>
      <c r="C207" s="23">
        <v>2796</v>
      </c>
      <c r="D207" s="27" t="str">
        <f t="shared" si="54"/>
        <v>N/A</v>
      </c>
      <c r="E207" s="23">
        <v>2754</v>
      </c>
      <c r="F207" s="27" t="str">
        <f t="shared" si="55"/>
        <v>N/A</v>
      </c>
      <c r="G207" s="23">
        <v>0</v>
      </c>
      <c r="H207" s="27" t="str">
        <f t="shared" si="56"/>
        <v>N/A</v>
      </c>
      <c r="I207" s="8">
        <v>-1.5</v>
      </c>
      <c r="J207" s="8">
        <v>-100</v>
      </c>
      <c r="K207" s="28" t="s">
        <v>739</v>
      </c>
      <c r="L207" s="112" t="str">
        <f t="shared" si="57"/>
        <v>No</v>
      </c>
    </row>
    <row r="208" spans="1:12" ht="25.5" x14ac:dyDescent="0.2">
      <c r="A208" s="144" t="s">
        <v>1061</v>
      </c>
      <c r="B208" s="22" t="s">
        <v>213</v>
      </c>
      <c r="C208" s="23">
        <v>391</v>
      </c>
      <c r="D208" s="27" t="str">
        <f t="shared" si="54"/>
        <v>N/A</v>
      </c>
      <c r="E208" s="23">
        <v>375</v>
      </c>
      <c r="F208" s="27" t="str">
        <f t="shared" si="55"/>
        <v>N/A</v>
      </c>
      <c r="G208" s="23">
        <v>0</v>
      </c>
      <c r="H208" s="27" t="str">
        <f t="shared" si="56"/>
        <v>N/A</v>
      </c>
      <c r="I208" s="8">
        <v>-4.09</v>
      </c>
      <c r="J208" s="8">
        <v>-100</v>
      </c>
      <c r="K208" s="28" t="s">
        <v>739</v>
      </c>
      <c r="L208" s="112" t="str">
        <f t="shared" si="57"/>
        <v>No</v>
      </c>
    </row>
    <row r="209" spans="1:12" x14ac:dyDescent="0.2">
      <c r="A209" s="144" t="s">
        <v>1062</v>
      </c>
      <c r="B209" s="22" t="s">
        <v>213</v>
      </c>
      <c r="C209" s="23">
        <v>16</v>
      </c>
      <c r="D209" s="27" t="str">
        <f t="shared" si="54"/>
        <v>N/A</v>
      </c>
      <c r="E209" s="23">
        <v>13</v>
      </c>
      <c r="F209" s="27" t="str">
        <f t="shared" si="55"/>
        <v>N/A</v>
      </c>
      <c r="G209" s="23">
        <v>0</v>
      </c>
      <c r="H209" s="27" t="str">
        <f t="shared" si="56"/>
        <v>N/A</v>
      </c>
      <c r="I209" s="8">
        <v>-18.8</v>
      </c>
      <c r="J209" s="8">
        <v>-100</v>
      </c>
      <c r="K209" s="28" t="s">
        <v>739</v>
      </c>
      <c r="L209" s="112" t="str">
        <f t="shared" si="57"/>
        <v>No</v>
      </c>
    </row>
    <row r="210" spans="1:12" ht="25.5" x14ac:dyDescent="0.2">
      <c r="A210" s="144" t="s">
        <v>1063</v>
      </c>
      <c r="B210" s="22" t="s">
        <v>213</v>
      </c>
      <c r="C210" s="23">
        <v>1473</v>
      </c>
      <c r="D210" s="27" t="str">
        <f t="shared" si="54"/>
        <v>N/A</v>
      </c>
      <c r="E210" s="23">
        <v>1444</v>
      </c>
      <c r="F210" s="27" t="str">
        <f t="shared" si="55"/>
        <v>N/A</v>
      </c>
      <c r="G210" s="23">
        <v>0</v>
      </c>
      <c r="H210" s="27" t="str">
        <f t="shared" si="56"/>
        <v>N/A</v>
      </c>
      <c r="I210" s="8">
        <v>-1.97</v>
      </c>
      <c r="J210" s="8">
        <v>-100</v>
      </c>
      <c r="K210" s="28" t="s">
        <v>739</v>
      </c>
      <c r="L210" s="112" t="str">
        <f t="shared" si="57"/>
        <v>No</v>
      </c>
    </row>
    <row r="211" spans="1:12" ht="25.5" x14ac:dyDescent="0.2">
      <c r="A211" s="144" t="s">
        <v>1064</v>
      </c>
      <c r="B211" s="22" t="s">
        <v>213</v>
      </c>
      <c r="C211" s="23">
        <v>916</v>
      </c>
      <c r="D211" s="27" t="str">
        <f t="shared" si="54"/>
        <v>N/A</v>
      </c>
      <c r="E211" s="23">
        <v>905</v>
      </c>
      <c r="F211" s="27" t="str">
        <f t="shared" si="55"/>
        <v>N/A</v>
      </c>
      <c r="G211" s="23">
        <v>0</v>
      </c>
      <c r="H211" s="27" t="str">
        <f t="shared" si="56"/>
        <v>N/A</v>
      </c>
      <c r="I211" s="8">
        <v>-1.2</v>
      </c>
      <c r="J211" s="8">
        <v>-100</v>
      </c>
      <c r="K211" s="28" t="s">
        <v>739</v>
      </c>
      <c r="L211" s="112" t="str">
        <f t="shared" si="57"/>
        <v>No</v>
      </c>
    </row>
    <row r="212" spans="1:12" ht="25.5" x14ac:dyDescent="0.2">
      <c r="A212" s="144" t="s">
        <v>1065</v>
      </c>
      <c r="B212" s="22" t="s">
        <v>213</v>
      </c>
      <c r="C212" s="23">
        <v>0</v>
      </c>
      <c r="D212" s="27" t="str">
        <f t="shared" si="54"/>
        <v>N/A</v>
      </c>
      <c r="E212" s="23">
        <v>17</v>
      </c>
      <c r="F212" s="27" t="str">
        <f t="shared" si="55"/>
        <v>N/A</v>
      </c>
      <c r="G212" s="23">
        <v>0</v>
      </c>
      <c r="H212" s="27" t="str">
        <f t="shared" si="56"/>
        <v>N/A</v>
      </c>
      <c r="I212" s="8" t="s">
        <v>1749</v>
      </c>
      <c r="J212" s="8">
        <v>-100</v>
      </c>
      <c r="K212" s="28" t="s">
        <v>739</v>
      </c>
      <c r="L212" s="112" t="str">
        <f t="shared" si="57"/>
        <v>No</v>
      </c>
    </row>
    <row r="213" spans="1:12" x14ac:dyDescent="0.2">
      <c r="A213" s="158" t="s">
        <v>1066</v>
      </c>
      <c r="B213" s="22" t="s">
        <v>213</v>
      </c>
      <c r="C213" s="23">
        <v>129</v>
      </c>
      <c r="D213" s="27" t="str">
        <f t="shared" si="54"/>
        <v>N/A</v>
      </c>
      <c r="E213" s="23">
        <v>13</v>
      </c>
      <c r="F213" s="27" t="str">
        <f t="shared" si="55"/>
        <v>N/A</v>
      </c>
      <c r="G213" s="23">
        <v>0</v>
      </c>
      <c r="H213" s="27" t="str">
        <f t="shared" si="56"/>
        <v>N/A</v>
      </c>
      <c r="I213" s="8">
        <v>-89.9</v>
      </c>
      <c r="J213" s="8">
        <v>-100</v>
      </c>
      <c r="K213" s="28" t="s">
        <v>739</v>
      </c>
      <c r="L213" s="112" t="str">
        <f t="shared" si="57"/>
        <v>No</v>
      </c>
    </row>
    <row r="214" spans="1:12" ht="25.5" x14ac:dyDescent="0.2">
      <c r="A214" s="144" t="s">
        <v>1067</v>
      </c>
      <c r="B214" s="22" t="s">
        <v>213</v>
      </c>
      <c r="C214" s="23">
        <v>0</v>
      </c>
      <c r="D214" s="27" t="str">
        <f t="shared" si="54"/>
        <v>N/A</v>
      </c>
      <c r="E214" s="23">
        <v>0</v>
      </c>
      <c r="F214" s="27" t="str">
        <f t="shared" si="55"/>
        <v>N/A</v>
      </c>
      <c r="G214" s="23">
        <v>0</v>
      </c>
      <c r="H214" s="27" t="str">
        <f t="shared" si="56"/>
        <v>N/A</v>
      </c>
      <c r="I214" s="8" t="s">
        <v>1749</v>
      </c>
      <c r="J214" s="8" t="s">
        <v>1749</v>
      </c>
      <c r="K214" s="28" t="s">
        <v>739</v>
      </c>
      <c r="L214" s="112" t="str">
        <f t="shared" si="57"/>
        <v>N/A</v>
      </c>
    </row>
    <row r="215" spans="1:12" ht="25.5" x14ac:dyDescent="0.2">
      <c r="A215" s="144" t="s">
        <v>1068</v>
      </c>
      <c r="B215" s="22" t="s">
        <v>213</v>
      </c>
      <c r="C215" s="23">
        <v>0</v>
      </c>
      <c r="D215" s="27" t="str">
        <f t="shared" si="54"/>
        <v>N/A</v>
      </c>
      <c r="E215" s="23">
        <v>0</v>
      </c>
      <c r="F215" s="27" t="str">
        <f t="shared" si="55"/>
        <v>N/A</v>
      </c>
      <c r="G215" s="23">
        <v>0</v>
      </c>
      <c r="H215" s="27" t="str">
        <f t="shared" si="56"/>
        <v>N/A</v>
      </c>
      <c r="I215" s="8" t="s">
        <v>1749</v>
      </c>
      <c r="J215" s="8" t="s">
        <v>1749</v>
      </c>
      <c r="K215" s="28" t="s">
        <v>739</v>
      </c>
      <c r="L215" s="112" t="str">
        <f t="shared" si="57"/>
        <v>N/A</v>
      </c>
    </row>
    <row r="216" spans="1:12" ht="25.5" x14ac:dyDescent="0.2">
      <c r="A216" s="144" t="s">
        <v>1069</v>
      </c>
      <c r="B216" s="22" t="s">
        <v>213</v>
      </c>
      <c r="C216" s="23">
        <v>0</v>
      </c>
      <c r="D216" s="27" t="str">
        <f t="shared" si="54"/>
        <v>N/A</v>
      </c>
      <c r="E216" s="23">
        <v>0</v>
      </c>
      <c r="F216" s="27" t="str">
        <f t="shared" si="55"/>
        <v>N/A</v>
      </c>
      <c r="G216" s="23">
        <v>0</v>
      </c>
      <c r="H216" s="27" t="str">
        <f t="shared" si="56"/>
        <v>N/A</v>
      </c>
      <c r="I216" s="8" t="s">
        <v>1749</v>
      </c>
      <c r="J216" s="8" t="s">
        <v>1749</v>
      </c>
      <c r="K216" s="28" t="s">
        <v>739</v>
      </c>
      <c r="L216" s="112" t="str">
        <f t="shared" si="57"/>
        <v>N/A</v>
      </c>
    </row>
    <row r="217" spans="1:12" ht="25.5" x14ac:dyDescent="0.2">
      <c r="A217" s="144" t="s">
        <v>1070</v>
      </c>
      <c r="B217" s="22" t="s">
        <v>213</v>
      </c>
      <c r="C217" s="23">
        <v>127</v>
      </c>
      <c r="D217" s="27" t="str">
        <f t="shared" si="54"/>
        <v>N/A</v>
      </c>
      <c r="E217" s="23">
        <v>11</v>
      </c>
      <c r="F217" s="27" t="str">
        <f t="shared" si="55"/>
        <v>N/A</v>
      </c>
      <c r="G217" s="23">
        <v>0</v>
      </c>
      <c r="H217" s="27" t="str">
        <f t="shared" si="56"/>
        <v>N/A</v>
      </c>
      <c r="I217" s="8">
        <v>-91.3</v>
      </c>
      <c r="J217" s="8">
        <v>-100</v>
      </c>
      <c r="K217" s="28" t="s">
        <v>739</v>
      </c>
      <c r="L217" s="112" t="str">
        <f t="shared" si="57"/>
        <v>No</v>
      </c>
    </row>
    <row r="218" spans="1:12" ht="25.5" x14ac:dyDescent="0.2">
      <c r="A218" s="144" t="s">
        <v>1071</v>
      </c>
      <c r="B218" s="22" t="s">
        <v>213</v>
      </c>
      <c r="C218" s="23">
        <v>11</v>
      </c>
      <c r="D218" s="27" t="str">
        <f t="shared" si="54"/>
        <v>N/A</v>
      </c>
      <c r="E218" s="23">
        <v>11</v>
      </c>
      <c r="F218" s="27" t="str">
        <f t="shared" si="55"/>
        <v>N/A</v>
      </c>
      <c r="G218" s="23">
        <v>0</v>
      </c>
      <c r="H218" s="27" t="str">
        <f t="shared" si="56"/>
        <v>N/A</v>
      </c>
      <c r="I218" s="8">
        <v>0</v>
      </c>
      <c r="J218" s="8">
        <v>-100</v>
      </c>
      <c r="K218" s="28" t="s">
        <v>739</v>
      </c>
      <c r="L218" s="112" t="str">
        <f t="shared" si="57"/>
        <v>No</v>
      </c>
    </row>
    <row r="219" spans="1:12" x14ac:dyDescent="0.2">
      <c r="A219" s="158" t="s">
        <v>1072</v>
      </c>
      <c r="B219" s="22" t="s">
        <v>213</v>
      </c>
      <c r="C219" s="23">
        <v>119</v>
      </c>
      <c r="D219" s="27" t="str">
        <f t="shared" si="54"/>
        <v>N/A</v>
      </c>
      <c r="E219" s="23">
        <v>50</v>
      </c>
      <c r="F219" s="27" t="str">
        <f t="shared" si="55"/>
        <v>N/A</v>
      </c>
      <c r="G219" s="23">
        <v>0</v>
      </c>
      <c r="H219" s="27" t="str">
        <f t="shared" si="56"/>
        <v>N/A</v>
      </c>
      <c r="I219" s="8">
        <v>-58</v>
      </c>
      <c r="J219" s="8">
        <v>-100</v>
      </c>
      <c r="K219" s="28" t="s">
        <v>739</v>
      </c>
      <c r="L219" s="112" t="str">
        <f t="shared" si="57"/>
        <v>No</v>
      </c>
    </row>
    <row r="220" spans="1:12" ht="25.5" x14ac:dyDescent="0.2">
      <c r="A220" s="145" t="s">
        <v>1073</v>
      </c>
      <c r="B220" s="22" t="s">
        <v>213</v>
      </c>
      <c r="C220" s="23">
        <v>0</v>
      </c>
      <c r="D220" s="27" t="str">
        <f t="shared" si="54"/>
        <v>N/A</v>
      </c>
      <c r="E220" s="23">
        <v>0</v>
      </c>
      <c r="F220" s="27" t="str">
        <f t="shared" si="55"/>
        <v>N/A</v>
      </c>
      <c r="G220" s="23">
        <v>0</v>
      </c>
      <c r="H220" s="27" t="str">
        <f t="shared" si="56"/>
        <v>N/A</v>
      </c>
      <c r="I220" s="8" t="s">
        <v>1749</v>
      </c>
      <c r="J220" s="8" t="s">
        <v>1749</v>
      </c>
      <c r="K220" s="28" t="s">
        <v>739</v>
      </c>
      <c r="L220" s="112" t="str">
        <f t="shared" si="57"/>
        <v>N/A</v>
      </c>
    </row>
    <row r="221" spans="1:12" ht="25.5" x14ac:dyDescent="0.2">
      <c r="A221" s="145" t="s">
        <v>1074</v>
      </c>
      <c r="B221" s="22" t="s">
        <v>213</v>
      </c>
      <c r="C221" s="23">
        <v>0</v>
      </c>
      <c r="D221" s="27" t="str">
        <f t="shared" si="54"/>
        <v>N/A</v>
      </c>
      <c r="E221" s="23">
        <v>0</v>
      </c>
      <c r="F221" s="27" t="str">
        <f t="shared" si="55"/>
        <v>N/A</v>
      </c>
      <c r="G221" s="23">
        <v>0</v>
      </c>
      <c r="H221" s="27" t="str">
        <f t="shared" si="56"/>
        <v>N/A</v>
      </c>
      <c r="I221" s="8" t="s">
        <v>1749</v>
      </c>
      <c r="J221" s="8" t="s">
        <v>1749</v>
      </c>
      <c r="K221" s="28" t="s">
        <v>739</v>
      </c>
      <c r="L221" s="112" t="str">
        <f t="shared" si="57"/>
        <v>N/A</v>
      </c>
    </row>
    <row r="222" spans="1:12" ht="25.5" x14ac:dyDescent="0.2">
      <c r="A222" s="145" t="s">
        <v>1075</v>
      </c>
      <c r="B222" s="22" t="s">
        <v>213</v>
      </c>
      <c r="C222" s="23">
        <v>0</v>
      </c>
      <c r="D222" s="27" t="str">
        <f t="shared" si="54"/>
        <v>N/A</v>
      </c>
      <c r="E222" s="23">
        <v>0</v>
      </c>
      <c r="F222" s="27" t="str">
        <f t="shared" si="55"/>
        <v>N/A</v>
      </c>
      <c r="G222" s="23">
        <v>0</v>
      </c>
      <c r="H222" s="27" t="str">
        <f t="shared" si="56"/>
        <v>N/A</v>
      </c>
      <c r="I222" s="8" t="s">
        <v>1749</v>
      </c>
      <c r="J222" s="8" t="s">
        <v>1749</v>
      </c>
      <c r="K222" s="28" t="s">
        <v>739</v>
      </c>
      <c r="L222" s="112" t="str">
        <f t="shared" si="57"/>
        <v>N/A</v>
      </c>
    </row>
    <row r="223" spans="1:12" ht="25.5" x14ac:dyDescent="0.2">
      <c r="A223" s="145" t="s">
        <v>1076</v>
      </c>
      <c r="B223" s="22" t="s">
        <v>213</v>
      </c>
      <c r="C223" s="23">
        <v>116</v>
      </c>
      <c r="D223" s="27" t="str">
        <f t="shared" si="54"/>
        <v>N/A</v>
      </c>
      <c r="E223" s="23">
        <v>48</v>
      </c>
      <c r="F223" s="27" t="str">
        <f t="shared" si="55"/>
        <v>N/A</v>
      </c>
      <c r="G223" s="23">
        <v>0</v>
      </c>
      <c r="H223" s="27" t="str">
        <f t="shared" si="56"/>
        <v>N/A</v>
      </c>
      <c r="I223" s="8">
        <v>-58.6</v>
      </c>
      <c r="J223" s="8">
        <v>-100</v>
      </c>
      <c r="K223" s="28" t="s">
        <v>739</v>
      </c>
      <c r="L223" s="112" t="str">
        <f t="shared" si="57"/>
        <v>No</v>
      </c>
    </row>
    <row r="224" spans="1:12" ht="25.5" x14ac:dyDescent="0.2">
      <c r="A224" s="145" t="s">
        <v>1077</v>
      </c>
      <c r="B224" s="22" t="s">
        <v>213</v>
      </c>
      <c r="C224" s="23">
        <v>11</v>
      </c>
      <c r="D224" s="27" t="str">
        <f t="shared" si="54"/>
        <v>N/A</v>
      </c>
      <c r="E224" s="23">
        <v>11</v>
      </c>
      <c r="F224" s="27" t="str">
        <f t="shared" si="55"/>
        <v>N/A</v>
      </c>
      <c r="G224" s="23">
        <v>0</v>
      </c>
      <c r="H224" s="27" t="str">
        <f t="shared" ref="H224:H230" si="58">IF($B224="N/A","N/A",IF(G224&gt;10,"No",IF(G224&lt;-10,"No","Yes")))</f>
        <v>N/A</v>
      </c>
      <c r="I224" s="8">
        <v>-33.299999999999997</v>
      </c>
      <c r="J224" s="8">
        <v>-100</v>
      </c>
      <c r="K224" s="28" t="s">
        <v>739</v>
      </c>
      <c r="L224" s="112" t="str">
        <f t="shared" ref="L224:L235" si="59">IF(J224="Div by 0", "N/A", IF(K224="N/A","N/A", IF(J224&gt;VALUE(MID(K224,1,2)), "No", IF(J224&lt;-1*VALUE(MID(K224,1,2)), "No", "Yes"))))</f>
        <v>No</v>
      </c>
    </row>
    <row r="225" spans="1:12" x14ac:dyDescent="0.2">
      <c r="A225" s="158" t="s">
        <v>1078</v>
      </c>
      <c r="B225" s="22" t="s">
        <v>213</v>
      </c>
      <c r="C225" s="23">
        <v>0</v>
      </c>
      <c r="D225" s="27" t="str">
        <f t="shared" si="54"/>
        <v>N/A</v>
      </c>
      <c r="E225" s="23">
        <v>25089</v>
      </c>
      <c r="F225" s="27" t="str">
        <f t="shared" si="55"/>
        <v>N/A</v>
      </c>
      <c r="G225" s="23">
        <v>14307</v>
      </c>
      <c r="H225" s="27" t="str">
        <f t="shared" si="58"/>
        <v>N/A</v>
      </c>
      <c r="I225" s="8" t="s">
        <v>1749</v>
      </c>
      <c r="J225" s="8">
        <v>-43</v>
      </c>
      <c r="K225" s="28" t="s">
        <v>739</v>
      </c>
      <c r="L225" s="112" t="str">
        <f t="shared" si="59"/>
        <v>No</v>
      </c>
    </row>
    <row r="226" spans="1:12" ht="25.5" x14ac:dyDescent="0.2">
      <c r="A226" s="145" t="s">
        <v>1079</v>
      </c>
      <c r="B226" s="22" t="s">
        <v>213</v>
      </c>
      <c r="C226" s="23">
        <v>0</v>
      </c>
      <c r="D226" s="27" t="str">
        <f t="shared" si="54"/>
        <v>N/A</v>
      </c>
      <c r="E226" s="23">
        <v>10442</v>
      </c>
      <c r="F226" s="27" t="str">
        <f t="shared" si="55"/>
        <v>N/A</v>
      </c>
      <c r="G226" s="23">
        <v>9490</v>
      </c>
      <c r="H226" s="27" t="str">
        <f t="shared" si="58"/>
        <v>N/A</v>
      </c>
      <c r="I226" s="8" t="s">
        <v>1749</v>
      </c>
      <c r="J226" s="8">
        <v>-9.1199999999999992</v>
      </c>
      <c r="K226" s="28" t="s">
        <v>739</v>
      </c>
      <c r="L226" s="112" t="str">
        <f t="shared" si="59"/>
        <v>Yes</v>
      </c>
    </row>
    <row r="227" spans="1:12" ht="25.5" x14ac:dyDescent="0.2">
      <c r="A227" s="145" t="s">
        <v>1080</v>
      </c>
      <c r="B227" s="22" t="s">
        <v>213</v>
      </c>
      <c r="C227" s="23">
        <v>0</v>
      </c>
      <c r="D227" s="27" t="str">
        <f t="shared" si="54"/>
        <v>N/A</v>
      </c>
      <c r="E227" s="23">
        <v>354</v>
      </c>
      <c r="F227" s="27" t="str">
        <f t="shared" si="55"/>
        <v>N/A</v>
      </c>
      <c r="G227" s="23">
        <v>478</v>
      </c>
      <c r="H227" s="27" t="str">
        <f t="shared" si="58"/>
        <v>N/A</v>
      </c>
      <c r="I227" s="8" t="s">
        <v>1749</v>
      </c>
      <c r="J227" s="8">
        <v>35.03</v>
      </c>
      <c r="K227" s="28" t="s">
        <v>739</v>
      </c>
      <c r="L227" s="112" t="str">
        <f t="shared" si="59"/>
        <v>No</v>
      </c>
    </row>
    <row r="228" spans="1:12" ht="25.5" x14ac:dyDescent="0.2">
      <c r="A228" s="145" t="s">
        <v>1081</v>
      </c>
      <c r="B228" s="22" t="s">
        <v>213</v>
      </c>
      <c r="C228" s="23">
        <v>0</v>
      </c>
      <c r="D228" s="27" t="str">
        <f t="shared" si="54"/>
        <v>N/A</v>
      </c>
      <c r="E228" s="23">
        <v>8441</v>
      </c>
      <c r="F228" s="27" t="str">
        <f t="shared" si="55"/>
        <v>N/A</v>
      </c>
      <c r="G228" s="23">
        <v>1617</v>
      </c>
      <c r="H228" s="27" t="str">
        <f t="shared" si="58"/>
        <v>N/A</v>
      </c>
      <c r="I228" s="8" t="s">
        <v>1749</v>
      </c>
      <c r="J228" s="8">
        <v>-80.8</v>
      </c>
      <c r="K228" s="28" t="s">
        <v>739</v>
      </c>
      <c r="L228" s="112" t="str">
        <f t="shared" si="59"/>
        <v>No</v>
      </c>
    </row>
    <row r="229" spans="1:12" ht="25.5" x14ac:dyDescent="0.2">
      <c r="A229" s="145" t="s">
        <v>1082</v>
      </c>
      <c r="B229" s="22" t="s">
        <v>213</v>
      </c>
      <c r="C229" s="23">
        <v>0</v>
      </c>
      <c r="D229" s="27" t="str">
        <f t="shared" si="54"/>
        <v>N/A</v>
      </c>
      <c r="E229" s="23">
        <v>5722</v>
      </c>
      <c r="F229" s="27" t="str">
        <f t="shared" si="55"/>
        <v>N/A</v>
      </c>
      <c r="G229" s="23">
        <v>2231</v>
      </c>
      <c r="H229" s="27" t="str">
        <f t="shared" si="58"/>
        <v>N/A</v>
      </c>
      <c r="I229" s="8" t="s">
        <v>1749</v>
      </c>
      <c r="J229" s="8">
        <v>-61</v>
      </c>
      <c r="K229" s="28" t="s">
        <v>739</v>
      </c>
      <c r="L229" s="112" t="str">
        <f t="shared" si="59"/>
        <v>No</v>
      </c>
    </row>
    <row r="230" spans="1:12" ht="25.5" x14ac:dyDescent="0.2">
      <c r="A230" s="145" t="s">
        <v>1083</v>
      </c>
      <c r="B230" s="22" t="s">
        <v>213</v>
      </c>
      <c r="C230" s="23">
        <v>0</v>
      </c>
      <c r="D230" s="27" t="str">
        <f t="shared" si="54"/>
        <v>N/A</v>
      </c>
      <c r="E230" s="23">
        <v>130</v>
      </c>
      <c r="F230" s="27" t="str">
        <f t="shared" si="55"/>
        <v>N/A</v>
      </c>
      <c r="G230" s="23">
        <v>491</v>
      </c>
      <c r="H230" s="27" t="str">
        <f t="shared" si="58"/>
        <v>N/A</v>
      </c>
      <c r="I230" s="8" t="s">
        <v>1749</v>
      </c>
      <c r="J230" s="8">
        <v>277.7</v>
      </c>
      <c r="K230" s="28" t="s">
        <v>739</v>
      </c>
      <c r="L230" s="112" t="str">
        <f t="shared" si="59"/>
        <v>No</v>
      </c>
    </row>
    <row r="231" spans="1:12" x14ac:dyDescent="0.2">
      <c r="A231" s="145" t="s">
        <v>1084</v>
      </c>
      <c r="B231" s="22" t="s">
        <v>289</v>
      </c>
      <c r="C231" s="4">
        <v>4.0885068818999999</v>
      </c>
      <c r="D231" s="27" t="str">
        <f>IF($B231="N/A","N/A",IF(C231&lt;15,"Yes","No"))</f>
        <v>Yes</v>
      </c>
      <c r="E231" s="4">
        <v>3.1418542933000002</v>
      </c>
      <c r="F231" s="27" t="str">
        <f>IF($B231="N/A","N/A",IF(E231&lt;15,"Yes","No"))</f>
        <v>Yes</v>
      </c>
      <c r="G231" s="4">
        <v>4.8303143867999996</v>
      </c>
      <c r="H231" s="27" t="str">
        <f>IF($B231="N/A","N/A",IF(G231&lt;15,"Yes","No"))</f>
        <v>Yes</v>
      </c>
      <c r="I231" s="8">
        <v>-23.2</v>
      </c>
      <c r="J231" s="8">
        <v>53.74</v>
      </c>
      <c r="K231" s="28" t="s">
        <v>739</v>
      </c>
      <c r="L231" s="112" t="str">
        <f t="shared" si="59"/>
        <v>No</v>
      </c>
    </row>
    <row r="232" spans="1:12" x14ac:dyDescent="0.2">
      <c r="A232" s="145" t="s">
        <v>1085</v>
      </c>
      <c r="B232" s="22" t="s">
        <v>213</v>
      </c>
      <c r="C232" s="23">
        <v>3975</v>
      </c>
      <c r="D232" s="27" t="str">
        <f t="shared" ref="D232" si="60">IF($B232="N/A","N/A",IF(C232&gt;10,"No",IF(C232&lt;-10,"No","Yes")))</f>
        <v>N/A</v>
      </c>
      <c r="E232" s="23">
        <v>3685</v>
      </c>
      <c r="F232" s="27" t="str">
        <f t="shared" ref="F232" si="61">IF($B232="N/A","N/A",IF(E232&gt;10,"No",IF(E232&lt;-10,"No","Yes")))</f>
        <v>N/A</v>
      </c>
      <c r="G232" s="23">
        <v>5459</v>
      </c>
      <c r="H232" s="27" t="str">
        <f t="shared" ref="H232" si="62">IF($B232="N/A","N/A",IF(G232&gt;10,"No",IF(G232&lt;-10,"No","Yes")))</f>
        <v>N/A</v>
      </c>
      <c r="I232" s="8">
        <v>-7.3</v>
      </c>
      <c r="J232" s="8">
        <v>48.14</v>
      </c>
      <c r="K232" s="28" t="s">
        <v>739</v>
      </c>
      <c r="L232" s="112" t="str">
        <f t="shared" si="59"/>
        <v>No</v>
      </c>
    </row>
    <row r="233" spans="1:12" ht="25.5" x14ac:dyDescent="0.2">
      <c r="A233" s="145" t="s">
        <v>1086</v>
      </c>
      <c r="B233" s="22" t="s">
        <v>279</v>
      </c>
      <c r="C233" s="4">
        <v>10.74179165</v>
      </c>
      <c r="D233" s="27" t="str">
        <f>IF($B233="N/A","N/A",IF(C233&lt;10,"Yes","No"))</f>
        <v>No</v>
      </c>
      <c r="E233" s="4">
        <v>9.7934993488999993</v>
      </c>
      <c r="F233" s="27" t="str">
        <f>IF($B233="N/A","N/A",IF(E233&lt;10,"Yes","No"))</f>
        <v>Yes</v>
      </c>
      <c r="G233" s="4">
        <v>28.473815982000001</v>
      </c>
      <c r="H233" s="27" t="str">
        <f>IF($B233="N/A","N/A",IF(G233&lt;10,"Yes","No"))</f>
        <v>No</v>
      </c>
      <c r="I233" s="8">
        <v>-8.83</v>
      </c>
      <c r="J233" s="8">
        <v>190.7</v>
      </c>
      <c r="K233" s="28" t="s">
        <v>739</v>
      </c>
      <c r="L233" s="112" t="str">
        <f t="shared" si="59"/>
        <v>No</v>
      </c>
    </row>
    <row r="234" spans="1:12" x14ac:dyDescent="0.2">
      <c r="A234" s="135" t="s">
        <v>72</v>
      </c>
      <c r="B234" s="22" t="s">
        <v>213</v>
      </c>
      <c r="C234" s="4">
        <v>4.1175445729</v>
      </c>
      <c r="D234" s="27" t="str">
        <f t="shared" si="54"/>
        <v>N/A</v>
      </c>
      <c r="E234" s="4">
        <v>3.3416088804999999</v>
      </c>
      <c r="F234" s="27" t="str">
        <f t="shared" si="55"/>
        <v>N/A</v>
      </c>
      <c r="G234" s="4">
        <v>3.9628010270999998</v>
      </c>
      <c r="H234" s="27" t="str">
        <f>IF($B234="N/A","N/A",IF(G234&gt;10,"No",IF(G234&lt;-10,"No","Yes")))</f>
        <v>N/A</v>
      </c>
      <c r="I234" s="8">
        <v>-18.8</v>
      </c>
      <c r="J234" s="8">
        <v>18.59</v>
      </c>
      <c r="K234" s="28" t="s">
        <v>739</v>
      </c>
      <c r="L234" s="112" t="str">
        <f t="shared" si="59"/>
        <v>Yes</v>
      </c>
    </row>
    <row r="235" spans="1:12" ht="25.5" x14ac:dyDescent="0.2">
      <c r="A235" s="145" t="s">
        <v>1087</v>
      </c>
      <c r="B235" s="22" t="s">
        <v>289</v>
      </c>
      <c r="C235" s="5">
        <v>3.8620128927000001</v>
      </c>
      <c r="D235" s="27" t="str">
        <f>IF($B235="N/A","N/A",IF(C235&lt;15,"Yes","No"))</f>
        <v>Yes</v>
      </c>
      <c r="E235" s="5">
        <v>2.9221242474000002</v>
      </c>
      <c r="F235" s="27" t="str">
        <f>IF($B235="N/A","N/A",IF(E235&lt;15,"Yes","No"))</f>
        <v>Yes</v>
      </c>
      <c r="G235" s="5">
        <v>4.5874106461000004</v>
      </c>
      <c r="H235" s="27" t="str">
        <f>IF($B235="N/A","N/A",IF(G235&lt;15,"Yes","No"))</f>
        <v>Yes</v>
      </c>
      <c r="I235" s="8">
        <v>-24.3</v>
      </c>
      <c r="J235" s="8">
        <v>56.99</v>
      </c>
      <c r="K235" s="28" t="s">
        <v>739</v>
      </c>
      <c r="L235" s="112" t="str">
        <f t="shared" si="59"/>
        <v>No</v>
      </c>
    </row>
    <row r="236" spans="1:12" ht="25.5" x14ac:dyDescent="0.2">
      <c r="A236" s="145" t="s">
        <v>152</v>
      </c>
      <c r="B236" s="22" t="s">
        <v>213</v>
      </c>
      <c r="C236" s="23">
        <v>379</v>
      </c>
      <c r="D236" s="27" t="str">
        <f>IF($B236="N/A","N/A",IF(C236&gt;10,"No",IF(C236&lt;-10,"No","Yes")))</f>
        <v>N/A</v>
      </c>
      <c r="E236" s="23">
        <v>24217</v>
      </c>
      <c r="F236" s="27" t="str">
        <f>IF($B236="N/A","N/A",IF(E236&gt;10,"No",IF(E236&lt;-10,"No","Yes")))</f>
        <v>N/A</v>
      </c>
      <c r="G236" s="23">
        <v>1314</v>
      </c>
      <c r="H236" s="27" t="str">
        <f>IF($B236="N/A","N/A",IF(G236&gt;10,"No",IF(G236&lt;-10,"No","Yes")))</f>
        <v>N/A</v>
      </c>
      <c r="I236" s="8">
        <v>6290</v>
      </c>
      <c r="J236" s="8">
        <v>-94.6</v>
      </c>
      <c r="K236" s="28" t="s">
        <v>739</v>
      </c>
      <c r="L236" s="112" t="str">
        <f>IF(J236="Div by 0", "N/A", IF(K236="N/A","N/A", IF(J236&gt;VALUE(MID(K236,1,2)), "No", IF(J236&lt;-1*VALUE(MID(K236,1,2)), "No", "Yes"))))</f>
        <v>No</v>
      </c>
    </row>
    <row r="237" spans="1:12" x14ac:dyDescent="0.2">
      <c r="A237" s="145" t="s">
        <v>1088</v>
      </c>
      <c r="B237" s="22" t="s">
        <v>213</v>
      </c>
      <c r="C237" s="23">
        <v>37005</v>
      </c>
      <c r="D237" s="27" t="str">
        <f t="shared" ref="D237:D242" si="63">IF($B237="N/A","N/A",IF(C237&gt;10,"No",IF(C237&lt;-10,"No","Yes")))</f>
        <v>N/A</v>
      </c>
      <c r="E237" s="23">
        <v>37627</v>
      </c>
      <c r="F237" s="27" t="str">
        <f t="shared" ref="F237:F242" si="64">IF($B237="N/A","N/A",IF(E237&gt;10,"No",IF(E237&lt;-10,"No","Yes")))</f>
        <v>N/A</v>
      </c>
      <c r="G237" s="23">
        <v>19172</v>
      </c>
      <c r="H237" s="27" t="str">
        <f>IF($B237="N/A","N/A",IF(G237&gt;10,"No",IF(G237&lt;-10,"No","Yes")))</f>
        <v>N/A</v>
      </c>
      <c r="I237" s="8">
        <v>1.681</v>
      </c>
      <c r="J237" s="8">
        <v>-49</v>
      </c>
      <c r="K237" s="28" t="s">
        <v>739</v>
      </c>
      <c r="L237" s="112" t="str">
        <f>IF(J237="Div by 0", "N/A", IF(OR(J237="N/A",K237="N/A"),"N/A", IF(J237&gt;VALUE(MID(K237,1,2)), "No", IF(J237&lt;-1*VALUE(MID(K237,1,2)), "No", "Yes"))))</f>
        <v>No</v>
      </c>
    </row>
    <row r="238" spans="1:12" ht="25.5" x14ac:dyDescent="0.2">
      <c r="A238" s="145" t="s">
        <v>1089</v>
      </c>
      <c r="B238" s="22" t="s">
        <v>213</v>
      </c>
      <c r="C238" s="4" t="s">
        <v>213</v>
      </c>
      <c r="D238" s="27" t="str">
        <f t="shared" si="63"/>
        <v>N/A</v>
      </c>
      <c r="E238" s="4">
        <v>100</v>
      </c>
      <c r="F238" s="27" t="str">
        <f t="shared" si="64"/>
        <v>N/A</v>
      </c>
      <c r="G238" s="4">
        <v>100</v>
      </c>
      <c r="H238" s="27" t="str">
        <f t="shared" ref="H238:H242" si="65">IF($B238="N/A","N/A",IF(G238&gt;10,"No",IF(G238&lt;-10,"No","Yes")))</f>
        <v>N/A</v>
      </c>
      <c r="I238" s="8" t="s">
        <v>213</v>
      </c>
      <c r="J238" s="8">
        <v>0</v>
      </c>
      <c r="K238" s="28" t="s">
        <v>213</v>
      </c>
      <c r="L238" s="112" t="str">
        <f t="shared" ref="L238:L242" si="66">IF(J238="Div by 0", "N/A", IF(OR(J238="N/A",K238="N/A"),"N/A", IF(J238&gt;VALUE(MID(K238,1,2)), "No", IF(J238&lt;-1*VALUE(MID(K238,1,2)), "No", "Yes"))))</f>
        <v>N/A</v>
      </c>
    </row>
    <row r="239" spans="1:12" ht="25.5" x14ac:dyDescent="0.2">
      <c r="A239" s="161" t="s">
        <v>1090</v>
      </c>
      <c r="B239" s="22" t="s">
        <v>213</v>
      </c>
      <c r="C239" s="23" t="s">
        <v>213</v>
      </c>
      <c r="D239" s="27" t="str">
        <f t="shared" si="63"/>
        <v>N/A</v>
      </c>
      <c r="E239" s="23">
        <v>0</v>
      </c>
      <c r="F239" s="27" t="str">
        <f t="shared" si="64"/>
        <v>N/A</v>
      </c>
      <c r="G239" s="23">
        <v>0</v>
      </c>
      <c r="H239" s="27" t="str">
        <f t="shared" si="65"/>
        <v>N/A</v>
      </c>
      <c r="I239" s="8" t="s">
        <v>213</v>
      </c>
      <c r="J239" s="8" t="s">
        <v>1749</v>
      </c>
      <c r="K239" s="28" t="s">
        <v>213</v>
      </c>
      <c r="L239" s="112" t="str">
        <f t="shared" si="66"/>
        <v>N/A</v>
      </c>
    </row>
    <row r="240" spans="1:12" ht="25.5" x14ac:dyDescent="0.2">
      <c r="A240" s="145" t="s">
        <v>1091</v>
      </c>
      <c r="B240" s="22" t="s">
        <v>213</v>
      </c>
      <c r="C240" s="4" t="s">
        <v>213</v>
      </c>
      <c r="D240" s="27" t="str">
        <f t="shared" si="63"/>
        <v>N/A</v>
      </c>
      <c r="E240" s="4" t="s">
        <v>1749</v>
      </c>
      <c r="F240" s="27" t="str">
        <f t="shared" si="64"/>
        <v>N/A</v>
      </c>
      <c r="G240" s="4" t="s">
        <v>1749</v>
      </c>
      <c r="H240" s="27" t="str">
        <f t="shared" si="65"/>
        <v>N/A</v>
      </c>
      <c r="I240" s="8" t="s">
        <v>213</v>
      </c>
      <c r="J240" s="8" t="s">
        <v>1749</v>
      </c>
      <c r="K240" s="28" t="s">
        <v>213</v>
      </c>
      <c r="L240" s="112" t="str">
        <f t="shared" si="66"/>
        <v>N/A</v>
      </c>
    </row>
    <row r="241" spans="1:12" x14ac:dyDescent="0.2">
      <c r="A241" s="145" t="s">
        <v>1092</v>
      </c>
      <c r="B241" s="22" t="s">
        <v>213</v>
      </c>
      <c r="C241" s="23" t="s">
        <v>213</v>
      </c>
      <c r="D241" s="27" t="str">
        <f t="shared" si="63"/>
        <v>N/A</v>
      </c>
      <c r="E241" s="23">
        <v>0</v>
      </c>
      <c r="F241" s="27" t="str">
        <f t="shared" si="64"/>
        <v>N/A</v>
      </c>
      <c r="G241" s="23">
        <v>0</v>
      </c>
      <c r="H241" s="27" t="str">
        <f t="shared" si="65"/>
        <v>N/A</v>
      </c>
      <c r="I241" s="8" t="s">
        <v>213</v>
      </c>
      <c r="J241" s="8" t="s">
        <v>1749</v>
      </c>
      <c r="K241" s="28" t="s">
        <v>213</v>
      </c>
      <c r="L241" s="112" t="str">
        <f t="shared" si="66"/>
        <v>N/A</v>
      </c>
    </row>
    <row r="242" spans="1:12" ht="25.5" x14ac:dyDescent="0.2">
      <c r="A242" s="145" t="s">
        <v>1093</v>
      </c>
      <c r="B242" s="22" t="s">
        <v>213</v>
      </c>
      <c r="C242" s="4" t="s">
        <v>213</v>
      </c>
      <c r="D242" s="27" t="str">
        <f t="shared" si="63"/>
        <v>N/A</v>
      </c>
      <c r="E242" s="4">
        <v>3.1418542933000002</v>
      </c>
      <c r="F242" s="27" t="str">
        <f t="shared" si="64"/>
        <v>N/A</v>
      </c>
      <c r="G242" s="4">
        <v>4.8303143867999996</v>
      </c>
      <c r="H242" s="27" t="str">
        <f t="shared" si="65"/>
        <v>N/A</v>
      </c>
      <c r="I242" s="8" t="s">
        <v>213</v>
      </c>
      <c r="J242" s="8">
        <v>53.74</v>
      </c>
      <c r="K242" s="28" t="s">
        <v>213</v>
      </c>
      <c r="L242" s="112" t="str">
        <f t="shared" si="66"/>
        <v>N/A</v>
      </c>
    </row>
    <row r="243" spans="1:12" x14ac:dyDescent="0.2">
      <c r="A243" s="158" t="s">
        <v>1094</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1749</v>
      </c>
      <c r="J243" s="8" t="s">
        <v>1749</v>
      </c>
      <c r="K243" s="28" t="s">
        <v>739</v>
      </c>
      <c r="L243" s="112" t="str">
        <f t="shared" ref="L243:L276" si="67">IF(J243="Div by 0", "N/A", IF(K243="N/A","N/A", IF(J243&gt;VALUE(MID(K243,1,2)), "No", IF(J243&lt;-1*VALUE(MID(K243,1,2)), "No", "Yes"))))</f>
        <v>N/A</v>
      </c>
    </row>
    <row r="244" spans="1:12" x14ac:dyDescent="0.2">
      <c r="A244" s="135" t="s">
        <v>1095</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1749</v>
      </c>
      <c r="J244" s="8" t="s">
        <v>1749</v>
      </c>
      <c r="K244" s="28" t="s">
        <v>739</v>
      </c>
      <c r="L244" s="112" t="str">
        <f t="shared" si="67"/>
        <v>N/A</v>
      </c>
    </row>
    <row r="245" spans="1:12" x14ac:dyDescent="0.2">
      <c r="A245" s="135" t="s">
        <v>1096</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1749</v>
      </c>
      <c r="J245" s="8" t="s">
        <v>1749</v>
      </c>
      <c r="K245" s="28" t="s">
        <v>739</v>
      </c>
      <c r="L245" s="112" t="str">
        <f t="shared" si="67"/>
        <v>N/A</v>
      </c>
    </row>
    <row r="246" spans="1:12" x14ac:dyDescent="0.2">
      <c r="A246" s="135" t="s">
        <v>1097</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1749</v>
      </c>
      <c r="J246" s="8" t="s">
        <v>1749</v>
      </c>
      <c r="K246" s="28" t="s">
        <v>739</v>
      </c>
      <c r="L246" s="112" t="str">
        <f t="shared" si="67"/>
        <v>N/A</v>
      </c>
    </row>
    <row r="247" spans="1:12" x14ac:dyDescent="0.2">
      <c r="A247" s="135" t="s">
        <v>1098</v>
      </c>
      <c r="B247" s="22" t="s">
        <v>213</v>
      </c>
      <c r="C247" s="4">
        <v>0</v>
      </c>
      <c r="D247" s="27" t="str">
        <f t="shared" si="68"/>
        <v>N/A</v>
      </c>
      <c r="E247" s="4">
        <v>0</v>
      </c>
      <c r="F247" s="27" t="str">
        <f t="shared" si="69"/>
        <v>N/A</v>
      </c>
      <c r="G247" s="4">
        <v>0</v>
      </c>
      <c r="H247" s="27" t="str">
        <f t="shared" si="70"/>
        <v>N/A</v>
      </c>
      <c r="I247" s="8" t="s">
        <v>1749</v>
      </c>
      <c r="J247" s="8" t="s">
        <v>1749</v>
      </c>
      <c r="K247" s="28" t="s">
        <v>739</v>
      </c>
      <c r="L247" s="112" t="str">
        <f t="shared" si="67"/>
        <v>N/A</v>
      </c>
    </row>
    <row r="248" spans="1:12" x14ac:dyDescent="0.2">
      <c r="A248" s="135" t="s">
        <v>1099</v>
      </c>
      <c r="B248" s="22" t="s">
        <v>213</v>
      </c>
      <c r="C248" s="4" t="s">
        <v>1749</v>
      </c>
      <c r="D248" s="27" t="str">
        <f t="shared" si="68"/>
        <v>N/A</v>
      </c>
      <c r="E248" s="4" t="s">
        <v>1749</v>
      </c>
      <c r="F248" s="27" t="str">
        <f t="shared" si="69"/>
        <v>N/A</v>
      </c>
      <c r="G248" s="4" t="s">
        <v>1749</v>
      </c>
      <c r="H248" s="27" t="str">
        <f t="shared" si="70"/>
        <v>N/A</v>
      </c>
      <c r="I248" s="8" t="s">
        <v>1749</v>
      </c>
      <c r="J248" s="8" t="s">
        <v>1749</v>
      </c>
      <c r="K248" s="28" t="s">
        <v>739</v>
      </c>
      <c r="L248" s="112" t="str">
        <f t="shared" si="67"/>
        <v>N/A</v>
      </c>
    </row>
    <row r="249" spans="1:12" x14ac:dyDescent="0.2">
      <c r="A249" s="158" t="s">
        <v>1100</v>
      </c>
      <c r="B249" s="22" t="s">
        <v>213</v>
      </c>
      <c r="C249" s="23">
        <v>677245</v>
      </c>
      <c r="D249" s="27" t="str">
        <f t="shared" si="68"/>
        <v>N/A</v>
      </c>
      <c r="E249" s="23">
        <v>695428</v>
      </c>
      <c r="F249" s="27" t="str">
        <f t="shared" si="69"/>
        <v>N/A</v>
      </c>
      <c r="G249" s="23">
        <v>1838</v>
      </c>
      <c r="H249" s="27" t="str">
        <f t="shared" si="70"/>
        <v>N/A</v>
      </c>
      <c r="I249" s="8">
        <v>2.6850000000000001</v>
      </c>
      <c r="J249" s="8">
        <v>-99.7</v>
      </c>
      <c r="K249" s="28" t="s">
        <v>739</v>
      </c>
      <c r="L249" s="112" t="str">
        <f t="shared" si="67"/>
        <v>No</v>
      </c>
    </row>
    <row r="250" spans="1:12" x14ac:dyDescent="0.2">
      <c r="A250" s="135" t="s">
        <v>1101</v>
      </c>
      <c r="B250" s="22" t="s">
        <v>213</v>
      </c>
      <c r="C250" s="4">
        <v>78.383813865999997</v>
      </c>
      <c r="D250" s="27" t="str">
        <f t="shared" si="68"/>
        <v>N/A</v>
      </c>
      <c r="E250" s="4">
        <v>74.592241100999999</v>
      </c>
      <c r="F250" s="27" t="str">
        <f t="shared" si="69"/>
        <v>N/A</v>
      </c>
      <c r="G250" s="4">
        <v>0.69926050809999996</v>
      </c>
      <c r="H250" s="27" t="str">
        <f t="shared" si="70"/>
        <v>N/A</v>
      </c>
      <c r="I250" s="8">
        <v>-4.84</v>
      </c>
      <c r="J250" s="8">
        <v>-99.1</v>
      </c>
      <c r="K250" s="28" t="s">
        <v>739</v>
      </c>
      <c r="L250" s="112" t="str">
        <f t="shared" si="67"/>
        <v>No</v>
      </c>
    </row>
    <row r="251" spans="1:12" x14ac:dyDescent="0.2">
      <c r="A251" s="135" t="s">
        <v>1102</v>
      </c>
      <c r="B251" s="22" t="s">
        <v>213</v>
      </c>
      <c r="C251" s="4">
        <v>87.939038276000005</v>
      </c>
      <c r="D251" s="27" t="str">
        <f t="shared" si="68"/>
        <v>N/A</v>
      </c>
      <c r="E251" s="4">
        <v>90.811025369000006</v>
      </c>
      <c r="F251" s="27" t="str">
        <f t="shared" si="69"/>
        <v>N/A</v>
      </c>
      <c r="G251" s="4">
        <v>1.7526689246</v>
      </c>
      <c r="H251" s="27" t="str">
        <f t="shared" si="70"/>
        <v>N/A</v>
      </c>
      <c r="I251" s="8">
        <v>3.266</v>
      </c>
      <c r="J251" s="8">
        <v>-98.1</v>
      </c>
      <c r="K251" s="28" t="s">
        <v>739</v>
      </c>
      <c r="L251" s="112" t="str">
        <f t="shared" si="67"/>
        <v>No</v>
      </c>
    </row>
    <row r="252" spans="1:12" x14ac:dyDescent="0.2">
      <c r="A252" s="135" t="s">
        <v>1103</v>
      </c>
      <c r="B252" s="22" t="s">
        <v>213</v>
      </c>
      <c r="C252" s="4">
        <v>98.660980871999996</v>
      </c>
      <c r="D252" s="27" t="str">
        <f t="shared" si="68"/>
        <v>N/A</v>
      </c>
      <c r="E252" s="4">
        <v>92.680456129000007</v>
      </c>
      <c r="F252" s="27" t="str">
        <f t="shared" si="69"/>
        <v>N/A</v>
      </c>
      <c r="G252" s="4">
        <v>8.3705819999999997E-4</v>
      </c>
      <c r="H252" s="27" t="str">
        <f t="shared" si="70"/>
        <v>N/A</v>
      </c>
      <c r="I252" s="8">
        <v>-6.06</v>
      </c>
      <c r="J252" s="8">
        <v>-100</v>
      </c>
      <c r="K252" s="28" t="s">
        <v>739</v>
      </c>
      <c r="L252" s="112" t="str">
        <f t="shared" si="67"/>
        <v>No</v>
      </c>
    </row>
    <row r="253" spans="1:12" x14ac:dyDescent="0.2">
      <c r="A253" s="135" t="s">
        <v>1104</v>
      </c>
      <c r="B253" s="22" t="s">
        <v>213</v>
      </c>
      <c r="C253" s="4">
        <v>93.069076441000007</v>
      </c>
      <c r="D253" s="27" t="str">
        <f t="shared" si="68"/>
        <v>N/A</v>
      </c>
      <c r="E253" s="4">
        <v>81.526459794999994</v>
      </c>
      <c r="F253" s="27" t="str">
        <f t="shared" si="69"/>
        <v>N/A</v>
      </c>
      <c r="G253" s="4">
        <v>5.2683440800000002E-2</v>
      </c>
      <c r="H253" s="27" t="str">
        <f t="shared" si="70"/>
        <v>N/A</v>
      </c>
      <c r="I253" s="8">
        <v>-12.4</v>
      </c>
      <c r="J253" s="8">
        <v>-99.9</v>
      </c>
      <c r="K253" s="28" t="s">
        <v>739</v>
      </c>
      <c r="L253" s="112" t="str">
        <f t="shared" si="67"/>
        <v>No</v>
      </c>
    </row>
    <row r="254" spans="1:12" x14ac:dyDescent="0.2">
      <c r="A254" s="135" t="s">
        <v>1105</v>
      </c>
      <c r="B254" s="22" t="s">
        <v>213</v>
      </c>
      <c r="C254" s="4">
        <v>9.9581392258000001</v>
      </c>
      <c r="D254" s="27" t="str">
        <f t="shared" si="68"/>
        <v>N/A</v>
      </c>
      <c r="E254" s="4">
        <v>9.9432292055999998</v>
      </c>
      <c r="F254" s="27" t="str">
        <f t="shared" si="69"/>
        <v>N/A</v>
      </c>
      <c r="G254" s="4">
        <v>8.6507072904999998</v>
      </c>
      <c r="H254" s="27" t="str">
        <f t="shared" si="70"/>
        <v>N/A</v>
      </c>
      <c r="I254" s="8">
        <v>-0.15</v>
      </c>
      <c r="J254" s="8">
        <v>-13</v>
      </c>
      <c r="K254" s="28" t="s">
        <v>739</v>
      </c>
      <c r="L254" s="112" t="str">
        <f t="shared" si="67"/>
        <v>Yes</v>
      </c>
    </row>
    <row r="255" spans="1:12" x14ac:dyDescent="0.2">
      <c r="A255" s="135" t="s">
        <v>1106</v>
      </c>
      <c r="B255" s="22" t="s">
        <v>213</v>
      </c>
      <c r="C255" s="4">
        <v>100</v>
      </c>
      <c r="D255" s="27" t="str">
        <f t="shared" si="68"/>
        <v>N/A</v>
      </c>
      <c r="E255" s="4">
        <v>99.998993425999998</v>
      </c>
      <c r="F255" s="27" t="str">
        <f t="shared" si="69"/>
        <v>N/A</v>
      </c>
      <c r="G255" s="4">
        <v>92.600652883999999</v>
      </c>
      <c r="H255" s="27" t="str">
        <f t="shared" si="70"/>
        <v>N/A</v>
      </c>
      <c r="I255" s="8">
        <v>-1E-3</v>
      </c>
      <c r="J255" s="8">
        <v>-7.4</v>
      </c>
      <c r="K255" s="28" t="s">
        <v>739</v>
      </c>
      <c r="L255" s="112" t="str">
        <f>IF(J255="Div by 0", "N/A", IF(OR(J255="N/A",K255="N/A"),"N/A", IF(J255&gt;VALUE(MID(K255,1,2)), "No", IF(J255&lt;-1*VALUE(MID(K255,1,2)), "No", "Yes"))))</f>
        <v>Yes</v>
      </c>
    </row>
    <row r="256" spans="1:12" x14ac:dyDescent="0.2">
      <c r="A256" s="158" t="s">
        <v>1107</v>
      </c>
      <c r="B256" s="22" t="s">
        <v>213</v>
      </c>
      <c r="C256" s="23">
        <v>0</v>
      </c>
      <c r="D256" s="27" t="str">
        <f t="shared" si="68"/>
        <v>N/A</v>
      </c>
      <c r="E256" s="23">
        <v>0</v>
      </c>
      <c r="F256" s="27" t="str">
        <f t="shared" si="69"/>
        <v>N/A</v>
      </c>
      <c r="G256" s="23">
        <v>0</v>
      </c>
      <c r="H256" s="27" t="str">
        <f t="shared" si="70"/>
        <v>N/A</v>
      </c>
      <c r="I256" s="8" t="s">
        <v>1749</v>
      </c>
      <c r="J256" s="8" t="s">
        <v>1749</v>
      </c>
      <c r="K256" s="28" t="s">
        <v>739</v>
      </c>
      <c r="L256" s="112" t="str">
        <f t="shared" si="67"/>
        <v>N/A</v>
      </c>
    </row>
    <row r="257" spans="1:12" x14ac:dyDescent="0.2">
      <c r="A257" s="135" t="s">
        <v>1108</v>
      </c>
      <c r="B257" s="22" t="s">
        <v>213</v>
      </c>
      <c r="C257" s="4">
        <v>0</v>
      </c>
      <c r="D257" s="27" t="str">
        <f t="shared" si="68"/>
        <v>N/A</v>
      </c>
      <c r="E257" s="4">
        <v>0</v>
      </c>
      <c r="F257" s="27" t="str">
        <f t="shared" si="69"/>
        <v>N/A</v>
      </c>
      <c r="G257" s="4">
        <v>0</v>
      </c>
      <c r="H257" s="27" t="str">
        <f t="shared" si="70"/>
        <v>N/A</v>
      </c>
      <c r="I257" s="8" t="s">
        <v>1749</v>
      </c>
      <c r="J257" s="8" t="s">
        <v>1749</v>
      </c>
      <c r="K257" s="28" t="s">
        <v>739</v>
      </c>
      <c r="L257" s="112" t="str">
        <f t="shared" si="67"/>
        <v>N/A</v>
      </c>
    </row>
    <row r="258" spans="1:12" x14ac:dyDescent="0.2">
      <c r="A258" s="135" t="s">
        <v>1109</v>
      </c>
      <c r="B258" s="22" t="s">
        <v>213</v>
      </c>
      <c r="C258" s="4">
        <v>0</v>
      </c>
      <c r="D258" s="27" t="str">
        <f t="shared" si="68"/>
        <v>N/A</v>
      </c>
      <c r="E258" s="4">
        <v>0</v>
      </c>
      <c r="F258" s="27" t="str">
        <f t="shared" si="69"/>
        <v>N/A</v>
      </c>
      <c r="G258" s="4">
        <v>0</v>
      </c>
      <c r="H258" s="27" t="str">
        <f t="shared" si="70"/>
        <v>N/A</v>
      </c>
      <c r="I258" s="8" t="s">
        <v>1749</v>
      </c>
      <c r="J258" s="8" t="s">
        <v>1749</v>
      </c>
      <c r="K258" s="28" t="s">
        <v>739</v>
      </c>
      <c r="L258" s="112" t="str">
        <f t="shared" si="67"/>
        <v>N/A</v>
      </c>
    </row>
    <row r="259" spans="1:12" x14ac:dyDescent="0.2">
      <c r="A259" s="135" t="s">
        <v>1110</v>
      </c>
      <c r="B259" s="22" t="s">
        <v>213</v>
      </c>
      <c r="C259" s="4">
        <v>0</v>
      </c>
      <c r="D259" s="27" t="str">
        <f t="shared" si="68"/>
        <v>N/A</v>
      </c>
      <c r="E259" s="4">
        <v>0</v>
      </c>
      <c r="F259" s="27" t="str">
        <f t="shared" si="69"/>
        <v>N/A</v>
      </c>
      <c r="G259" s="4">
        <v>0</v>
      </c>
      <c r="H259" s="27" t="str">
        <f t="shared" si="70"/>
        <v>N/A</v>
      </c>
      <c r="I259" s="8" t="s">
        <v>1749</v>
      </c>
      <c r="J259" s="8" t="s">
        <v>1749</v>
      </c>
      <c r="K259" s="28" t="s">
        <v>739</v>
      </c>
      <c r="L259" s="112" t="str">
        <f t="shared" si="67"/>
        <v>N/A</v>
      </c>
    </row>
    <row r="260" spans="1:12" x14ac:dyDescent="0.2">
      <c r="A260" s="135" t="s">
        <v>1111</v>
      </c>
      <c r="B260" s="22" t="s">
        <v>213</v>
      </c>
      <c r="C260" s="4">
        <v>0</v>
      </c>
      <c r="D260" s="27" t="str">
        <f t="shared" si="68"/>
        <v>N/A</v>
      </c>
      <c r="E260" s="4">
        <v>0</v>
      </c>
      <c r="F260" s="27" t="str">
        <f t="shared" si="69"/>
        <v>N/A</v>
      </c>
      <c r="G260" s="4">
        <v>0</v>
      </c>
      <c r="H260" s="27" t="str">
        <f t="shared" si="70"/>
        <v>N/A</v>
      </c>
      <c r="I260" s="8" t="s">
        <v>1749</v>
      </c>
      <c r="J260" s="8" t="s">
        <v>1749</v>
      </c>
      <c r="K260" s="28" t="s">
        <v>739</v>
      </c>
      <c r="L260" s="112" t="str">
        <f t="shared" si="67"/>
        <v>N/A</v>
      </c>
    </row>
    <row r="261" spans="1:12" x14ac:dyDescent="0.2">
      <c r="A261" s="135" t="s">
        <v>1112</v>
      </c>
      <c r="B261" s="22" t="s">
        <v>213</v>
      </c>
      <c r="C261" s="4" t="s">
        <v>1749</v>
      </c>
      <c r="D261" s="27" t="str">
        <f t="shared" si="68"/>
        <v>N/A</v>
      </c>
      <c r="E261" s="4" t="s">
        <v>1749</v>
      </c>
      <c r="F261" s="27" t="str">
        <f t="shared" si="69"/>
        <v>N/A</v>
      </c>
      <c r="G261" s="4" t="s">
        <v>1749</v>
      </c>
      <c r="H261" s="27" t="str">
        <f t="shared" si="70"/>
        <v>N/A</v>
      </c>
      <c r="I261" s="8" t="s">
        <v>1749</v>
      </c>
      <c r="J261" s="8" t="s">
        <v>1749</v>
      </c>
      <c r="K261" s="28" t="s">
        <v>739</v>
      </c>
      <c r="L261" s="112" t="str">
        <f t="shared" si="67"/>
        <v>N/A</v>
      </c>
    </row>
    <row r="262" spans="1:12" x14ac:dyDescent="0.2">
      <c r="A262" s="135" t="s">
        <v>1113</v>
      </c>
      <c r="B262" s="22" t="s">
        <v>213</v>
      </c>
      <c r="C262" s="4" t="s">
        <v>1749</v>
      </c>
      <c r="D262" s="27" t="str">
        <f t="shared" si="68"/>
        <v>N/A</v>
      </c>
      <c r="E262" s="4" t="s">
        <v>1749</v>
      </c>
      <c r="F262" s="27" t="str">
        <f t="shared" si="69"/>
        <v>N/A</v>
      </c>
      <c r="G262" s="4" t="s">
        <v>1749</v>
      </c>
      <c r="H262" s="27" t="str">
        <f t="shared" si="70"/>
        <v>N/A</v>
      </c>
      <c r="I262" s="8" t="s">
        <v>1749</v>
      </c>
      <c r="J262" s="8" t="s">
        <v>1749</v>
      </c>
      <c r="K262" s="28" t="s">
        <v>739</v>
      </c>
      <c r="L262" s="112" t="str">
        <f>IF(J262="Div by 0", "N/A", IF(OR(J262="N/A",K262="N/A"),"N/A", IF(J262&gt;VALUE(MID(K262,1,2)), "No", IF(J262&lt;-1*VALUE(MID(K262,1,2)), "No", "Yes"))))</f>
        <v>N/A</v>
      </c>
    </row>
    <row r="263" spans="1:12" x14ac:dyDescent="0.2">
      <c r="A263" s="135" t="s">
        <v>1114</v>
      </c>
      <c r="B263" s="22" t="s">
        <v>213</v>
      </c>
      <c r="C263" s="23">
        <v>0</v>
      </c>
      <c r="D263" s="27" t="str">
        <f t="shared" si="68"/>
        <v>N/A</v>
      </c>
      <c r="E263" s="23">
        <v>0</v>
      </c>
      <c r="F263" s="27" t="str">
        <f t="shared" si="69"/>
        <v>N/A</v>
      </c>
      <c r="G263" s="23">
        <v>0</v>
      </c>
      <c r="H263" s="27" t="str">
        <f t="shared" si="70"/>
        <v>N/A</v>
      </c>
      <c r="I263" s="8" t="s">
        <v>1749</v>
      </c>
      <c r="J263" s="8" t="s">
        <v>1749</v>
      </c>
      <c r="K263" s="28" t="s">
        <v>739</v>
      </c>
      <c r="L263" s="112" t="str">
        <f t="shared" si="67"/>
        <v>N/A</v>
      </c>
    </row>
    <row r="264" spans="1:12" x14ac:dyDescent="0.2">
      <c r="A264" s="158" t="s">
        <v>1115</v>
      </c>
      <c r="B264" s="22" t="s">
        <v>213</v>
      </c>
      <c r="C264" s="23">
        <v>0</v>
      </c>
      <c r="D264" s="27" t="str">
        <f t="shared" si="68"/>
        <v>N/A</v>
      </c>
      <c r="E264" s="23">
        <v>0</v>
      </c>
      <c r="F264" s="27" t="str">
        <f t="shared" si="69"/>
        <v>N/A</v>
      </c>
      <c r="G264" s="23">
        <v>0</v>
      </c>
      <c r="H264" s="27" t="str">
        <f t="shared" si="70"/>
        <v>N/A</v>
      </c>
      <c r="I264" s="8" t="s">
        <v>1749</v>
      </c>
      <c r="J264" s="8" t="s">
        <v>1749</v>
      </c>
      <c r="K264" s="28" t="s">
        <v>739</v>
      </c>
      <c r="L264" s="112" t="str">
        <f t="shared" si="67"/>
        <v>N/A</v>
      </c>
    </row>
    <row r="265" spans="1:12" x14ac:dyDescent="0.2">
      <c r="A265" s="135" t="s">
        <v>1116</v>
      </c>
      <c r="B265" s="22" t="s">
        <v>213</v>
      </c>
      <c r="C265" s="4">
        <v>0</v>
      </c>
      <c r="D265" s="27" t="str">
        <f t="shared" si="68"/>
        <v>N/A</v>
      </c>
      <c r="E265" s="4">
        <v>0</v>
      </c>
      <c r="F265" s="27" t="str">
        <f t="shared" si="69"/>
        <v>N/A</v>
      </c>
      <c r="G265" s="4">
        <v>0</v>
      </c>
      <c r="H265" s="27" t="str">
        <f t="shared" si="70"/>
        <v>N/A</v>
      </c>
      <c r="I265" s="8" t="s">
        <v>1749</v>
      </c>
      <c r="J265" s="8" t="s">
        <v>1749</v>
      </c>
      <c r="K265" s="28" t="s">
        <v>739</v>
      </c>
      <c r="L265" s="112" t="str">
        <f t="shared" si="67"/>
        <v>N/A</v>
      </c>
    </row>
    <row r="266" spans="1:12" x14ac:dyDescent="0.2">
      <c r="A266" s="135" t="s">
        <v>1117</v>
      </c>
      <c r="B266" s="22" t="s">
        <v>213</v>
      </c>
      <c r="C266" s="4">
        <v>0</v>
      </c>
      <c r="D266" s="27" t="str">
        <f t="shared" si="68"/>
        <v>N/A</v>
      </c>
      <c r="E266" s="4">
        <v>0</v>
      </c>
      <c r="F266" s="27" t="str">
        <f t="shared" si="69"/>
        <v>N/A</v>
      </c>
      <c r="G266" s="4">
        <v>0</v>
      </c>
      <c r="H266" s="27" t="str">
        <f t="shared" si="70"/>
        <v>N/A</v>
      </c>
      <c r="I266" s="8" t="s">
        <v>1749</v>
      </c>
      <c r="J266" s="8" t="s">
        <v>1749</v>
      </c>
      <c r="K266" s="28" t="s">
        <v>739</v>
      </c>
      <c r="L266" s="112" t="str">
        <f t="shared" si="67"/>
        <v>N/A</v>
      </c>
    </row>
    <row r="267" spans="1:12" x14ac:dyDescent="0.2">
      <c r="A267" s="135" t="s">
        <v>1118</v>
      </c>
      <c r="B267" s="22" t="s">
        <v>213</v>
      </c>
      <c r="C267" s="4">
        <v>0</v>
      </c>
      <c r="D267" s="27" t="str">
        <f t="shared" si="68"/>
        <v>N/A</v>
      </c>
      <c r="E267" s="4">
        <v>0</v>
      </c>
      <c r="F267" s="27" t="str">
        <f t="shared" si="69"/>
        <v>N/A</v>
      </c>
      <c r="G267" s="4">
        <v>0</v>
      </c>
      <c r="H267" s="27" t="str">
        <f t="shared" si="70"/>
        <v>N/A</v>
      </c>
      <c r="I267" s="8" t="s">
        <v>1749</v>
      </c>
      <c r="J267" s="8" t="s">
        <v>1749</v>
      </c>
      <c r="K267" s="28" t="s">
        <v>739</v>
      </c>
      <c r="L267" s="112" t="str">
        <f t="shared" si="67"/>
        <v>N/A</v>
      </c>
    </row>
    <row r="268" spans="1:12" x14ac:dyDescent="0.2">
      <c r="A268" s="135" t="s">
        <v>1119</v>
      </c>
      <c r="B268" s="22" t="s">
        <v>213</v>
      </c>
      <c r="C268" s="4">
        <v>0</v>
      </c>
      <c r="D268" s="27" t="str">
        <f t="shared" si="68"/>
        <v>N/A</v>
      </c>
      <c r="E268" s="4">
        <v>0</v>
      </c>
      <c r="F268" s="27" t="str">
        <f t="shared" si="69"/>
        <v>N/A</v>
      </c>
      <c r="G268" s="4">
        <v>0</v>
      </c>
      <c r="H268" s="27" t="str">
        <f t="shared" si="70"/>
        <v>N/A</v>
      </c>
      <c r="I268" s="8" t="s">
        <v>1749</v>
      </c>
      <c r="J268" s="8" t="s">
        <v>1749</v>
      </c>
      <c r="K268" s="28" t="s">
        <v>739</v>
      </c>
      <c r="L268" s="112" t="str">
        <f t="shared" si="67"/>
        <v>N/A</v>
      </c>
    </row>
    <row r="269" spans="1:12" x14ac:dyDescent="0.2">
      <c r="A269" s="135" t="s">
        <v>1120</v>
      </c>
      <c r="B269" s="22" t="s">
        <v>213</v>
      </c>
      <c r="C269" s="4" t="s">
        <v>1749</v>
      </c>
      <c r="D269" s="27" t="str">
        <f t="shared" si="68"/>
        <v>N/A</v>
      </c>
      <c r="E269" s="4" t="s">
        <v>1749</v>
      </c>
      <c r="F269" s="27" t="str">
        <f t="shared" si="69"/>
        <v>N/A</v>
      </c>
      <c r="G269" s="4" t="s">
        <v>1749</v>
      </c>
      <c r="H269" s="27" t="str">
        <f t="shared" si="70"/>
        <v>N/A</v>
      </c>
      <c r="I269" s="8" t="s">
        <v>1749</v>
      </c>
      <c r="J269" s="8" t="s">
        <v>1749</v>
      </c>
      <c r="K269" s="28" t="s">
        <v>739</v>
      </c>
      <c r="L269" s="112" t="str">
        <f t="shared" si="67"/>
        <v>N/A</v>
      </c>
    </row>
    <row r="270" spans="1:12" x14ac:dyDescent="0.2">
      <c r="A270" s="135" t="s">
        <v>1121</v>
      </c>
      <c r="B270" s="22" t="s">
        <v>213</v>
      </c>
      <c r="C270" s="23">
        <v>0</v>
      </c>
      <c r="D270" s="27" t="str">
        <f t="shared" si="68"/>
        <v>N/A</v>
      </c>
      <c r="E270" s="23">
        <v>0</v>
      </c>
      <c r="F270" s="27" t="str">
        <f t="shared" si="69"/>
        <v>N/A</v>
      </c>
      <c r="G270" s="23">
        <v>0</v>
      </c>
      <c r="H270" s="27" t="str">
        <f t="shared" si="70"/>
        <v>N/A</v>
      </c>
      <c r="I270" s="8" t="s">
        <v>1749</v>
      </c>
      <c r="J270" s="8" t="s">
        <v>1749</v>
      </c>
      <c r="K270" s="28" t="s">
        <v>739</v>
      </c>
      <c r="L270" s="112" t="str">
        <f t="shared" si="67"/>
        <v>N/A</v>
      </c>
    </row>
    <row r="271" spans="1:12" x14ac:dyDescent="0.2">
      <c r="A271" s="135" t="s">
        <v>1122</v>
      </c>
      <c r="B271" s="22" t="s">
        <v>213</v>
      </c>
      <c r="C271" s="23">
        <v>0</v>
      </c>
      <c r="D271" s="27" t="str">
        <f t="shared" si="68"/>
        <v>N/A</v>
      </c>
      <c r="E271" s="23">
        <v>621007</v>
      </c>
      <c r="F271" s="27" t="str">
        <f t="shared" si="69"/>
        <v>N/A</v>
      </c>
      <c r="G271" s="23">
        <v>0</v>
      </c>
      <c r="H271" s="27" t="str">
        <f t="shared" si="70"/>
        <v>N/A</v>
      </c>
      <c r="I271" s="8" t="s">
        <v>1749</v>
      </c>
      <c r="J271" s="8">
        <v>-100</v>
      </c>
      <c r="K271" s="28" t="s">
        <v>739</v>
      </c>
      <c r="L271" s="112" t="str">
        <f t="shared" si="67"/>
        <v>No</v>
      </c>
    </row>
    <row r="272" spans="1:12" x14ac:dyDescent="0.2">
      <c r="A272" s="135" t="s">
        <v>1123</v>
      </c>
      <c r="B272" s="22" t="s">
        <v>213</v>
      </c>
      <c r="C272" s="23">
        <v>0</v>
      </c>
      <c r="D272" s="27" t="str">
        <f t="shared" si="68"/>
        <v>N/A</v>
      </c>
      <c r="E272" s="23">
        <v>0</v>
      </c>
      <c r="F272" s="27" t="str">
        <f t="shared" si="69"/>
        <v>N/A</v>
      </c>
      <c r="G272" s="23">
        <v>0</v>
      </c>
      <c r="H272" s="27" t="str">
        <f t="shared" si="70"/>
        <v>N/A</v>
      </c>
      <c r="I272" s="8" t="s">
        <v>1749</v>
      </c>
      <c r="J272" s="8" t="s">
        <v>1749</v>
      </c>
      <c r="K272" s="28" t="s">
        <v>739</v>
      </c>
      <c r="L272" s="112" t="str">
        <f t="shared" si="67"/>
        <v>N/A</v>
      </c>
    </row>
    <row r="273" spans="1:12" x14ac:dyDescent="0.2">
      <c r="A273" s="135" t="s">
        <v>1124</v>
      </c>
      <c r="B273" s="22" t="s">
        <v>213</v>
      </c>
      <c r="C273" s="23">
        <v>0</v>
      </c>
      <c r="D273" s="27" t="str">
        <f t="shared" si="68"/>
        <v>N/A</v>
      </c>
      <c r="E273" s="23">
        <v>0</v>
      </c>
      <c r="F273" s="27" t="str">
        <f t="shared" si="69"/>
        <v>N/A</v>
      </c>
      <c r="G273" s="23">
        <v>0</v>
      </c>
      <c r="H273" s="27" t="str">
        <f t="shared" si="70"/>
        <v>N/A</v>
      </c>
      <c r="I273" s="8" t="s">
        <v>1749</v>
      </c>
      <c r="J273" s="8" t="s">
        <v>1749</v>
      </c>
      <c r="K273" s="28" t="s">
        <v>739</v>
      </c>
      <c r="L273" s="112" t="str">
        <f t="shared" si="67"/>
        <v>N/A</v>
      </c>
    </row>
    <row r="274" spans="1:12" x14ac:dyDescent="0.2">
      <c r="A274" s="162" t="s">
        <v>153</v>
      </c>
      <c r="B274" s="22" t="s">
        <v>213</v>
      </c>
      <c r="C274" s="23">
        <v>0</v>
      </c>
      <c r="D274" s="27" t="str">
        <f t="shared" si="68"/>
        <v>N/A</v>
      </c>
      <c r="E274" s="23">
        <v>0</v>
      </c>
      <c r="F274" s="27" t="str">
        <f t="shared" si="69"/>
        <v>N/A</v>
      </c>
      <c r="G274" s="23">
        <v>0</v>
      </c>
      <c r="H274" s="27" t="str">
        <f t="shared" si="70"/>
        <v>N/A</v>
      </c>
      <c r="I274" s="8" t="s">
        <v>1749</v>
      </c>
      <c r="J274" s="8" t="s">
        <v>1749</v>
      </c>
      <c r="K274" s="28" t="s">
        <v>739</v>
      </c>
      <c r="L274" s="112" t="str">
        <f t="shared" si="67"/>
        <v>N/A</v>
      </c>
    </row>
    <row r="275" spans="1:12" x14ac:dyDescent="0.2">
      <c r="A275" s="135" t="s">
        <v>154</v>
      </c>
      <c r="B275" s="30" t="s">
        <v>217</v>
      </c>
      <c r="C275" s="1">
        <v>0</v>
      </c>
      <c r="D275" s="27" t="str">
        <f t="shared" ref="D275:D276" si="71">IF($B275="N/A","N/A",IF(C275&gt;0,"No",IF(C275&lt;0,"No","Yes")))</f>
        <v>Yes</v>
      </c>
      <c r="E275" s="1">
        <v>10</v>
      </c>
      <c r="F275" s="27" t="str">
        <f t="shared" ref="F275:F276" si="72">IF($B275="N/A","N/A",IF(E275&gt;0,"No",IF(E275&lt;0,"No","Yes")))</f>
        <v>No</v>
      </c>
      <c r="G275" s="1">
        <v>0</v>
      </c>
      <c r="H275" s="27" t="str">
        <f t="shared" ref="H275:H276" si="73">IF($B275="N/A","N/A",IF(G275&gt;0,"No",IF(G275&lt;0,"No","Yes")))</f>
        <v>Yes</v>
      </c>
      <c r="I275" s="8" t="s">
        <v>1749</v>
      </c>
      <c r="J275" s="8">
        <v>-100</v>
      </c>
      <c r="K275" s="28" t="s">
        <v>739</v>
      </c>
      <c r="L275" s="112" t="str">
        <f t="shared" si="67"/>
        <v>No</v>
      </c>
    </row>
    <row r="276" spans="1:12" x14ac:dyDescent="0.2">
      <c r="A276" s="135" t="s">
        <v>155</v>
      </c>
      <c r="B276" s="30" t="s">
        <v>217</v>
      </c>
      <c r="C276" s="1">
        <v>0</v>
      </c>
      <c r="D276" s="27" t="str">
        <f t="shared" si="71"/>
        <v>Yes</v>
      </c>
      <c r="E276" s="1">
        <v>5</v>
      </c>
      <c r="F276" s="27" t="str">
        <f t="shared" si="72"/>
        <v>No</v>
      </c>
      <c r="G276" s="1">
        <v>0</v>
      </c>
      <c r="H276" s="27" t="str">
        <f t="shared" si="73"/>
        <v>Yes</v>
      </c>
      <c r="I276" s="8" t="s">
        <v>1749</v>
      </c>
      <c r="J276" s="8">
        <v>-100</v>
      </c>
      <c r="K276" s="28" t="s">
        <v>739</v>
      </c>
      <c r="L276" s="112" t="str">
        <f t="shared" si="67"/>
        <v>No</v>
      </c>
    </row>
    <row r="277" spans="1:12" x14ac:dyDescent="0.2">
      <c r="A277" s="145" t="s">
        <v>693</v>
      </c>
      <c r="B277" s="1" t="s">
        <v>213</v>
      </c>
      <c r="C277" s="1">
        <v>684461</v>
      </c>
      <c r="D277" s="7" t="str">
        <f t="shared" ref="D277:D284" si="74">IF($B277="N/A","N/A",IF(C277&gt;10,"No",IF(C277&lt;-10,"No","Yes")))</f>
        <v>N/A</v>
      </c>
      <c r="E277" s="1">
        <v>751118</v>
      </c>
      <c r="F277" s="7" t="str">
        <f t="shared" ref="F277:F278" si="75">IF($B277="N/A","N/A",IF(E277&gt;10,"No",IF(E277&lt;-10,"No","Yes")))</f>
        <v>N/A</v>
      </c>
      <c r="G277" s="1">
        <v>764263</v>
      </c>
      <c r="H277" s="7" t="str">
        <f t="shared" ref="H277:H278" si="76">IF($B277="N/A","N/A",IF(G277&gt;10,"No",IF(G277&lt;-10,"No","Yes")))</f>
        <v>N/A</v>
      </c>
      <c r="I277" s="8">
        <v>9.7390000000000008</v>
      </c>
      <c r="J277" s="8">
        <v>1.75</v>
      </c>
      <c r="K277" s="1" t="s">
        <v>213</v>
      </c>
      <c r="L277" s="112" t="str">
        <f t="shared" ref="L277:L278" si="77">IF(J277="Div by 0", "N/A", IF(K277="N/A","N/A", IF(J277&gt;VALUE(MID(K277,1,2)), "No", IF(J277&lt;-1*VALUE(MID(K277,1,2)), "No", "Yes"))))</f>
        <v>N/A</v>
      </c>
    </row>
    <row r="278" spans="1:12" x14ac:dyDescent="0.2">
      <c r="A278" s="145" t="s">
        <v>694</v>
      </c>
      <c r="B278" s="1" t="s">
        <v>213</v>
      </c>
      <c r="C278" s="1">
        <v>526083.75</v>
      </c>
      <c r="D278" s="7" t="str">
        <f t="shared" si="74"/>
        <v>N/A</v>
      </c>
      <c r="E278" s="1">
        <v>587825.75</v>
      </c>
      <c r="F278" s="7" t="str">
        <f t="shared" si="75"/>
        <v>N/A</v>
      </c>
      <c r="G278" s="1">
        <v>607950.83333000005</v>
      </c>
      <c r="H278" s="7" t="str">
        <f t="shared" si="76"/>
        <v>N/A</v>
      </c>
      <c r="I278" s="8">
        <v>11.74</v>
      </c>
      <c r="J278" s="8">
        <v>3.4239999999999999</v>
      </c>
      <c r="K278" s="1" t="s">
        <v>213</v>
      </c>
      <c r="L278" s="112" t="str">
        <f t="shared" si="77"/>
        <v>N/A</v>
      </c>
    </row>
    <row r="279" spans="1:12" x14ac:dyDescent="0.2">
      <c r="A279" s="145" t="s">
        <v>695</v>
      </c>
      <c r="B279" s="1" t="s">
        <v>213</v>
      </c>
      <c r="C279" s="1">
        <v>10442</v>
      </c>
      <c r="D279" s="7" t="str">
        <f t="shared" si="74"/>
        <v>N/A</v>
      </c>
      <c r="E279" s="1">
        <v>9239</v>
      </c>
      <c r="F279" s="7" t="str">
        <f t="shared" ref="F279:F284" si="78">IF($B279="N/A","N/A",IF(E279&gt;10,"No",IF(E279&lt;-10,"No","Yes")))</f>
        <v>N/A</v>
      </c>
      <c r="G279" s="1">
        <v>8428</v>
      </c>
      <c r="H279" s="7" t="str">
        <f t="shared" ref="H279:H284" si="79">IF($B279="N/A","N/A",IF(G279&gt;10,"No",IF(G279&lt;-10,"No","Yes")))</f>
        <v>N/A</v>
      </c>
      <c r="I279" s="8">
        <v>-11.5</v>
      </c>
      <c r="J279" s="8">
        <v>-8.7799999999999994</v>
      </c>
      <c r="K279" s="1" t="s">
        <v>213</v>
      </c>
      <c r="L279" s="112" t="str">
        <f t="shared" ref="L279:L285" si="80">IF(J279="Div by 0", "N/A", IF(K279="N/A","N/A", IF(J279&gt;VALUE(MID(K279,1,2)), "No", IF(J279&lt;-1*VALUE(MID(K279,1,2)), "No", "Yes"))))</f>
        <v>N/A</v>
      </c>
    </row>
    <row r="280" spans="1:12" x14ac:dyDescent="0.2">
      <c r="A280" s="145" t="s">
        <v>696</v>
      </c>
      <c r="B280" s="1" t="s">
        <v>213</v>
      </c>
      <c r="C280" s="1">
        <v>10539</v>
      </c>
      <c r="D280" s="7" t="str">
        <f t="shared" si="74"/>
        <v>N/A</v>
      </c>
      <c r="E280" s="1">
        <v>9383</v>
      </c>
      <c r="F280" s="7" t="str">
        <f t="shared" si="78"/>
        <v>N/A</v>
      </c>
      <c r="G280" s="1">
        <v>8561</v>
      </c>
      <c r="H280" s="7" t="str">
        <f t="shared" si="79"/>
        <v>N/A</v>
      </c>
      <c r="I280" s="8">
        <v>-11</v>
      </c>
      <c r="J280" s="8">
        <v>-8.76</v>
      </c>
      <c r="K280" s="1" t="s">
        <v>213</v>
      </c>
      <c r="L280" s="112" t="str">
        <f t="shared" si="80"/>
        <v>N/A</v>
      </c>
    </row>
    <row r="281" spans="1:12" x14ac:dyDescent="0.2">
      <c r="A281" s="145" t="s">
        <v>697</v>
      </c>
      <c r="B281" s="1" t="s">
        <v>213</v>
      </c>
      <c r="C281" s="1">
        <v>3910.9166667</v>
      </c>
      <c r="D281" s="7" t="str">
        <f t="shared" si="74"/>
        <v>N/A</v>
      </c>
      <c r="E281" s="1">
        <v>3396.1666667</v>
      </c>
      <c r="F281" s="7" t="str">
        <f t="shared" si="78"/>
        <v>N/A</v>
      </c>
      <c r="G281" s="1">
        <v>3016.75</v>
      </c>
      <c r="H281" s="7" t="str">
        <f t="shared" si="79"/>
        <v>N/A</v>
      </c>
      <c r="I281" s="8">
        <v>-13.2</v>
      </c>
      <c r="J281" s="8">
        <v>-11.2</v>
      </c>
      <c r="K281" s="1" t="s">
        <v>213</v>
      </c>
      <c r="L281" s="112" t="str">
        <f t="shared" si="80"/>
        <v>N/A</v>
      </c>
    </row>
    <row r="282" spans="1:12" x14ac:dyDescent="0.2">
      <c r="A282" s="145" t="s">
        <v>698</v>
      </c>
      <c r="B282" s="1" t="s">
        <v>213</v>
      </c>
      <c r="C282" s="1">
        <v>22458</v>
      </c>
      <c r="D282" s="7" t="str">
        <f t="shared" si="74"/>
        <v>N/A</v>
      </c>
      <c r="E282" s="1">
        <v>24432</v>
      </c>
      <c r="F282" s="7" t="str">
        <f t="shared" si="78"/>
        <v>N/A</v>
      </c>
      <c r="G282" s="1">
        <v>26417</v>
      </c>
      <c r="H282" s="7" t="str">
        <f t="shared" si="79"/>
        <v>N/A</v>
      </c>
      <c r="I282" s="8">
        <v>8.7899999999999991</v>
      </c>
      <c r="J282" s="8">
        <v>8.125</v>
      </c>
      <c r="K282" s="1" t="s">
        <v>213</v>
      </c>
      <c r="L282" s="112" t="str">
        <f t="shared" si="80"/>
        <v>N/A</v>
      </c>
    </row>
    <row r="283" spans="1:12" x14ac:dyDescent="0.2">
      <c r="A283" s="145" t="s">
        <v>699</v>
      </c>
      <c r="B283" s="1" t="s">
        <v>213</v>
      </c>
      <c r="C283" s="1">
        <v>24583</v>
      </c>
      <c r="D283" s="7" t="str">
        <f t="shared" si="74"/>
        <v>N/A</v>
      </c>
      <c r="E283" s="1">
        <v>27063</v>
      </c>
      <c r="F283" s="7" t="str">
        <f t="shared" si="78"/>
        <v>N/A</v>
      </c>
      <c r="G283" s="1">
        <v>29021</v>
      </c>
      <c r="H283" s="7" t="str">
        <f t="shared" si="79"/>
        <v>N/A</v>
      </c>
      <c r="I283" s="8">
        <v>10.09</v>
      </c>
      <c r="J283" s="8">
        <v>7.2350000000000003</v>
      </c>
      <c r="K283" s="1" t="s">
        <v>213</v>
      </c>
      <c r="L283" s="112" t="str">
        <f t="shared" si="80"/>
        <v>N/A</v>
      </c>
    </row>
    <row r="284" spans="1:12" ht="25.5" x14ac:dyDescent="0.2">
      <c r="A284" s="145" t="s">
        <v>700</v>
      </c>
      <c r="B284" s="1" t="s">
        <v>213</v>
      </c>
      <c r="C284" s="1">
        <v>19557.583332999999</v>
      </c>
      <c r="D284" s="7" t="str">
        <f t="shared" si="74"/>
        <v>N/A</v>
      </c>
      <c r="E284" s="1">
        <v>21082.583332999999</v>
      </c>
      <c r="F284" s="7" t="str">
        <f t="shared" si="78"/>
        <v>N/A</v>
      </c>
      <c r="G284" s="1">
        <v>23274.75</v>
      </c>
      <c r="H284" s="7" t="str">
        <f t="shared" si="79"/>
        <v>N/A</v>
      </c>
      <c r="I284" s="8">
        <v>7.7969999999999997</v>
      </c>
      <c r="J284" s="8">
        <v>10.4</v>
      </c>
      <c r="K284" s="1" t="s">
        <v>213</v>
      </c>
      <c r="L284" s="112" t="str">
        <f t="shared" si="80"/>
        <v>N/A</v>
      </c>
    </row>
    <row r="285" spans="1:12" x14ac:dyDescent="0.2">
      <c r="A285" s="145" t="s">
        <v>404</v>
      </c>
      <c r="B285" s="22" t="s">
        <v>290</v>
      </c>
      <c r="C285" s="4">
        <v>24.669632559</v>
      </c>
      <c r="D285" s="27" t="str">
        <f>IF($B285="N/A","N/A",IF(C285&lt;=40,"Yes","No"))</f>
        <v>Yes</v>
      </c>
      <c r="E285" s="4">
        <v>25.296639124999999</v>
      </c>
      <c r="F285" s="27" t="str">
        <f>IF($B285="N/A","N/A",IF(E285&lt;=40,"Yes","No"))</f>
        <v>Yes</v>
      </c>
      <c r="G285" s="4">
        <v>32.068027872000002</v>
      </c>
      <c r="H285" s="27" t="str">
        <f>IF($B285="N/A","N/A",IF(G285&lt;=40,"Yes","No"))</f>
        <v>Yes</v>
      </c>
      <c r="I285" s="8">
        <v>2.5419999999999998</v>
      </c>
      <c r="J285" s="8">
        <v>26.77</v>
      </c>
      <c r="K285" s="28" t="s">
        <v>741</v>
      </c>
      <c r="L285" s="112" t="str">
        <f t="shared" si="80"/>
        <v>No</v>
      </c>
    </row>
    <row r="286" spans="1:12" x14ac:dyDescent="0.2">
      <c r="A286" s="145" t="s">
        <v>701</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1749</v>
      </c>
      <c r="J286" s="8" t="s">
        <v>1749</v>
      </c>
      <c r="K286" s="1" t="s">
        <v>213</v>
      </c>
      <c r="L286" s="112" t="str">
        <f t="shared" ref="L286:L287" si="84">IF(J286="Div by 0", "N/A", IF(K286="N/A","N/A", IF(J286&gt;VALUE(MID(K286,1,2)), "No", IF(J286&lt;-1*VALUE(MID(K286,1,2)), "No", "Yes"))))</f>
        <v>N/A</v>
      </c>
    </row>
    <row r="287" spans="1:12" x14ac:dyDescent="0.2">
      <c r="A287" s="145" t="s">
        <v>702</v>
      </c>
      <c r="B287" s="1" t="s">
        <v>213</v>
      </c>
      <c r="C287" s="1">
        <v>0</v>
      </c>
      <c r="D287" s="7" t="str">
        <f t="shared" si="81"/>
        <v>N/A</v>
      </c>
      <c r="E287" s="1">
        <v>0</v>
      </c>
      <c r="F287" s="7" t="str">
        <f t="shared" si="82"/>
        <v>N/A</v>
      </c>
      <c r="G287" s="1">
        <v>0</v>
      </c>
      <c r="H287" s="7" t="str">
        <f t="shared" si="83"/>
        <v>N/A</v>
      </c>
      <c r="I287" s="8" t="s">
        <v>1749</v>
      </c>
      <c r="J287" s="8" t="s">
        <v>1749</v>
      </c>
      <c r="K287" s="1" t="s">
        <v>213</v>
      </c>
      <c r="L287" s="112" t="str">
        <f t="shared" si="84"/>
        <v>N/A</v>
      </c>
    </row>
    <row r="288" spans="1:12" x14ac:dyDescent="0.2">
      <c r="A288" s="145" t="s">
        <v>703</v>
      </c>
      <c r="B288" s="1" t="s">
        <v>213</v>
      </c>
      <c r="C288" s="1">
        <v>0</v>
      </c>
      <c r="D288" s="7" t="str">
        <f t="shared" si="81"/>
        <v>N/A</v>
      </c>
      <c r="E288" s="1">
        <v>2357</v>
      </c>
      <c r="F288" s="7" t="str">
        <f t="shared" ref="F288:F289" si="85">IF($B288="N/A","N/A",IF(E288&gt;10,"No",IF(E288&lt;-10,"No","Yes")))</f>
        <v>N/A</v>
      </c>
      <c r="G288" s="1">
        <v>2421</v>
      </c>
      <c r="H288" s="7" t="str">
        <f t="shared" ref="H288:H289" si="86">IF($B288="N/A","N/A",IF(G288&gt;10,"No",IF(G288&lt;-10,"No","Yes")))</f>
        <v>N/A</v>
      </c>
      <c r="I288" s="8" t="s">
        <v>1749</v>
      </c>
      <c r="J288" s="8">
        <v>2.7149999999999999</v>
      </c>
      <c r="K288" s="1" t="s">
        <v>213</v>
      </c>
      <c r="L288" s="112" t="str">
        <f t="shared" ref="L288:L289" si="87">IF(J288="Div by 0", "N/A", IF(K288="N/A","N/A", IF(J288&gt;VALUE(MID(K288,1,2)), "No", IF(J288&lt;-1*VALUE(MID(K288,1,2)), "No", "Yes"))))</f>
        <v>N/A</v>
      </c>
    </row>
    <row r="289" spans="1:12" x14ac:dyDescent="0.2">
      <c r="A289" s="145" t="s">
        <v>715</v>
      </c>
      <c r="B289" s="1" t="s">
        <v>213</v>
      </c>
      <c r="C289" s="1">
        <v>0</v>
      </c>
      <c r="D289" s="7" t="str">
        <f t="shared" si="81"/>
        <v>N/A</v>
      </c>
      <c r="E289" s="1">
        <v>522.33333332999996</v>
      </c>
      <c r="F289" s="7" t="str">
        <f t="shared" si="85"/>
        <v>N/A</v>
      </c>
      <c r="G289" s="1">
        <v>1245.0833333</v>
      </c>
      <c r="H289" s="7" t="str">
        <f t="shared" si="86"/>
        <v>N/A</v>
      </c>
      <c r="I289" s="8" t="s">
        <v>1749</v>
      </c>
      <c r="J289" s="8">
        <v>138.4</v>
      </c>
      <c r="K289" s="1" t="s">
        <v>213</v>
      </c>
      <c r="L289" s="112" t="str">
        <f t="shared" si="87"/>
        <v>N/A</v>
      </c>
    </row>
    <row r="290" spans="1:12" x14ac:dyDescent="0.2">
      <c r="A290" s="145" t="s">
        <v>704</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1749</v>
      </c>
      <c r="J290" s="8" t="s">
        <v>1749</v>
      </c>
      <c r="K290" s="1" t="s">
        <v>213</v>
      </c>
      <c r="L290" s="112" t="str">
        <f t="shared" ref="L290:L301" si="90">IF(J290="Div by 0", "N/A", IF(K290="N/A","N/A", IF(J290&gt;VALUE(MID(K290,1,2)), "No", IF(J290&lt;-1*VALUE(MID(K290,1,2)), "No", "Yes"))))</f>
        <v>N/A</v>
      </c>
    </row>
    <row r="291" spans="1:12" x14ac:dyDescent="0.2">
      <c r="A291" s="145" t="s">
        <v>705</v>
      </c>
      <c r="B291" s="1" t="s">
        <v>213</v>
      </c>
      <c r="C291" s="1">
        <v>0</v>
      </c>
      <c r="D291" s="7" t="str">
        <f t="shared" si="81"/>
        <v>N/A</v>
      </c>
      <c r="E291" s="1">
        <v>0</v>
      </c>
      <c r="F291" s="7" t="str">
        <f t="shared" si="88"/>
        <v>N/A</v>
      </c>
      <c r="G291" s="1">
        <v>0</v>
      </c>
      <c r="H291" s="7" t="str">
        <f t="shared" si="89"/>
        <v>N/A</v>
      </c>
      <c r="I291" s="8" t="s">
        <v>1749</v>
      </c>
      <c r="J291" s="8" t="s">
        <v>1749</v>
      </c>
      <c r="K291" s="1" t="s">
        <v>213</v>
      </c>
      <c r="L291" s="112" t="str">
        <f t="shared" si="90"/>
        <v>N/A</v>
      </c>
    </row>
    <row r="292" spans="1:12" x14ac:dyDescent="0.2">
      <c r="A292" s="145" t="s">
        <v>723</v>
      </c>
      <c r="B292" s="22" t="s">
        <v>213</v>
      </c>
      <c r="C292" s="9" t="s">
        <v>1749</v>
      </c>
      <c r="D292" s="7" t="str">
        <f t="shared" si="81"/>
        <v>N/A</v>
      </c>
      <c r="E292" s="9" t="s">
        <v>1749</v>
      </c>
      <c r="F292" s="7" t="str">
        <f t="shared" si="88"/>
        <v>N/A</v>
      </c>
      <c r="G292" s="9" t="s">
        <v>1749</v>
      </c>
      <c r="H292" s="7" t="str">
        <f t="shared" si="89"/>
        <v>N/A</v>
      </c>
      <c r="I292" s="8" t="s">
        <v>1749</v>
      </c>
      <c r="J292" s="8" t="s">
        <v>1749</v>
      </c>
      <c r="K292" s="22" t="s">
        <v>213</v>
      </c>
      <c r="L292" s="112" t="str">
        <f t="shared" si="90"/>
        <v>N/A</v>
      </c>
    </row>
    <row r="293" spans="1:12" x14ac:dyDescent="0.2">
      <c r="A293" s="145" t="s">
        <v>716</v>
      </c>
      <c r="B293" s="1" t="s">
        <v>213</v>
      </c>
      <c r="C293" s="1">
        <v>0</v>
      </c>
      <c r="D293" s="7" t="str">
        <f t="shared" si="81"/>
        <v>N/A</v>
      </c>
      <c r="E293" s="1">
        <v>0</v>
      </c>
      <c r="F293" s="7" t="str">
        <f t="shared" si="88"/>
        <v>N/A</v>
      </c>
      <c r="G293" s="1">
        <v>0</v>
      </c>
      <c r="H293" s="7" t="str">
        <f t="shared" si="89"/>
        <v>N/A</v>
      </c>
      <c r="I293" s="8" t="s">
        <v>1749</v>
      </c>
      <c r="J293" s="8" t="s">
        <v>1749</v>
      </c>
      <c r="K293" s="1" t="s">
        <v>213</v>
      </c>
      <c r="L293" s="112" t="str">
        <f t="shared" si="90"/>
        <v>N/A</v>
      </c>
    </row>
    <row r="294" spans="1:12" x14ac:dyDescent="0.2">
      <c r="A294" s="145" t="s">
        <v>706</v>
      </c>
      <c r="B294" s="1" t="s">
        <v>213</v>
      </c>
      <c r="C294" s="1">
        <v>0</v>
      </c>
      <c r="D294" s="7" t="str">
        <f t="shared" si="81"/>
        <v>N/A</v>
      </c>
      <c r="E294" s="1">
        <v>57</v>
      </c>
      <c r="F294" s="7" t="str">
        <f t="shared" si="88"/>
        <v>N/A</v>
      </c>
      <c r="G294" s="1">
        <v>189</v>
      </c>
      <c r="H294" s="7" t="str">
        <f t="shared" si="89"/>
        <v>N/A</v>
      </c>
      <c r="I294" s="8" t="s">
        <v>1749</v>
      </c>
      <c r="J294" s="8">
        <v>231.6</v>
      </c>
      <c r="K294" s="1" t="s">
        <v>213</v>
      </c>
      <c r="L294" s="112" t="str">
        <f t="shared" si="90"/>
        <v>N/A</v>
      </c>
    </row>
    <row r="295" spans="1:12" x14ac:dyDescent="0.2">
      <c r="A295" s="145" t="s">
        <v>717</v>
      </c>
      <c r="B295" s="1" t="s">
        <v>213</v>
      </c>
      <c r="C295" s="1">
        <v>0</v>
      </c>
      <c r="D295" s="7" t="str">
        <f t="shared" si="81"/>
        <v>N/A</v>
      </c>
      <c r="E295" s="1">
        <v>12.833333333000001</v>
      </c>
      <c r="F295" s="7" t="str">
        <f t="shared" si="88"/>
        <v>N/A</v>
      </c>
      <c r="G295" s="1">
        <v>82.333333332999999</v>
      </c>
      <c r="H295" s="7" t="str">
        <f t="shared" si="89"/>
        <v>N/A</v>
      </c>
      <c r="I295" s="8" t="s">
        <v>1749</v>
      </c>
      <c r="J295" s="8">
        <v>541.6</v>
      </c>
      <c r="K295" s="1" t="s">
        <v>213</v>
      </c>
      <c r="L295" s="112" t="str">
        <f t="shared" si="90"/>
        <v>N/A</v>
      </c>
    </row>
    <row r="296" spans="1:12" x14ac:dyDescent="0.2">
      <c r="A296" s="145" t="s">
        <v>707</v>
      </c>
      <c r="B296" s="1" t="s">
        <v>213</v>
      </c>
      <c r="C296" s="1">
        <v>0</v>
      </c>
      <c r="D296" s="7" t="str">
        <f t="shared" si="81"/>
        <v>N/A</v>
      </c>
      <c r="E296" s="1">
        <v>11</v>
      </c>
      <c r="F296" s="7" t="str">
        <f t="shared" si="88"/>
        <v>N/A</v>
      </c>
      <c r="G296" s="1">
        <v>11</v>
      </c>
      <c r="H296" s="7" t="str">
        <f t="shared" si="89"/>
        <v>N/A</v>
      </c>
      <c r="I296" s="8" t="s">
        <v>1749</v>
      </c>
      <c r="J296" s="8">
        <v>-50</v>
      </c>
      <c r="K296" s="1" t="s">
        <v>213</v>
      </c>
      <c r="L296" s="112" t="str">
        <f t="shared" si="90"/>
        <v>N/A</v>
      </c>
    </row>
    <row r="297" spans="1:12" x14ac:dyDescent="0.2">
      <c r="A297" s="145" t="s">
        <v>718</v>
      </c>
      <c r="B297" s="1" t="s">
        <v>213</v>
      </c>
      <c r="C297" s="1">
        <v>0</v>
      </c>
      <c r="D297" s="7" t="str">
        <f t="shared" si="81"/>
        <v>N/A</v>
      </c>
      <c r="E297" s="1">
        <v>0.5</v>
      </c>
      <c r="F297" s="7" t="str">
        <f t="shared" si="88"/>
        <v>N/A</v>
      </c>
      <c r="G297" s="1">
        <v>11</v>
      </c>
      <c r="H297" s="7" t="str">
        <f t="shared" si="89"/>
        <v>N/A</v>
      </c>
      <c r="I297" s="8" t="s">
        <v>1749</v>
      </c>
      <c r="J297" s="8">
        <v>100</v>
      </c>
      <c r="K297" s="1" t="s">
        <v>213</v>
      </c>
      <c r="L297" s="112" t="str">
        <f t="shared" si="90"/>
        <v>N/A</v>
      </c>
    </row>
    <row r="298" spans="1:12" x14ac:dyDescent="0.2">
      <c r="A298" s="145" t="s">
        <v>708</v>
      </c>
      <c r="B298" s="1" t="s">
        <v>213</v>
      </c>
      <c r="C298" s="1">
        <v>0</v>
      </c>
      <c r="D298" s="7" t="str">
        <f t="shared" si="81"/>
        <v>N/A</v>
      </c>
      <c r="E298" s="1">
        <v>13</v>
      </c>
      <c r="F298" s="7" t="str">
        <f t="shared" si="88"/>
        <v>N/A</v>
      </c>
      <c r="G298" s="1">
        <v>13</v>
      </c>
      <c r="H298" s="7" t="str">
        <f t="shared" si="89"/>
        <v>N/A</v>
      </c>
      <c r="I298" s="8" t="s">
        <v>1749</v>
      </c>
      <c r="J298" s="8">
        <v>0</v>
      </c>
      <c r="K298" s="1" t="s">
        <v>213</v>
      </c>
      <c r="L298" s="112" t="str">
        <f t="shared" si="90"/>
        <v>N/A</v>
      </c>
    </row>
    <row r="299" spans="1:12" x14ac:dyDescent="0.2">
      <c r="A299" s="145" t="s">
        <v>719</v>
      </c>
      <c r="B299" s="1" t="s">
        <v>213</v>
      </c>
      <c r="C299" s="1">
        <v>0</v>
      </c>
      <c r="D299" s="7" t="str">
        <f t="shared" si="81"/>
        <v>N/A</v>
      </c>
      <c r="E299" s="1">
        <v>2.8333333333000001</v>
      </c>
      <c r="F299" s="7" t="str">
        <f t="shared" si="88"/>
        <v>N/A</v>
      </c>
      <c r="G299" s="1">
        <v>11</v>
      </c>
      <c r="H299" s="7" t="str">
        <f t="shared" si="89"/>
        <v>N/A</v>
      </c>
      <c r="I299" s="8" t="s">
        <v>1749</v>
      </c>
      <c r="J299" s="8">
        <v>182.4</v>
      </c>
      <c r="K299" s="1" t="s">
        <v>213</v>
      </c>
      <c r="L299" s="112" t="str">
        <f t="shared" si="90"/>
        <v>N/A</v>
      </c>
    </row>
    <row r="300" spans="1:12" x14ac:dyDescent="0.2">
      <c r="A300" s="145" t="s">
        <v>405</v>
      </c>
      <c r="B300" s="1" t="s">
        <v>213</v>
      </c>
      <c r="C300" s="1">
        <v>0</v>
      </c>
      <c r="D300" s="7" t="str">
        <f t="shared" si="81"/>
        <v>N/A</v>
      </c>
      <c r="E300" s="1">
        <v>0</v>
      </c>
      <c r="F300" s="7" t="str">
        <f t="shared" si="88"/>
        <v>N/A</v>
      </c>
      <c r="G300" s="1">
        <v>0</v>
      </c>
      <c r="H300" s="7" t="str">
        <f t="shared" si="89"/>
        <v>N/A</v>
      </c>
      <c r="I300" s="8" t="s">
        <v>1749</v>
      </c>
      <c r="J300" s="8" t="s">
        <v>1749</v>
      </c>
      <c r="K300" s="1" t="s">
        <v>213</v>
      </c>
      <c r="L300" s="112" t="str">
        <f t="shared" si="90"/>
        <v>N/A</v>
      </c>
    </row>
    <row r="301" spans="1:12" x14ac:dyDescent="0.2">
      <c r="A301" s="145" t="s">
        <v>720</v>
      </c>
      <c r="B301" s="1" t="s">
        <v>213</v>
      </c>
      <c r="C301" s="1">
        <v>0</v>
      </c>
      <c r="D301" s="7" t="str">
        <f t="shared" si="81"/>
        <v>N/A</v>
      </c>
      <c r="E301" s="1">
        <v>0</v>
      </c>
      <c r="F301" s="7" t="str">
        <f t="shared" si="88"/>
        <v>N/A</v>
      </c>
      <c r="G301" s="1">
        <v>0</v>
      </c>
      <c r="H301" s="7" t="str">
        <f t="shared" si="89"/>
        <v>N/A</v>
      </c>
      <c r="I301" s="8" t="s">
        <v>1749</v>
      </c>
      <c r="J301" s="8" t="s">
        <v>1749</v>
      </c>
      <c r="K301" s="1" t="s">
        <v>213</v>
      </c>
      <c r="L301" s="112" t="str">
        <f t="shared" si="90"/>
        <v>N/A</v>
      </c>
    </row>
    <row r="302" spans="1:12" x14ac:dyDescent="0.2">
      <c r="A302" s="145" t="s">
        <v>709</v>
      </c>
      <c r="B302" s="1" t="s">
        <v>213</v>
      </c>
      <c r="C302" s="1">
        <v>0</v>
      </c>
      <c r="D302" s="7" t="str">
        <f t="shared" si="81"/>
        <v>N/A</v>
      </c>
      <c r="E302" s="1">
        <v>0</v>
      </c>
      <c r="F302" s="7" t="str">
        <f t="shared" si="88"/>
        <v>N/A</v>
      </c>
      <c r="G302" s="1">
        <v>0</v>
      </c>
      <c r="H302" s="7" t="str">
        <f t="shared" si="89"/>
        <v>N/A</v>
      </c>
      <c r="I302" s="8" t="s">
        <v>1749</v>
      </c>
      <c r="J302" s="8" t="s">
        <v>1749</v>
      </c>
      <c r="K302" s="1" t="s">
        <v>213</v>
      </c>
      <c r="L302" s="112" t="str">
        <f t="shared" ref="L302:L304" si="91">IF(J302="Div by 0", "N/A", IF(K302="N/A","N/A", IF(J302&gt;VALUE(MID(K302,1,2)), "No", IF(J302&lt;-1*VALUE(MID(K302,1,2)), "No", "Yes"))))</f>
        <v>N/A</v>
      </c>
    </row>
    <row r="303" spans="1:12" x14ac:dyDescent="0.2">
      <c r="A303" s="145" t="s">
        <v>710</v>
      </c>
      <c r="B303" s="1" t="s">
        <v>213</v>
      </c>
      <c r="C303" s="1">
        <v>0</v>
      </c>
      <c r="D303" s="7" t="str">
        <f t="shared" si="81"/>
        <v>N/A</v>
      </c>
      <c r="E303" s="1">
        <v>0</v>
      </c>
      <c r="F303" s="7" t="str">
        <f t="shared" si="88"/>
        <v>N/A</v>
      </c>
      <c r="G303" s="1">
        <v>0</v>
      </c>
      <c r="H303" s="7" t="str">
        <f t="shared" si="89"/>
        <v>N/A</v>
      </c>
      <c r="I303" s="8" t="s">
        <v>1749</v>
      </c>
      <c r="J303" s="8" t="s">
        <v>1749</v>
      </c>
      <c r="K303" s="1" t="s">
        <v>213</v>
      </c>
      <c r="L303" s="112" t="str">
        <f t="shared" si="91"/>
        <v>N/A</v>
      </c>
    </row>
    <row r="304" spans="1:12" x14ac:dyDescent="0.2">
      <c r="A304" s="145" t="s">
        <v>721</v>
      </c>
      <c r="B304" s="1" t="s">
        <v>213</v>
      </c>
      <c r="C304" s="1">
        <v>0</v>
      </c>
      <c r="D304" s="7" t="str">
        <f t="shared" si="81"/>
        <v>N/A</v>
      </c>
      <c r="E304" s="1">
        <v>0</v>
      </c>
      <c r="F304" s="7" t="str">
        <f t="shared" si="88"/>
        <v>N/A</v>
      </c>
      <c r="G304" s="1">
        <v>0</v>
      </c>
      <c r="H304" s="7" t="str">
        <f t="shared" si="89"/>
        <v>N/A</v>
      </c>
      <c r="I304" s="8" t="s">
        <v>1749</v>
      </c>
      <c r="J304" s="8" t="s">
        <v>1749</v>
      </c>
      <c r="K304" s="1" t="s">
        <v>213</v>
      </c>
      <c r="L304" s="112" t="str">
        <f t="shared" si="91"/>
        <v>N/A</v>
      </c>
    </row>
    <row r="305" spans="1:12" ht="25.5" x14ac:dyDescent="0.2">
      <c r="A305" s="163" t="s">
        <v>711</v>
      </c>
      <c r="B305" s="1" t="s">
        <v>213</v>
      </c>
      <c r="C305" s="1">
        <v>0</v>
      </c>
      <c r="D305" s="1" t="s">
        <v>213</v>
      </c>
      <c r="E305" s="1">
        <v>0</v>
      </c>
      <c r="F305" s="1" t="s">
        <v>213</v>
      </c>
      <c r="G305" s="1">
        <v>0</v>
      </c>
      <c r="H305" s="1" t="s">
        <v>213</v>
      </c>
      <c r="I305" s="8" t="s">
        <v>1749</v>
      </c>
      <c r="J305" s="8" t="s">
        <v>1749</v>
      </c>
      <c r="K305" s="1" t="s">
        <v>213</v>
      </c>
      <c r="L305" s="112" t="str">
        <f>IF(J305="Div by 0", "N/A", IF(K305="N/A","N/A", IF(J305&gt;VALUE(MID(K305,1,2)), "No", IF(J305&lt;-1*VALUE(MID(K305,1,2)), "No", "Yes"))))</f>
        <v>N/A</v>
      </c>
    </row>
    <row r="306" spans="1:12" x14ac:dyDescent="0.2">
      <c r="A306" s="163" t="s">
        <v>712</v>
      </c>
      <c r="B306" s="1" t="s">
        <v>213</v>
      </c>
      <c r="C306" s="1">
        <v>0</v>
      </c>
      <c r="D306" s="1" t="s">
        <v>213</v>
      </c>
      <c r="E306" s="1">
        <v>0</v>
      </c>
      <c r="F306" s="1" t="s">
        <v>213</v>
      </c>
      <c r="G306" s="1">
        <v>0</v>
      </c>
      <c r="H306" s="1" t="s">
        <v>213</v>
      </c>
      <c r="I306" s="8" t="s">
        <v>1749</v>
      </c>
      <c r="J306" s="8" t="s">
        <v>1749</v>
      </c>
      <c r="K306" s="1" t="s">
        <v>213</v>
      </c>
      <c r="L306" s="112" t="str">
        <f>IF(J306="Div by 0", "N/A", IF(K306="N/A","N/A", IF(J306&gt;VALUE(MID(K306,1,2)), "No", IF(J306&lt;-1*VALUE(MID(K306,1,2)), "No", "Yes"))))</f>
        <v>N/A</v>
      </c>
    </row>
    <row r="307" spans="1:12" x14ac:dyDescent="0.2">
      <c r="A307" s="163" t="s">
        <v>722</v>
      </c>
      <c r="B307" s="1" t="s">
        <v>213</v>
      </c>
      <c r="C307" s="1">
        <v>0</v>
      </c>
      <c r="D307" s="1" t="s">
        <v>213</v>
      </c>
      <c r="E307" s="1">
        <v>0</v>
      </c>
      <c r="F307" s="1" t="s">
        <v>213</v>
      </c>
      <c r="G307" s="1">
        <v>0</v>
      </c>
      <c r="H307" s="1" t="s">
        <v>213</v>
      </c>
      <c r="I307" s="8" t="s">
        <v>1749</v>
      </c>
      <c r="J307" s="8" t="s">
        <v>1749</v>
      </c>
      <c r="K307" s="1" t="s">
        <v>213</v>
      </c>
      <c r="L307" s="112" t="str">
        <f>IF(J307="Div by 0", "N/A", IF(K307="N/A","N/A", IF(J307&gt;VALUE(MID(K307,1,2)), "No", IF(J307&lt;-1*VALUE(MID(K307,1,2)), "No", "Yes"))))</f>
        <v>N/A</v>
      </c>
    </row>
    <row r="308" spans="1:12" ht="25.5" x14ac:dyDescent="0.2">
      <c r="A308" s="163" t="s">
        <v>713</v>
      </c>
      <c r="B308" s="1" t="s">
        <v>213</v>
      </c>
      <c r="C308" s="1">
        <v>0</v>
      </c>
      <c r="D308" s="1" t="s">
        <v>213</v>
      </c>
      <c r="E308" s="1">
        <v>0</v>
      </c>
      <c r="F308" s="1" t="s">
        <v>213</v>
      </c>
      <c r="G308" s="1">
        <v>0</v>
      </c>
      <c r="H308" s="1" t="s">
        <v>213</v>
      </c>
      <c r="I308" s="8" t="s">
        <v>1749</v>
      </c>
      <c r="J308" s="8" t="s">
        <v>1749</v>
      </c>
      <c r="K308" s="1" t="s">
        <v>213</v>
      </c>
      <c r="L308" s="112" t="str">
        <f>IF(J308="Div by 0", "N/A", IF(K308="N/A","N/A", IF(J308&gt;VALUE(MID(K308,1,2)), "No", IF(J308&lt;-1*VALUE(MID(K308,1,2)), "No", "Yes"))))</f>
        <v>N/A</v>
      </c>
    </row>
    <row r="309" spans="1:12" x14ac:dyDescent="0.2">
      <c r="A309" s="163" t="s">
        <v>714</v>
      </c>
      <c r="B309" s="1" t="s">
        <v>213</v>
      </c>
      <c r="C309" s="1">
        <v>33031</v>
      </c>
      <c r="D309" s="1" t="s">
        <v>213</v>
      </c>
      <c r="E309" s="1">
        <v>33825</v>
      </c>
      <c r="F309" s="1" t="s">
        <v>213</v>
      </c>
      <c r="G309" s="1">
        <v>34976</v>
      </c>
      <c r="H309" s="1" t="s">
        <v>213</v>
      </c>
      <c r="I309" s="8">
        <v>2.4039999999999999</v>
      </c>
      <c r="J309" s="8">
        <v>3.403</v>
      </c>
      <c r="K309" s="1" t="s">
        <v>213</v>
      </c>
      <c r="L309" s="112" t="str">
        <f>IF(J309="Div by 0", "N/A", IF(K309="N/A","N/A", IF(J309&gt;VALUE(MID(K309,1,2)), "No", IF(J309&lt;-1*VALUE(MID(K309,1,2)), "No", "Yes"))))</f>
        <v>N/A</v>
      </c>
    </row>
    <row r="310" spans="1:12" x14ac:dyDescent="0.2">
      <c r="A310" s="164" t="s">
        <v>73</v>
      </c>
      <c r="B310" s="22" t="s">
        <v>213</v>
      </c>
      <c r="C310" s="23">
        <v>545708</v>
      </c>
      <c r="D310" s="27" t="str">
        <f>IF($B310="N/A","N/A",IF(C310&gt;10,"No",IF(C310&lt;-10,"No","Yes")))</f>
        <v>N/A</v>
      </c>
      <c r="E310" s="23">
        <v>608432</v>
      </c>
      <c r="F310" s="27" t="str">
        <f>IF($B310="N/A","N/A",IF(E310&gt;10,"No",IF(E310&lt;-10,"No","Yes")))</f>
        <v>N/A</v>
      </c>
      <c r="G310" s="23">
        <v>649893</v>
      </c>
      <c r="H310" s="27" t="str">
        <f>IF($B310="N/A","N/A",IF(G310&gt;10,"No",IF(G310&lt;-10,"No","Yes")))</f>
        <v>N/A</v>
      </c>
      <c r="I310" s="8">
        <v>11.49</v>
      </c>
      <c r="J310" s="8">
        <v>6.8140000000000001</v>
      </c>
      <c r="K310" s="28" t="s">
        <v>741</v>
      </c>
      <c r="L310" s="112" t="str">
        <f t="shared" ref="L310:L339" si="92">IF(J310="Div by 0", "N/A", IF(K310="N/A","N/A", IF(J310&gt;VALUE(MID(K310,1,2)), "No", IF(J310&lt;-1*VALUE(MID(K310,1,2)), "No", "Yes"))))</f>
        <v>Yes</v>
      </c>
    </row>
    <row r="311" spans="1:12" x14ac:dyDescent="0.2">
      <c r="A311" s="163" t="s">
        <v>182</v>
      </c>
      <c r="B311" s="22" t="s">
        <v>213</v>
      </c>
      <c r="C311" s="23">
        <v>49298</v>
      </c>
      <c r="D311" s="7" t="str">
        <f t="shared" ref="D311:D314" si="93">IF($B311="N/A","N/A",IF(C311&gt;10,"No",IF(C311&lt;-10,"No","Yes")))</f>
        <v>N/A</v>
      </c>
      <c r="E311" s="23">
        <v>50010</v>
      </c>
      <c r="F311" s="7" t="str">
        <f t="shared" ref="F311:F314" si="94">IF($B311="N/A","N/A",IF(E311&gt;10,"No",IF(E311&lt;-10,"No","Yes")))</f>
        <v>N/A</v>
      </c>
      <c r="G311" s="23">
        <v>44205</v>
      </c>
      <c r="H311" s="7" t="str">
        <f t="shared" ref="H311:H314" si="95">IF($B311="N/A","N/A",IF(G311&gt;10,"No",IF(G311&lt;-10,"No","Yes")))</f>
        <v>N/A</v>
      </c>
      <c r="I311" s="8">
        <v>1.444</v>
      </c>
      <c r="J311" s="8">
        <v>-11.6</v>
      </c>
      <c r="K311" s="28" t="s">
        <v>741</v>
      </c>
      <c r="L311" s="112" t="str">
        <f>IF(J311="Div by 0", "N/A", IF(OR(J311="N/A",K311="N/A"),"N/A", IF(J311&gt;VALUE(MID(K311,1,2)), "No", IF(J311&lt;-1*VALUE(MID(K311,1,2)), "No", "Yes"))))</f>
        <v>Yes</v>
      </c>
    </row>
    <row r="312" spans="1:12" x14ac:dyDescent="0.2">
      <c r="A312" s="163" t="s">
        <v>183</v>
      </c>
      <c r="B312" s="22" t="s">
        <v>213</v>
      </c>
      <c r="C312" s="23">
        <v>87807</v>
      </c>
      <c r="D312" s="7" t="str">
        <f t="shared" si="93"/>
        <v>N/A</v>
      </c>
      <c r="E312" s="23">
        <v>95683</v>
      </c>
      <c r="F312" s="7" t="str">
        <f t="shared" si="94"/>
        <v>N/A</v>
      </c>
      <c r="G312" s="23">
        <v>67247</v>
      </c>
      <c r="H312" s="7" t="str">
        <f t="shared" si="95"/>
        <v>N/A</v>
      </c>
      <c r="I312" s="8">
        <v>8.9700000000000006</v>
      </c>
      <c r="J312" s="8">
        <v>-29.7</v>
      </c>
      <c r="K312" s="28" t="s">
        <v>741</v>
      </c>
      <c r="L312" s="112" t="str">
        <f t="shared" ref="L312:L314" si="96">IF(J312="Div by 0", "N/A", IF(OR(J312="N/A",K312="N/A"),"N/A", IF(J312&gt;VALUE(MID(K312,1,2)), "No", IF(J312&lt;-1*VALUE(MID(K312,1,2)), "No", "Yes"))))</f>
        <v>No</v>
      </c>
    </row>
    <row r="313" spans="1:12" x14ac:dyDescent="0.2">
      <c r="A313" s="163" t="s">
        <v>184</v>
      </c>
      <c r="B313" s="22" t="s">
        <v>213</v>
      </c>
      <c r="C313" s="23">
        <v>312944</v>
      </c>
      <c r="D313" s="7" t="str">
        <f t="shared" si="93"/>
        <v>N/A</v>
      </c>
      <c r="E313" s="23">
        <v>348685</v>
      </c>
      <c r="F313" s="7" t="str">
        <f t="shared" si="94"/>
        <v>N/A</v>
      </c>
      <c r="G313" s="23">
        <v>381830</v>
      </c>
      <c r="H313" s="7" t="str">
        <f t="shared" si="95"/>
        <v>N/A</v>
      </c>
      <c r="I313" s="8">
        <v>11.42</v>
      </c>
      <c r="J313" s="8">
        <v>9.5060000000000002</v>
      </c>
      <c r="K313" s="28" t="s">
        <v>741</v>
      </c>
      <c r="L313" s="112" t="str">
        <f t="shared" si="96"/>
        <v>Yes</v>
      </c>
    </row>
    <row r="314" spans="1:12" x14ac:dyDescent="0.2">
      <c r="A314" s="159" t="s">
        <v>185</v>
      </c>
      <c r="B314" s="22" t="s">
        <v>213</v>
      </c>
      <c r="C314" s="23">
        <v>95659</v>
      </c>
      <c r="D314" s="7" t="str">
        <f t="shared" si="93"/>
        <v>N/A</v>
      </c>
      <c r="E314" s="23">
        <v>114054</v>
      </c>
      <c r="F314" s="7" t="str">
        <f t="shared" si="94"/>
        <v>N/A</v>
      </c>
      <c r="G314" s="23">
        <v>154157</v>
      </c>
      <c r="H314" s="7" t="str">
        <f t="shared" si="95"/>
        <v>N/A</v>
      </c>
      <c r="I314" s="8">
        <v>19.23</v>
      </c>
      <c r="J314" s="8">
        <v>35.159999999999997</v>
      </c>
      <c r="K314" s="28" t="s">
        <v>741</v>
      </c>
      <c r="L314" s="112" t="str">
        <f t="shared" si="96"/>
        <v>No</v>
      </c>
    </row>
    <row r="315" spans="1:12" x14ac:dyDescent="0.2">
      <c r="A315" s="163" t="s">
        <v>1125</v>
      </c>
      <c r="B315" s="9" t="s">
        <v>213</v>
      </c>
      <c r="C315" s="23">
        <v>314158</v>
      </c>
      <c r="D315" s="5" t="str">
        <f t="shared" ref="D315:F318" si="97">IF($B315="N/A","N/A",IF(C315&lt;0,"No","Yes"))</f>
        <v>N/A</v>
      </c>
      <c r="E315" s="23">
        <v>348866</v>
      </c>
      <c r="F315" s="5" t="str">
        <f t="shared" si="97"/>
        <v>N/A</v>
      </c>
      <c r="G315" s="23">
        <v>385769</v>
      </c>
      <c r="H315" s="5" t="str">
        <f t="shared" ref="H315:H318" si="98">IF($B315="N/A","N/A",IF(G315&lt;0,"No","Yes"))</f>
        <v>N/A</v>
      </c>
      <c r="I315" s="8">
        <v>11.05</v>
      </c>
      <c r="J315" s="8">
        <v>10.58</v>
      </c>
      <c r="K315" s="1" t="s">
        <v>740</v>
      </c>
      <c r="L315" s="112" t="str">
        <f>IF(J315="Div by 0", "N/A", IF(OR(J315="N/A",K315="N/A"),"N/A", IF(J315&gt;VALUE(MID(K315,1,2)), "No", IF(J315&lt;-1*VALUE(MID(K315,1,2)), "No", "Yes"))))</f>
        <v>No</v>
      </c>
    </row>
    <row r="316" spans="1:12" x14ac:dyDescent="0.2">
      <c r="A316" s="163" t="s">
        <v>433</v>
      </c>
      <c r="B316" s="9" t="s">
        <v>213</v>
      </c>
      <c r="C316" s="23">
        <v>11391</v>
      </c>
      <c r="D316" s="5" t="str">
        <f t="shared" si="97"/>
        <v>N/A</v>
      </c>
      <c r="E316" s="23">
        <v>13072</v>
      </c>
      <c r="F316" s="5" t="str">
        <f t="shared" si="97"/>
        <v>N/A</v>
      </c>
      <c r="G316" s="23">
        <v>14900</v>
      </c>
      <c r="H316" s="5" t="str">
        <f t="shared" si="98"/>
        <v>N/A</v>
      </c>
      <c r="I316" s="8">
        <v>14.76</v>
      </c>
      <c r="J316" s="8">
        <v>13.98</v>
      </c>
      <c r="K316" s="1" t="s">
        <v>740</v>
      </c>
      <c r="L316" s="112" t="str">
        <f t="shared" ref="L316:L318" si="99">IF(J316="Div by 0", "N/A", IF(OR(J316="N/A",K316="N/A"),"N/A", IF(J316&gt;VALUE(MID(K316,1,2)), "No", IF(J316&lt;-1*VALUE(MID(K316,1,2)), "No", "Yes"))))</f>
        <v>No</v>
      </c>
    </row>
    <row r="317" spans="1:12" x14ac:dyDescent="0.2">
      <c r="A317" s="163" t="s">
        <v>434</v>
      </c>
      <c r="B317" s="9" t="s">
        <v>213</v>
      </c>
      <c r="C317" s="23">
        <v>166399</v>
      </c>
      <c r="D317" s="5" t="str">
        <f t="shared" si="97"/>
        <v>N/A</v>
      </c>
      <c r="E317" s="23">
        <v>191549</v>
      </c>
      <c r="F317" s="5" t="str">
        <f t="shared" si="97"/>
        <v>N/A</v>
      </c>
      <c r="G317" s="23">
        <v>222958</v>
      </c>
      <c r="H317" s="5" t="str">
        <f t="shared" si="98"/>
        <v>N/A</v>
      </c>
      <c r="I317" s="8">
        <v>15.11</v>
      </c>
      <c r="J317" s="8">
        <v>16.399999999999999</v>
      </c>
      <c r="K317" s="1" t="s">
        <v>740</v>
      </c>
      <c r="L317" s="112" t="str">
        <f t="shared" si="99"/>
        <v>No</v>
      </c>
    </row>
    <row r="318" spans="1:12" x14ac:dyDescent="0.2">
      <c r="A318" s="163" t="s">
        <v>1126</v>
      </c>
      <c r="B318" s="9" t="s">
        <v>213</v>
      </c>
      <c r="C318" s="23">
        <v>41235</v>
      </c>
      <c r="D318" s="5" t="str">
        <f t="shared" si="97"/>
        <v>N/A</v>
      </c>
      <c r="E318" s="23">
        <v>42240</v>
      </c>
      <c r="F318" s="5" t="str">
        <f t="shared" si="97"/>
        <v>N/A</v>
      </c>
      <c r="G318" s="23">
        <v>41709</v>
      </c>
      <c r="H318" s="5" t="str">
        <f t="shared" si="98"/>
        <v>N/A</v>
      </c>
      <c r="I318" s="8">
        <v>2.4369999999999998</v>
      </c>
      <c r="J318" s="8">
        <v>-1.26</v>
      </c>
      <c r="K318" s="1" t="s">
        <v>740</v>
      </c>
      <c r="L318" s="112" t="str">
        <f t="shared" si="99"/>
        <v>Yes</v>
      </c>
    </row>
    <row r="319" spans="1:12" x14ac:dyDescent="0.2">
      <c r="A319" s="163" t="s">
        <v>98</v>
      </c>
      <c r="B319" s="22" t="s">
        <v>291</v>
      </c>
      <c r="C319" s="4">
        <v>95.696233149999998</v>
      </c>
      <c r="D319" s="27" t="str">
        <f>IF($B319="N/A","N/A",IF(C319&gt;80,"Yes","No"))</f>
        <v>Yes</v>
      </c>
      <c r="E319" s="4">
        <v>95.942849816999995</v>
      </c>
      <c r="F319" s="27" t="str">
        <f>IF($B319="N/A","N/A",IF(E319&gt;80,"Yes","No"))</f>
        <v>Yes</v>
      </c>
      <c r="G319" s="4">
        <v>94.535100392999993</v>
      </c>
      <c r="H319" s="27" t="str">
        <f>IF($B319="N/A","N/A",IF(G319&gt;80,"Yes","No"))</f>
        <v>Yes</v>
      </c>
      <c r="I319" s="8">
        <v>0.25769999999999998</v>
      </c>
      <c r="J319" s="8">
        <v>-1.47</v>
      </c>
      <c r="K319" s="28" t="s">
        <v>741</v>
      </c>
      <c r="L319" s="112" t="str">
        <f t="shared" si="92"/>
        <v>Yes</v>
      </c>
    </row>
    <row r="320" spans="1:12" x14ac:dyDescent="0.2">
      <c r="A320" s="163" t="s">
        <v>332</v>
      </c>
      <c r="B320" s="22" t="s">
        <v>278</v>
      </c>
      <c r="C320" s="4">
        <v>0.72236434140000005</v>
      </c>
      <c r="D320" s="27" t="str">
        <f>IF($B320="N/A","N/A",IF(C320&gt;=5,"No",IF(C320&lt;0,"No","Yes")))</f>
        <v>Yes</v>
      </c>
      <c r="E320" s="4">
        <v>0.58511057929999999</v>
      </c>
      <c r="F320" s="27" t="str">
        <f>IF($B320="N/A","N/A",IF(E320&gt;=5,"No",IF(E320&lt;0,"No","Yes")))</f>
        <v>Yes</v>
      </c>
      <c r="G320" s="4">
        <v>0.47130835380000002</v>
      </c>
      <c r="H320" s="27" t="str">
        <f>IF($B320="N/A","N/A",IF(G320&gt;=5,"No",IF(G320&lt;0,"No","Yes")))</f>
        <v>Yes</v>
      </c>
      <c r="I320" s="8">
        <v>-19</v>
      </c>
      <c r="J320" s="8">
        <v>-19.399999999999999</v>
      </c>
      <c r="K320" s="28" t="s">
        <v>741</v>
      </c>
      <c r="L320" s="112" t="str">
        <f t="shared" si="92"/>
        <v>No</v>
      </c>
    </row>
    <row r="321" spans="1:12" x14ac:dyDescent="0.2">
      <c r="A321" s="163" t="s">
        <v>340</v>
      </c>
      <c r="B321" s="30" t="s">
        <v>278</v>
      </c>
      <c r="C321" s="4">
        <v>3.5814025083000001</v>
      </c>
      <c r="D321" s="27" t="str">
        <f>IF($B321="N/A","N/A",IF(C321&gt;=5,"No",IF(C321&lt;0,"No","Yes")))</f>
        <v>Yes</v>
      </c>
      <c r="E321" s="4">
        <v>3.4720396033999998</v>
      </c>
      <c r="F321" s="27" t="str">
        <f>IF($B321="N/A","N/A",IF(E321&gt;=5,"No",IF(E321&lt;0,"No","Yes")))</f>
        <v>Yes</v>
      </c>
      <c r="G321" s="4">
        <v>3.5705877736999998</v>
      </c>
      <c r="H321" s="27" t="str">
        <f>IF($B321="N/A","N/A",IF(G321&gt;=5,"No",IF(G321&lt;0,"No","Yes")))</f>
        <v>Yes</v>
      </c>
      <c r="I321" s="8">
        <v>-3.05</v>
      </c>
      <c r="J321" s="8">
        <v>2.8380000000000001</v>
      </c>
      <c r="K321" s="28" t="s">
        <v>741</v>
      </c>
      <c r="L321" s="112" t="str">
        <f t="shared" si="92"/>
        <v>Yes</v>
      </c>
    </row>
    <row r="322" spans="1:12" x14ac:dyDescent="0.2">
      <c r="A322" s="163"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1749</v>
      </c>
      <c r="J322" s="8" t="s">
        <v>1749</v>
      </c>
      <c r="K322" s="28" t="s">
        <v>741</v>
      </c>
      <c r="L322" s="112" t="str">
        <f t="shared" si="92"/>
        <v>N/A</v>
      </c>
    </row>
    <row r="323" spans="1:12" x14ac:dyDescent="0.2">
      <c r="A323" s="163" t="s">
        <v>334</v>
      </c>
      <c r="B323" s="30" t="s">
        <v>292</v>
      </c>
      <c r="C323" s="4">
        <v>0</v>
      </c>
      <c r="D323" s="27" t="str">
        <f>IF($B323="N/A","N/A",IF(C323&gt;0,"No",IF(C323&lt;0,"No","Yes")))</f>
        <v>Yes</v>
      </c>
      <c r="E323" s="4">
        <v>0</v>
      </c>
      <c r="F323" s="27" t="str">
        <f>IF($B323="N/A","N/A",IF(E323&gt;0,"No",IF(E323&lt;0,"No","Yes")))</f>
        <v>Yes</v>
      </c>
      <c r="G323" s="4">
        <v>0.1921854828</v>
      </c>
      <c r="H323" s="27" t="str">
        <f>IF($B323="N/A","N/A",IF(G323&gt;0,"No",IF(G323&lt;0,"No","Yes")))</f>
        <v>No</v>
      </c>
      <c r="I323" s="8" t="s">
        <v>1749</v>
      </c>
      <c r="J323" s="8" t="s">
        <v>1749</v>
      </c>
      <c r="K323" s="28" t="s">
        <v>741</v>
      </c>
      <c r="L323" s="112" t="str">
        <f t="shared" si="92"/>
        <v>N/A</v>
      </c>
    </row>
    <row r="324" spans="1:12" x14ac:dyDescent="0.2">
      <c r="A324" s="163"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1749</v>
      </c>
      <c r="J324" s="8" t="s">
        <v>1749</v>
      </c>
      <c r="K324" s="28" t="s">
        <v>741</v>
      </c>
      <c r="L324" s="112" t="str">
        <f t="shared" si="92"/>
        <v>N/A</v>
      </c>
    </row>
    <row r="325" spans="1:12" x14ac:dyDescent="0.2">
      <c r="A325" s="163" t="s">
        <v>336</v>
      </c>
      <c r="B325" s="30" t="s">
        <v>292</v>
      </c>
      <c r="C325" s="4">
        <v>0</v>
      </c>
      <c r="D325" s="27" t="str">
        <f t="shared" ref="D325:D326" si="100">IF($B325="N/A","N/A",IF(C325&gt;0,"No",IF(C325&lt;0,"No","Yes")))</f>
        <v>Yes</v>
      </c>
      <c r="E325" s="4">
        <v>0</v>
      </c>
      <c r="F325" s="27" t="str">
        <f t="shared" ref="F325:F326" si="101">IF($B325="N/A","N/A",IF(E325&gt;0,"No",IF(E325&lt;0,"No","Yes")))</f>
        <v>Yes</v>
      </c>
      <c r="G325" s="4">
        <v>1.2617461599999999E-2</v>
      </c>
      <c r="H325" s="27" t="str">
        <f t="shared" ref="H325:H326" si="102">IF($B325="N/A","N/A",IF(G325&gt;0,"No",IF(G325&lt;0,"No","Yes")))</f>
        <v>No</v>
      </c>
      <c r="I325" s="8" t="s">
        <v>1749</v>
      </c>
      <c r="J325" s="8" t="s">
        <v>1749</v>
      </c>
      <c r="K325" s="28" t="s">
        <v>741</v>
      </c>
      <c r="L325" s="112" t="str">
        <f t="shared" si="92"/>
        <v>N/A</v>
      </c>
    </row>
    <row r="326" spans="1:12" x14ac:dyDescent="0.2">
      <c r="A326" s="163" t="s">
        <v>337</v>
      </c>
      <c r="B326" s="30" t="s">
        <v>292</v>
      </c>
      <c r="C326" s="4">
        <v>0</v>
      </c>
      <c r="D326" s="27" t="str">
        <f t="shared" si="100"/>
        <v>Yes</v>
      </c>
      <c r="E326" s="4">
        <v>0</v>
      </c>
      <c r="F326" s="27" t="str">
        <f t="shared" si="101"/>
        <v>Yes</v>
      </c>
      <c r="G326" s="4">
        <v>1.5387150000000001E-4</v>
      </c>
      <c r="H326" s="27" t="str">
        <f t="shared" si="102"/>
        <v>No</v>
      </c>
      <c r="I326" s="8" t="s">
        <v>1749</v>
      </c>
      <c r="J326" s="8" t="s">
        <v>1749</v>
      </c>
      <c r="K326" s="28" t="s">
        <v>741</v>
      </c>
      <c r="L326" s="112" t="str">
        <f t="shared" si="92"/>
        <v>N/A</v>
      </c>
    </row>
    <row r="327" spans="1:12" x14ac:dyDescent="0.2">
      <c r="A327" s="163" t="s">
        <v>99</v>
      </c>
      <c r="B327" s="30" t="s">
        <v>292</v>
      </c>
      <c r="C327" s="4">
        <v>0</v>
      </c>
      <c r="D327" s="27" t="str">
        <f>IF($B327="N/A","N/A",IF(C327&gt;0,"No",IF(C327&lt;0,"No","Yes")))</f>
        <v>Yes</v>
      </c>
      <c r="E327" s="4">
        <v>0</v>
      </c>
      <c r="F327" s="27" t="str">
        <f>IF($B327="N/A","N/A",IF(E327&gt;0,"No",IF(E327&lt;0,"No","Yes")))</f>
        <v>Yes</v>
      </c>
      <c r="G327" s="4">
        <v>1.2168156912000001</v>
      </c>
      <c r="H327" s="27" t="str">
        <f>IF($B327="N/A","N/A",IF(G327&gt;0,"No",IF(G327&lt;0,"No","Yes")))</f>
        <v>No</v>
      </c>
      <c r="I327" s="8" t="s">
        <v>1749</v>
      </c>
      <c r="J327" s="8" t="s">
        <v>1749</v>
      </c>
      <c r="K327" s="28" t="s">
        <v>741</v>
      </c>
      <c r="L327" s="112" t="str">
        <f t="shared" si="92"/>
        <v>N/A</v>
      </c>
    </row>
    <row r="328" spans="1:12" x14ac:dyDescent="0.2">
      <c r="A328" s="163" t="s">
        <v>338</v>
      </c>
      <c r="B328" s="30" t="s">
        <v>292</v>
      </c>
      <c r="C328" s="4">
        <v>0</v>
      </c>
      <c r="D328" s="27" t="str">
        <f>IF($B328="N/A","N/A",IF(C328&gt;0,"No",IF(C328&lt;0,"No","Yes")))</f>
        <v>Yes</v>
      </c>
      <c r="E328" s="4">
        <v>0</v>
      </c>
      <c r="F328" s="27" t="str">
        <f>IF($B328="N/A","N/A",IF(E328&gt;0,"No",IF(E328&lt;0,"No","Yes")))</f>
        <v>Yes</v>
      </c>
      <c r="G328" s="4">
        <v>1.2309719000000001E-3</v>
      </c>
      <c r="H328" s="27" t="str">
        <f>IF($B328="N/A","N/A",IF(G328&gt;0,"No",IF(G328&lt;0,"No","Yes")))</f>
        <v>No</v>
      </c>
      <c r="I328" s="8" t="s">
        <v>1749</v>
      </c>
      <c r="J328" s="8" t="s">
        <v>1749</v>
      </c>
      <c r="K328" s="28" t="s">
        <v>741</v>
      </c>
      <c r="L328" s="112" t="str">
        <f t="shared" si="92"/>
        <v>N/A</v>
      </c>
    </row>
    <row r="329" spans="1:12" x14ac:dyDescent="0.2">
      <c r="A329" s="163"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1749</v>
      </c>
      <c r="J329" s="8" t="s">
        <v>1749</v>
      </c>
      <c r="K329" s="28" t="s">
        <v>741</v>
      </c>
      <c r="L329" s="112" t="str">
        <f t="shared" si="92"/>
        <v>N/A</v>
      </c>
    </row>
    <row r="330" spans="1:12" x14ac:dyDescent="0.2">
      <c r="A330" s="163" t="s">
        <v>1127</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1749</v>
      </c>
      <c r="J330" s="8" t="s">
        <v>1749</v>
      </c>
      <c r="K330" s="28" t="s">
        <v>741</v>
      </c>
      <c r="L330" s="112" t="str">
        <f t="shared" si="92"/>
        <v>N/A</v>
      </c>
    </row>
    <row r="331" spans="1:12" x14ac:dyDescent="0.2">
      <c r="A331" s="163" t="s">
        <v>1128</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1749</v>
      </c>
      <c r="J331" s="8" t="s">
        <v>1749</v>
      </c>
      <c r="K331" s="28" t="s">
        <v>741</v>
      </c>
      <c r="L331" s="112" t="str">
        <f t="shared" si="92"/>
        <v>N/A</v>
      </c>
    </row>
    <row r="332" spans="1:12" x14ac:dyDescent="0.2">
      <c r="A332" s="163" t="s">
        <v>1129</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1749</v>
      </c>
      <c r="J332" s="8" t="s">
        <v>1749</v>
      </c>
      <c r="K332" s="28" t="s">
        <v>741</v>
      </c>
      <c r="L332" s="112" t="str">
        <f t="shared" si="92"/>
        <v>N/A</v>
      </c>
    </row>
    <row r="333" spans="1:12" x14ac:dyDescent="0.2">
      <c r="A333" s="163" t="s">
        <v>1130</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1749</v>
      </c>
      <c r="J333" s="8" t="s">
        <v>1749</v>
      </c>
      <c r="K333" s="28" t="s">
        <v>741</v>
      </c>
      <c r="L333" s="112" t="str">
        <f t="shared" si="92"/>
        <v>N/A</v>
      </c>
    </row>
    <row r="334" spans="1:12" x14ac:dyDescent="0.2">
      <c r="A334" s="163" t="s">
        <v>1131</v>
      </c>
      <c r="B334" s="22" t="s">
        <v>293</v>
      </c>
      <c r="C334" s="4">
        <v>4.1120892492000003</v>
      </c>
      <c r="D334" s="27" t="str">
        <f>IF($B334="N/A","N/A",IF(C334&gt;15,"No",IF(C334&lt;2,"No","Yes")))</f>
        <v>Yes</v>
      </c>
      <c r="E334" s="4">
        <v>4.2448457675000002</v>
      </c>
      <c r="F334" s="27" t="str">
        <f>IF($B334="N/A","N/A",IF(E334&gt;15,"No",IF(E334&lt;2,"No","Yes")))</f>
        <v>Yes</v>
      </c>
      <c r="G334" s="4">
        <v>0.76231189310000003</v>
      </c>
      <c r="H334" s="27" t="str">
        <f>IF($B334="N/A","N/A",IF(G334&gt;15,"No",IF(G334&lt;2,"No","Yes")))</f>
        <v>No</v>
      </c>
      <c r="I334" s="8">
        <v>3.2280000000000002</v>
      </c>
      <c r="J334" s="8">
        <v>-82</v>
      </c>
      <c r="K334" s="28" t="s">
        <v>741</v>
      </c>
      <c r="L334" s="112" t="str">
        <f t="shared" si="92"/>
        <v>No</v>
      </c>
    </row>
    <row r="335" spans="1:12" x14ac:dyDescent="0.2">
      <c r="A335" s="163" t="s">
        <v>1132</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1749</v>
      </c>
      <c r="J335" s="8" t="s">
        <v>1749</v>
      </c>
      <c r="K335" s="28" t="s">
        <v>741</v>
      </c>
      <c r="L335" s="112" t="str">
        <f t="shared" si="92"/>
        <v>N/A</v>
      </c>
    </row>
    <row r="336" spans="1:12" x14ac:dyDescent="0.2">
      <c r="A336" s="163" t="s">
        <v>1687</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1749</v>
      </c>
      <c r="J336" s="8" t="s">
        <v>1749</v>
      </c>
      <c r="K336" s="28" t="s">
        <v>741</v>
      </c>
      <c r="L336" s="112" t="str">
        <f t="shared" si="92"/>
        <v>N/A</v>
      </c>
    </row>
    <row r="337" spans="1:12" x14ac:dyDescent="0.2">
      <c r="A337" s="163" t="s">
        <v>1688</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1749</v>
      </c>
      <c r="J337" s="8" t="s">
        <v>1749</v>
      </c>
      <c r="K337" s="28" t="s">
        <v>741</v>
      </c>
      <c r="L337" s="112" t="str">
        <f t="shared" si="92"/>
        <v>N/A</v>
      </c>
    </row>
    <row r="338" spans="1:12" x14ac:dyDescent="0.2">
      <c r="A338" s="163" t="s">
        <v>1689</v>
      </c>
      <c r="B338" s="22" t="s">
        <v>213</v>
      </c>
      <c r="C338" s="23">
        <v>18822</v>
      </c>
      <c r="D338" s="27" t="str">
        <f>IF($B338="N/A","N/A",IF(C338&gt;10,"No",IF(C338&lt;-10,"No","Yes")))</f>
        <v>N/A</v>
      </c>
      <c r="E338" s="23">
        <v>19117</v>
      </c>
      <c r="F338" s="27" t="str">
        <f>IF($B338="N/A","N/A",IF(E338&gt;10,"No",IF(E338&lt;-10,"No","Yes")))</f>
        <v>N/A</v>
      </c>
      <c r="G338" s="23">
        <v>22625</v>
      </c>
      <c r="H338" s="27" t="str">
        <f>IF($B338="N/A","N/A",IF(G338&gt;10,"No",IF(G338&lt;-10,"No","Yes")))</f>
        <v>N/A</v>
      </c>
      <c r="I338" s="8">
        <v>1.5669999999999999</v>
      </c>
      <c r="J338" s="8">
        <v>18.350000000000001</v>
      </c>
      <c r="K338" s="28" t="s">
        <v>741</v>
      </c>
      <c r="L338" s="112" t="str">
        <f t="shared" si="92"/>
        <v>No</v>
      </c>
    </row>
    <row r="339" spans="1:12" x14ac:dyDescent="0.2">
      <c r="A339" s="166" t="s">
        <v>1690</v>
      </c>
      <c r="B339" s="120" t="s">
        <v>213</v>
      </c>
      <c r="C339" s="167">
        <v>555</v>
      </c>
      <c r="D339" s="152" t="str">
        <f>IF($B339="N/A","N/A",IF(C339&gt;10,"No",IF(C339&lt;-10,"No","Yes")))</f>
        <v>N/A</v>
      </c>
      <c r="E339" s="167">
        <v>622</v>
      </c>
      <c r="F339" s="152" t="str">
        <f>IF($B339="N/A","N/A",IF(E339&gt;10,"No",IF(E339&lt;-10,"No","Yes")))</f>
        <v>N/A</v>
      </c>
      <c r="G339" s="167">
        <v>916</v>
      </c>
      <c r="H339" s="152" t="str">
        <f>IF($B339="N/A","N/A",IF(G339&gt;10,"No",IF(G339&lt;-10,"No","Yes")))</f>
        <v>N/A</v>
      </c>
      <c r="I339" s="153">
        <v>12.07</v>
      </c>
      <c r="J339" s="153">
        <v>47.27</v>
      </c>
      <c r="K339" s="168" t="s">
        <v>741</v>
      </c>
      <c r="L339" s="123" t="str">
        <f t="shared" si="92"/>
        <v>No</v>
      </c>
    </row>
    <row r="340" spans="1:12" s="13" customFormat="1" ht="12" customHeight="1" x14ac:dyDescent="0.2">
      <c r="A340" s="198" t="s">
        <v>1647</v>
      </c>
      <c r="B340" s="199"/>
      <c r="C340" s="199"/>
      <c r="D340" s="199"/>
      <c r="E340" s="199"/>
      <c r="F340" s="199"/>
      <c r="G340" s="199"/>
      <c r="H340" s="199"/>
      <c r="I340" s="199"/>
      <c r="J340" s="199"/>
      <c r="K340" s="199"/>
      <c r="L340" s="200"/>
    </row>
    <row r="341" spans="1:12" s="13" customFormat="1" ht="12.75" customHeight="1" x14ac:dyDescent="0.2">
      <c r="A341" s="193" t="s">
        <v>1645</v>
      </c>
      <c r="B341" s="194"/>
      <c r="C341" s="194"/>
      <c r="D341" s="194"/>
      <c r="E341" s="194"/>
      <c r="F341" s="194"/>
      <c r="G341" s="194"/>
      <c r="H341" s="194"/>
      <c r="I341" s="194"/>
      <c r="J341" s="194"/>
      <c r="K341" s="194"/>
      <c r="L341" s="195"/>
    </row>
    <row r="342" spans="1:12" s="13" customFormat="1" x14ac:dyDescent="0.2">
      <c r="A342" s="196" t="s">
        <v>1743</v>
      </c>
      <c r="B342" s="196"/>
      <c r="C342" s="196"/>
      <c r="D342" s="196"/>
      <c r="E342" s="196"/>
      <c r="F342" s="196"/>
      <c r="G342" s="196"/>
      <c r="H342" s="196"/>
      <c r="I342" s="196"/>
      <c r="J342" s="196"/>
      <c r="K342" s="196"/>
      <c r="L342" s="197"/>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F7" sqref="F7"/>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745</v>
      </c>
    </row>
    <row r="2" spans="1:1" s="79" customFormat="1" x14ac:dyDescent="0.2">
      <c r="A2" s="93" t="s">
        <v>1646</v>
      </c>
    </row>
    <row r="3" spans="1:1" s="79" customFormat="1" x14ac:dyDescent="0.2">
      <c r="A3" s="81" t="s">
        <v>1643</v>
      </c>
    </row>
    <row r="4" spans="1:1" s="79" customFormat="1" x14ac:dyDescent="0.2">
      <c r="A4" s="82" t="s">
        <v>1686</v>
      </c>
    </row>
    <row r="5" spans="1:1" s="79" customFormat="1" x14ac:dyDescent="0.2">
      <c r="A5" s="80" t="s">
        <v>1644</v>
      </c>
    </row>
    <row r="6" spans="1:1" s="79" customFormat="1" x14ac:dyDescent="0.2">
      <c r="A6" s="80" t="s">
        <v>746</v>
      </c>
    </row>
    <row r="7" spans="1:1" x14ac:dyDescent="0.2">
      <c r="A7" s="82" t="s">
        <v>747</v>
      </c>
    </row>
    <row r="8" spans="1:1" x14ac:dyDescent="0.2">
      <c r="A8" s="93" t="s">
        <v>1646</v>
      </c>
    </row>
    <row r="9" spans="1:1" x14ac:dyDescent="0.2">
      <c r="A9" s="78" t="s">
        <v>748</v>
      </c>
    </row>
    <row r="10" spans="1:1" x14ac:dyDescent="0.2">
      <c r="A10" s="11" t="s">
        <v>749</v>
      </c>
    </row>
    <row r="11" spans="1:1" x14ac:dyDescent="0.2">
      <c r="A11" s="11" t="s">
        <v>750</v>
      </c>
    </row>
    <row r="12" spans="1:1" x14ac:dyDescent="0.2">
      <c r="A12" s="11" t="s">
        <v>751</v>
      </c>
    </row>
    <row r="13" spans="1:1" x14ac:dyDescent="0.2">
      <c r="A13" s="11" t="s">
        <v>752</v>
      </c>
    </row>
    <row r="14" spans="1:1" x14ac:dyDescent="0.2">
      <c r="A14" s="11" t="s">
        <v>753</v>
      </c>
    </row>
    <row r="15" spans="1:1" x14ac:dyDescent="0.2">
      <c r="A15" s="11" t="s">
        <v>754</v>
      </c>
    </row>
    <row r="16" spans="1:1" x14ac:dyDescent="0.2">
      <c r="A16" s="11" t="s">
        <v>755</v>
      </c>
    </row>
    <row r="17" spans="1:1" x14ac:dyDescent="0.2">
      <c r="A17" s="11" t="s">
        <v>756</v>
      </c>
    </row>
    <row r="18" spans="1:1" x14ac:dyDescent="0.2">
      <c r="A18" s="11" t="s">
        <v>757</v>
      </c>
    </row>
    <row r="19" spans="1:1" x14ac:dyDescent="0.2">
      <c r="A19" s="11" t="s">
        <v>758</v>
      </c>
    </row>
    <row r="20" spans="1:1" x14ac:dyDescent="0.2">
      <c r="A20" s="11" t="s">
        <v>759</v>
      </c>
    </row>
    <row r="21" spans="1:1" x14ac:dyDescent="0.2">
      <c r="A21" s="11" t="s">
        <v>760</v>
      </c>
    </row>
    <row r="22" spans="1:1" x14ac:dyDescent="0.2">
      <c r="A22" s="11" t="s">
        <v>761</v>
      </c>
    </row>
    <row r="23" spans="1:1" x14ac:dyDescent="0.2">
      <c r="A23" s="11" t="s">
        <v>762</v>
      </c>
    </row>
    <row r="24" spans="1:1" x14ac:dyDescent="0.2">
      <c r="A24" s="11" t="s">
        <v>763</v>
      </c>
    </row>
    <row r="25" spans="1:1" x14ac:dyDescent="0.2">
      <c r="A25" s="11" t="s">
        <v>764</v>
      </c>
    </row>
    <row r="26" spans="1:1" x14ac:dyDescent="0.2">
      <c r="A26" s="11" t="s">
        <v>765</v>
      </c>
    </row>
    <row r="27" spans="1:1" x14ac:dyDescent="0.2">
      <c r="A27" s="11" t="s">
        <v>766</v>
      </c>
    </row>
    <row r="28" spans="1:1" x14ac:dyDescent="0.2">
      <c r="A28" s="11" t="s">
        <v>767</v>
      </c>
    </row>
    <row r="29" spans="1:1" x14ac:dyDescent="0.2">
      <c r="A29" s="11" t="s">
        <v>768</v>
      </c>
    </row>
    <row r="30" spans="1:1" x14ac:dyDescent="0.2">
      <c r="A30" s="11" t="s">
        <v>769</v>
      </c>
    </row>
    <row r="31" spans="1:1" x14ac:dyDescent="0.2">
      <c r="A31" s="11" t="s">
        <v>770</v>
      </c>
    </row>
    <row r="32" spans="1:1" x14ac:dyDescent="0.2">
      <c r="A32" s="11" t="s">
        <v>771</v>
      </c>
    </row>
    <row r="33" spans="1:1" x14ac:dyDescent="0.2">
      <c r="A33" s="11" t="s">
        <v>772</v>
      </c>
    </row>
    <row r="34" spans="1:1" x14ac:dyDescent="0.2">
      <c r="A34" s="11" t="s">
        <v>773</v>
      </c>
    </row>
    <row r="35" spans="1:1" x14ac:dyDescent="0.2">
      <c r="A35" s="11" t="s">
        <v>774</v>
      </c>
    </row>
    <row r="36" spans="1:1" x14ac:dyDescent="0.2">
      <c r="A36" s="11" t="s">
        <v>775</v>
      </c>
    </row>
    <row r="37" spans="1:1" x14ac:dyDescent="0.2">
      <c r="A37" s="11" t="s">
        <v>776</v>
      </c>
    </row>
    <row r="38" spans="1:1" x14ac:dyDescent="0.2">
      <c r="A38" s="11" t="s">
        <v>777</v>
      </c>
    </row>
    <row r="39" spans="1:1" x14ac:dyDescent="0.2">
      <c r="A39" s="11" t="s">
        <v>778</v>
      </c>
    </row>
    <row r="40" spans="1:1" x14ac:dyDescent="0.2">
      <c r="A40" s="11" t="s">
        <v>779</v>
      </c>
    </row>
    <row r="41" spans="1:1" x14ac:dyDescent="0.2">
      <c r="A41" s="11" t="s">
        <v>780</v>
      </c>
    </row>
    <row r="42" spans="1:1" x14ac:dyDescent="0.2">
      <c r="A42" s="11" t="s">
        <v>781</v>
      </c>
    </row>
    <row r="43" spans="1:1" x14ac:dyDescent="0.2">
      <c r="A43" s="11" t="s">
        <v>782</v>
      </c>
    </row>
    <row r="44" spans="1:1" x14ac:dyDescent="0.2">
      <c r="A44" s="11" t="s">
        <v>783</v>
      </c>
    </row>
    <row r="45" spans="1:1" x14ac:dyDescent="0.2">
      <c r="A45" s="11" t="s">
        <v>784</v>
      </c>
    </row>
    <row r="46" spans="1:1" x14ac:dyDescent="0.2">
      <c r="A46" s="11" t="s">
        <v>785</v>
      </c>
    </row>
    <row r="47" spans="1:1" x14ac:dyDescent="0.2">
      <c r="A47" s="11" t="s">
        <v>786</v>
      </c>
    </row>
    <row r="48" spans="1:1" x14ac:dyDescent="0.2">
      <c r="A48" s="11" t="s">
        <v>787</v>
      </c>
    </row>
    <row r="49" spans="1:1" x14ac:dyDescent="0.2">
      <c r="A49" s="11" t="s">
        <v>788</v>
      </c>
    </row>
    <row r="50" spans="1:1" x14ac:dyDescent="0.2">
      <c r="A50" s="11" t="s">
        <v>789</v>
      </c>
    </row>
    <row r="51" spans="1:1" x14ac:dyDescent="0.2">
      <c r="A51" s="11" t="s">
        <v>790</v>
      </c>
    </row>
    <row r="52" spans="1:1" x14ac:dyDescent="0.2">
      <c r="A52" s="11" t="s">
        <v>791</v>
      </c>
    </row>
    <row r="53" spans="1:1" x14ac:dyDescent="0.2">
      <c r="A53" s="11" t="s">
        <v>792</v>
      </c>
    </row>
    <row r="54" spans="1:1" x14ac:dyDescent="0.2">
      <c r="A54" s="11" t="s">
        <v>793</v>
      </c>
    </row>
    <row r="55" spans="1:1" x14ac:dyDescent="0.2">
      <c r="A55" s="11" t="s">
        <v>794</v>
      </c>
    </row>
    <row r="56" spans="1:1" x14ac:dyDescent="0.2">
      <c r="A56" s="11" t="s">
        <v>795</v>
      </c>
    </row>
    <row r="57" spans="1:1" x14ac:dyDescent="0.2">
      <c r="A57" s="11" t="s">
        <v>796</v>
      </c>
    </row>
    <row r="58" spans="1:1" x14ac:dyDescent="0.2">
      <c r="A58" s="11" t="s">
        <v>797</v>
      </c>
    </row>
    <row r="59" spans="1:1" x14ac:dyDescent="0.2">
      <c r="A59" s="11" t="s">
        <v>798</v>
      </c>
    </row>
    <row r="60" spans="1:1" x14ac:dyDescent="0.2">
      <c r="A60" s="11" t="s">
        <v>799</v>
      </c>
    </row>
    <row r="61" spans="1:1" x14ac:dyDescent="0.2">
      <c r="A61" s="11" t="s">
        <v>1707</v>
      </c>
    </row>
    <row r="62" spans="1:1" x14ac:dyDescent="0.2">
      <c r="A62" s="11" t="s">
        <v>800</v>
      </c>
    </row>
    <row r="63" spans="1:1" x14ac:dyDescent="0.2">
      <c r="A63" s="11" t="s">
        <v>801</v>
      </c>
    </row>
    <row r="64" spans="1:1" x14ac:dyDescent="0.2">
      <c r="A64" s="11" t="s">
        <v>802</v>
      </c>
    </row>
    <row r="65" spans="1:1" x14ac:dyDescent="0.2">
      <c r="A65" s="11" t="s">
        <v>803</v>
      </c>
    </row>
    <row r="66" spans="1:1" x14ac:dyDescent="0.2">
      <c r="A66" s="11" t="s">
        <v>804</v>
      </c>
    </row>
    <row r="67" spans="1:1" x14ac:dyDescent="0.2">
      <c r="A67" s="11" t="s">
        <v>805</v>
      </c>
    </row>
    <row r="68" spans="1:1" x14ac:dyDescent="0.2">
      <c r="A68" s="11" t="s">
        <v>806</v>
      </c>
    </row>
    <row r="69" spans="1:1" x14ac:dyDescent="0.2">
      <c r="A69" s="11" t="s">
        <v>807</v>
      </c>
    </row>
    <row r="70" spans="1:1" x14ac:dyDescent="0.2">
      <c r="A70" s="11" t="s">
        <v>808</v>
      </c>
    </row>
    <row r="71" spans="1:1" x14ac:dyDescent="0.2">
      <c r="A71" s="11" t="s">
        <v>809</v>
      </c>
    </row>
    <row r="72" spans="1:1" x14ac:dyDescent="0.2">
      <c r="A72" s="11" t="s">
        <v>810</v>
      </c>
    </row>
    <row r="73" spans="1:1" x14ac:dyDescent="0.2">
      <c r="A73" s="11" t="s">
        <v>811</v>
      </c>
    </row>
    <row r="74" spans="1:1" x14ac:dyDescent="0.2">
      <c r="A74" s="11" t="s">
        <v>812</v>
      </c>
    </row>
    <row r="75" spans="1:1" x14ac:dyDescent="0.2">
      <c r="A75" s="11" t="s">
        <v>813</v>
      </c>
    </row>
    <row r="76" spans="1:1" x14ac:dyDescent="0.2">
      <c r="A76" s="11" t="s">
        <v>814</v>
      </c>
    </row>
    <row r="77" spans="1:1" x14ac:dyDescent="0.2">
      <c r="A77" s="11" t="s">
        <v>815</v>
      </c>
    </row>
    <row r="78" spans="1:1" x14ac:dyDescent="0.2">
      <c r="A78" s="11" t="s">
        <v>816</v>
      </c>
    </row>
    <row r="79" spans="1:1" x14ac:dyDescent="0.2">
      <c r="A79" s="10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20"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2.28515625" style="13" customWidth="1"/>
    <col min="12" max="12" width="29.1406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24.75" customHeight="1" x14ac:dyDescent="0.2">
      <c r="A2" s="204" t="s">
        <v>1606</v>
      </c>
      <c r="B2" s="205"/>
      <c r="C2" s="205"/>
      <c r="D2" s="205"/>
      <c r="E2" s="205"/>
      <c r="F2" s="205"/>
      <c r="G2" s="205"/>
      <c r="H2" s="205"/>
      <c r="I2" s="205"/>
      <c r="J2" s="205"/>
      <c r="K2" s="205"/>
      <c r="L2" s="206"/>
    </row>
    <row r="3" spans="1:12" s="13" customFormat="1" x14ac:dyDescent="0.2">
      <c r="A3" s="210" t="s">
        <v>1748</v>
      </c>
      <c r="B3" s="211"/>
      <c r="C3" s="211"/>
      <c r="D3" s="211"/>
      <c r="E3" s="211"/>
      <c r="F3" s="211"/>
      <c r="G3" s="211"/>
      <c r="H3" s="211"/>
      <c r="I3" s="211"/>
      <c r="J3" s="211"/>
      <c r="K3" s="211"/>
      <c r="L3" s="212"/>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44" t="s">
        <v>58</v>
      </c>
      <c r="B6" s="30" t="s">
        <v>213</v>
      </c>
      <c r="C6" s="10">
        <v>3277659955</v>
      </c>
      <c r="D6" s="7" t="str">
        <f t="shared" ref="D6:D12" si="0">IF($B6="N/A","N/A",IF(C6&gt;10,"No",IF(C6&lt;-10,"No","Yes")))</f>
        <v>N/A</v>
      </c>
      <c r="E6" s="10">
        <v>3687566403</v>
      </c>
      <c r="F6" s="7" t="str">
        <f t="shared" ref="F6:F12" si="1">IF($B6="N/A","N/A",IF(E6&gt;10,"No",IF(E6&lt;-10,"No","Yes")))</f>
        <v>N/A</v>
      </c>
      <c r="G6" s="10">
        <v>3056046085</v>
      </c>
      <c r="H6" s="7" t="str">
        <f t="shared" ref="H6:H12" si="2">IF($B6="N/A","N/A",IF(G6&gt;10,"No",IF(G6&lt;-10,"No","Yes")))</f>
        <v>N/A</v>
      </c>
      <c r="I6" s="8">
        <v>12.51</v>
      </c>
      <c r="J6" s="8">
        <v>-17.100000000000001</v>
      </c>
      <c r="K6" s="30" t="s">
        <v>739</v>
      </c>
      <c r="L6" s="112" t="str">
        <f t="shared" ref="L6:L13" si="3">IF(J6="Div by 0", "N/A", IF(K6="N/A","N/A", IF(J6&gt;VALUE(MID(K6,1,2)), "No", IF(J6&lt;-1*VALUE(MID(K6,1,2)), "No", "Yes"))))</f>
        <v>Yes</v>
      </c>
    </row>
    <row r="7" spans="1:12" x14ac:dyDescent="0.2">
      <c r="A7" s="144" t="s">
        <v>1133</v>
      </c>
      <c r="B7" s="30" t="s">
        <v>213</v>
      </c>
      <c r="C7" s="10">
        <v>4568.2181195000003</v>
      </c>
      <c r="D7" s="7" t="str">
        <f t="shared" si="0"/>
        <v>N/A</v>
      </c>
      <c r="E7" s="10">
        <v>4693.2083060000004</v>
      </c>
      <c r="F7" s="7" t="str">
        <f t="shared" si="1"/>
        <v>N/A</v>
      </c>
      <c r="G7" s="10">
        <v>3760.2323102</v>
      </c>
      <c r="H7" s="7" t="str">
        <f t="shared" si="2"/>
        <v>N/A</v>
      </c>
      <c r="I7" s="8">
        <v>2.7360000000000002</v>
      </c>
      <c r="J7" s="8">
        <v>-19.899999999999999</v>
      </c>
      <c r="K7" s="30" t="s">
        <v>739</v>
      </c>
      <c r="L7" s="112" t="str">
        <f t="shared" si="3"/>
        <v>Yes</v>
      </c>
    </row>
    <row r="8" spans="1:12" x14ac:dyDescent="0.2">
      <c r="A8" s="144" t="s">
        <v>724</v>
      </c>
      <c r="B8" s="30" t="s">
        <v>213</v>
      </c>
      <c r="C8" s="10">
        <v>306</v>
      </c>
      <c r="D8" s="7" t="str">
        <f t="shared" si="0"/>
        <v>N/A</v>
      </c>
      <c r="E8" s="10">
        <v>318</v>
      </c>
      <c r="F8" s="7" t="str">
        <f t="shared" si="1"/>
        <v>N/A</v>
      </c>
      <c r="G8" s="10">
        <v>338</v>
      </c>
      <c r="H8" s="7" t="str">
        <f t="shared" si="2"/>
        <v>N/A</v>
      </c>
      <c r="I8" s="8">
        <v>3.9220000000000002</v>
      </c>
      <c r="J8" s="8">
        <v>6.2889999999999997</v>
      </c>
      <c r="K8" s="30" t="s">
        <v>739</v>
      </c>
      <c r="L8" s="112" t="str">
        <f t="shared" si="3"/>
        <v>Yes</v>
      </c>
    </row>
    <row r="9" spans="1:12" x14ac:dyDescent="0.2">
      <c r="A9" s="144" t="s">
        <v>725</v>
      </c>
      <c r="B9" s="30" t="s">
        <v>213</v>
      </c>
      <c r="C9" s="10">
        <v>956</v>
      </c>
      <c r="D9" s="7" t="str">
        <f t="shared" si="0"/>
        <v>N/A</v>
      </c>
      <c r="E9" s="10">
        <v>982</v>
      </c>
      <c r="F9" s="7" t="str">
        <f t="shared" si="1"/>
        <v>N/A</v>
      </c>
      <c r="G9" s="10">
        <v>951</v>
      </c>
      <c r="H9" s="7" t="str">
        <f t="shared" si="2"/>
        <v>N/A</v>
      </c>
      <c r="I9" s="8">
        <v>2.72</v>
      </c>
      <c r="J9" s="8">
        <v>-3.16</v>
      </c>
      <c r="K9" s="30" t="s">
        <v>739</v>
      </c>
      <c r="L9" s="112" t="str">
        <f t="shared" si="3"/>
        <v>Yes</v>
      </c>
    </row>
    <row r="10" spans="1:12" x14ac:dyDescent="0.2">
      <c r="A10" s="144" t="s">
        <v>726</v>
      </c>
      <c r="B10" s="30" t="s">
        <v>213</v>
      </c>
      <c r="C10" s="10">
        <v>2689</v>
      </c>
      <c r="D10" s="7" t="str">
        <f t="shared" si="0"/>
        <v>N/A</v>
      </c>
      <c r="E10" s="10">
        <v>2675</v>
      </c>
      <c r="F10" s="7" t="str">
        <f t="shared" si="1"/>
        <v>N/A</v>
      </c>
      <c r="G10" s="10">
        <v>2385</v>
      </c>
      <c r="H10" s="7" t="str">
        <f t="shared" si="2"/>
        <v>N/A</v>
      </c>
      <c r="I10" s="8">
        <v>-0.52100000000000002</v>
      </c>
      <c r="J10" s="8">
        <v>-10.8</v>
      </c>
      <c r="K10" s="30" t="s">
        <v>739</v>
      </c>
      <c r="L10" s="112" t="str">
        <f t="shared" si="3"/>
        <v>Yes</v>
      </c>
    </row>
    <row r="11" spans="1:12" x14ac:dyDescent="0.2">
      <c r="A11" s="144" t="s">
        <v>727</v>
      </c>
      <c r="B11" s="30" t="s">
        <v>213</v>
      </c>
      <c r="C11" s="10">
        <v>19730</v>
      </c>
      <c r="D11" s="7" t="str">
        <f t="shared" si="0"/>
        <v>N/A</v>
      </c>
      <c r="E11" s="10">
        <v>19184</v>
      </c>
      <c r="F11" s="7" t="str">
        <f t="shared" si="1"/>
        <v>N/A</v>
      </c>
      <c r="G11" s="10">
        <v>13936</v>
      </c>
      <c r="H11" s="7" t="str">
        <f t="shared" si="2"/>
        <v>N/A</v>
      </c>
      <c r="I11" s="8">
        <v>-2.77</v>
      </c>
      <c r="J11" s="8">
        <v>-27.4</v>
      </c>
      <c r="K11" s="30" t="s">
        <v>739</v>
      </c>
      <c r="L11" s="112" t="str">
        <f t="shared" si="3"/>
        <v>Yes</v>
      </c>
    </row>
    <row r="12" spans="1:12" x14ac:dyDescent="0.2">
      <c r="A12" s="144" t="s">
        <v>728</v>
      </c>
      <c r="B12" s="30" t="s">
        <v>213</v>
      </c>
      <c r="C12" s="10">
        <v>67083</v>
      </c>
      <c r="D12" s="7" t="str">
        <f t="shared" si="0"/>
        <v>N/A</v>
      </c>
      <c r="E12" s="10">
        <v>73079</v>
      </c>
      <c r="F12" s="7" t="str">
        <f t="shared" si="1"/>
        <v>N/A</v>
      </c>
      <c r="G12" s="10">
        <v>58949</v>
      </c>
      <c r="H12" s="7" t="str">
        <f t="shared" si="2"/>
        <v>N/A</v>
      </c>
      <c r="I12" s="8">
        <v>8.9380000000000006</v>
      </c>
      <c r="J12" s="8">
        <v>-19.3</v>
      </c>
      <c r="K12" s="30" t="s">
        <v>739</v>
      </c>
      <c r="L12" s="112" t="str">
        <f t="shared" si="3"/>
        <v>Yes</v>
      </c>
    </row>
    <row r="13" spans="1:12" x14ac:dyDescent="0.2">
      <c r="A13" s="144" t="s">
        <v>74</v>
      </c>
      <c r="B13" s="30" t="s">
        <v>213</v>
      </c>
      <c r="C13" s="10">
        <v>1539200</v>
      </c>
      <c r="D13" s="7" t="str">
        <f>IF($B13="N/A","N/A",IF(C13&gt;10,"No",IF(C13&lt;-10,"No","Yes")))</f>
        <v>N/A</v>
      </c>
      <c r="E13" s="10">
        <v>2655570</v>
      </c>
      <c r="F13" s="7" t="str">
        <f>IF($B13="N/A","N/A",IF(E13&gt;10,"No",IF(E13&lt;-10,"No","Yes")))</f>
        <v>N/A</v>
      </c>
      <c r="G13" s="10">
        <v>2218682</v>
      </c>
      <c r="H13" s="7" t="str">
        <f>IF($B13="N/A","N/A",IF(G13&gt;10,"No",IF(G13&lt;-10,"No","Yes")))</f>
        <v>N/A</v>
      </c>
      <c r="I13" s="8">
        <v>72.53</v>
      </c>
      <c r="J13" s="8">
        <v>-16.5</v>
      </c>
      <c r="K13" s="30" t="s">
        <v>739</v>
      </c>
      <c r="L13" s="112" t="str">
        <f t="shared" si="3"/>
        <v>Yes</v>
      </c>
    </row>
    <row r="14" spans="1:12" x14ac:dyDescent="0.2">
      <c r="A14" s="160" t="s">
        <v>157</v>
      </c>
      <c r="B14" s="22" t="s">
        <v>213</v>
      </c>
      <c r="C14" s="4">
        <v>2.6376600715</v>
      </c>
      <c r="D14" s="27" t="str">
        <f t="shared" ref="D14:D18" si="4">IF($B14="N/A","N/A",IF(C14&gt;10,"No",IF(C14&lt;-10,"No","Yes")))</f>
        <v>N/A</v>
      </c>
      <c r="E14" s="4">
        <v>2.9875630629000001</v>
      </c>
      <c r="F14" s="27" t="str">
        <f t="shared" ref="F14:F18" si="5">IF($B14="N/A","N/A",IF(E14&gt;10,"No",IF(E14&lt;-10,"No","Yes")))</f>
        <v>N/A</v>
      </c>
      <c r="G14" s="4">
        <v>2.7043488104</v>
      </c>
      <c r="H14" s="27" t="str">
        <f t="shared" ref="H14:H18" si="6">IF($B14="N/A","N/A",IF(G14&gt;10,"No",IF(G14&lt;-10,"No","Yes")))</f>
        <v>N/A</v>
      </c>
      <c r="I14" s="8">
        <v>13.27</v>
      </c>
      <c r="J14" s="8">
        <v>-9.48</v>
      </c>
      <c r="K14" s="28" t="s">
        <v>739</v>
      </c>
      <c r="L14" s="112" t="str">
        <f t="shared" ref="L14:L18" si="7">IF(J14="Div by 0", "N/A", IF(K14="N/A","N/A", IF(J14&gt;VALUE(MID(K14,1,2)), "No", IF(J14&lt;-1*VALUE(MID(K14,1,2)), "No", "Yes"))))</f>
        <v>Yes</v>
      </c>
    </row>
    <row r="15" spans="1:12" x14ac:dyDescent="0.2">
      <c r="A15" s="144" t="s">
        <v>419</v>
      </c>
      <c r="B15" s="22" t="s">
        <v>213</v>
      </c>
      <c r="C15" s="4">
        <v>12.845229633000001</v>
      </c>
      <c r="D15" s="27" t="str">
        <f t="shared" si="4"/>
        <v>N/A</v>
      </c>
      <c r="E15" s="4">
        <v>14.175893328000001</v>
      </c>
      <c r="F15" s="27" t="str">
        <f t="shared" si="5"/>
        <v>N/A</v>
      </c>
      <c r="G15" s="4">
        <v>16.945093682</v>
      </c>
      <c r="H15" s="27" t="str">
        <f t="shared" si="6"/>
        <v>N/A</v>
      </c>
      <c r="I15" s="8">
        <v>10.36</v>
      </c>
      <c r="J15" s="8">
        <v>19.53</v>
      </c>
      <c r="K15" s="28" t="s">
        <v>739</v>
      </c>
      <c r="L15" s="112" t="str">
        <f t="shared" si="7"/>
        <v>Yes</v>
      </c>
    </row>
    <row r="16" spans="1:12" x14ac:dyDescent="0.2">
      <c r="A16" s="144" t="s">
        <v>420</v>
      </c>
      <c r="B16" s="22" t="s">
        <v>213</v>
      </c>
      <c r="C16" s="4">
        <v>6.3375278580999996</v>
      </c>
      <c r="D16" s="27" t="str">
        <f t="shared" si="4"/>
        <v>N/A</v>
      </c>
      <c r="E16" s="4">
        <v>3.9611473668000001</v>
      </c>
      <c r="F16" s="27" t="str">
        <f t="shared" si="5"/>
        <v>N/A</v>
      </c>
      <c r="G16" s="4">
        <v>1.098476556</v>
      </c>
      <c r="H16" s="27" t="str">
        <f t="shared" si="6"/>
        <v>N/A</v>
      </c>
      <c r="I16" s="8">
        <v>-37.5</v>
      </c>
      <c r="J16" s="8">
        <v>-72.3</v>
      </c>
      <c r="K16" s="28" t="s">
        <v>739</v>
      </c>
      <c r="L16" s="112" t="str">
        <f t="shared" si="7"/>
        <v>No</v>
      </c>
    </row>
    <row r="17" spans="1:12" x14ac:dyDescent="0.2">
      <c r="A17" s="144" t="s">
        <v>421</v>
      </c>
      <c r="B17" s="22" t="s">
        <v>213</v>
      </c>
      <c r="C17" s="4">
        <v>0.56994394469999998</v>
      </c>
      <c r="D17" s="27" t="str">
        <f t="shared" si="4"/>
        <v>N/A</v>
      </c>
      <c r="E17" s="4">
        <v>0.61895051899999998</v>
      </c>
      <c r="F17" s="27" t="str">
        <f t="shared" si="5"/>
        <v>N/A</v>
      </c>
      <c r="G17" s="4">
        <v>0.51876684579999999</v>
      </c>
      <c r="H17" s="27" t="str">
        <f t="shared" si="6"/>
        <v>N/A</v>
      </c>
      <c r="I17" s="8">
        <v>8.5980000000000008</v>
      </c>
      <c r="J17" s="8">
        <v>-16.2</v>
      </c>
      <c r="K17" s="28" t="s">
        <v>739</v>
      </c>
      <c r="L17" s="112" t="str">
        <f t="shared" si="7"/>
        <v>Yes</v>
      </c>
    </row>
    <row r="18" spans="1:12" x14ac:dyDescent="0.2">
      <c r="A18" s="144" t="s">
        <v>422</v>
      </c>
      <c r="B18" s="22" t="s">
        <v>213</v>
      </c>
      <c r="C18" s="4">
        <v>1.8602387200999999</v>
      </c>
      <c r="D18" s="27" t="str">
        <f t="shared" si="4"/>
        <v>N/A</v>
      </c>
      <c r="E18" s="4">
        <v>4.8408286465000003</v>
      </c>
      <c r="F18" s="27" t="str">
        <f t="shared" si="5"/>
        <v>N/A</v>
      </c>
      <c r="G18" s="4">
        <v>4.7815100634999999</v>
      </c>
      <c r="H18" s="27" t="str">
        <f t="shared" si="6"/>
        <v>N/A</v>
      </c>
      <c r="I18" s="8">
        <v>160.19999999999999</v>
      </c>
      <c r="J18" s="8">
        <v>-1.23</v>
      </c>
      <c r="K18" s="28" t="s">
        <v>739</v>
      </c>
      <c r="L18" s="112" t="str">
        <f t="shared" si="7"/>
        <v>Yes</v>
      </c>
    </row>
    <row r="19" spans="1:12" x14ac:dyDescent="0.2">
      <c r="A19" s="144"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0</v>
      </c>
      <c r="K19" s="30" t="s">
        <v>213</v>
      </c>
      <c r="L19" s="112" t="str">
        <f t="shared" ref="L19:L25" si="11">IF(J19="Div by 0", "N/A", IF(K19="N/A","N/A", IF(J19&gt;VALUE(MID(K19,1,2)), "No", IF(J19&lt;-1*VALUE(MID(K19,1,2)), "No", "Yes"))))</f>
        <v>N/A</v>
      </c>
    </row>
    <row r="20" spans="1:12" x14ac:dyDescent="0.2">
      <c r="A20" s="144" t="s">
        <v>76</v>
      </c>
      <c r="B20" s="30" t="s">
        <v>213</v>
      </c>
      <c r="C20" s="23">
        <v>18</v>
      </c>
      <c r="D20" s="27" t="str">
        <f t="shared" si="8"/>
        <v>N/A</v>
      </c>
      <c r="E20" s="23">
        <v>45</v>
      </c>
      <c r="F20" s="27" t="str">
        <f t="shared" si="9"/>
        <v>N/A</v>
      </c>
      <c r="G20" s="23">
        <v>46</v>
      </c>
      <c r="H20" s="27" t="str">
        <f t="shared" si="10"/>
        <v>N/A</v>
      </c>
      <c r="I20" s="8">
        <v>150</v>
      </c>
      <c r="J20" s="8">
        <v>2.222</v>
      </c>
      <c r="K20" s="30" t="s">
        <v>213</v>
      </c>
      <c r="L20" s="112" t="str">
        <f t="shared" si="11"/>
        <v>N/A</v>
      </c>
    </row>
    <row r="21" spans="1:12" x14ac:dyDescent="0.2">
      <c r="A21" s="160" t="s">
        <v>1133</v>
      </c>
      <c r="B21" s="30" t="s">
        <v>213</v>
      </c>
      <c r="C21" s="10">
        <v>4568.2181195000003</v>
      </c>
      <c r="D21" s="7" t="str">
        <f t="shared" si="8"/>
        <v>N/A</v>
      </c>
      <c r="E21" s="10">
        <v>4693.2083060000004</v>
      </c>
      <c r="F21" s="7" t="str">
        <f t="shared" si="9"/>
        <v>N/A</v>
      </c>
      <c r="G21" s="10">
        <v>3760.2323102</v>
      </c>
      <c r="H21" s="7" t="str">
        <f t="shared" si="10"/>
        <v>N/A</v>
      </c>
      <c r="I21" s="8">
        <v>2.7360000000000002</v>
      </c>
      <c r="J21" s="8">
        <v>-19.899999999999999</v>
      </c>
      <c r="K21" s="30" t="s">
        <v>739</v>
      </c>
      <c r="L21" s="112" t="str">
        <f t="shared" si="11"/>
        <v>Yes</v>
      </c>
    </row>
    <row r="22" spans="1:12" x14ac:dyDescent="0.2">
      <c r="A22" s="144" t="s">
        <v>1728</v>
      </c>
      <c r="B22" s="30" t="s">
        <v>213</v>
      </c>
      <c r="C22" s="10">
        <v>13199.291007</v>
      </c>
      <c r="D22" s="7" t="str">
        <f t="shared" si="8"/>
        <v>N/A</v>
      </c>
      <c r="E22" s="10">
        <v>14897.879331</v>
      </c>
      <c r="F22" s="7" t="str">
        <f t="shared" si="9"/>
        <v>N/A</v>
      </c>
      <c r="G22" s="10">
        <v>12086.692612999999</v>
      </c>
      <c r="H22" s="7" t="str">
        <f t="shared" si="10"/>
        <v>N/A</v>
      </c>
      <c r="I22" s="8">
        <v>12.87</v>
      </c>
      <c r="J22" s="8">
        <v>-18.899999999999999</v>
      </c>
      <c r="K22" s="30" t="s">
        <v>739</v>
      </c>
      <c r="L22" s="112" t="str">
        <f t="shared" si="11"/>
        <v>Yes</v>
      </c>
    </row>
    <row r="23" spans="1:12" x14ac:dyDescent="0.2">
      <c r="A23" s="144" t="s">
        <v>1134</v>
      </c>
      <c r="B23" s="30" t="s">
        <v>213</v>
      </c>
      <c r="C23" s="10">
        <v>14439.346657</v>
      </c>
      <c r="D23" s="7" t="str">
        <f t="shared" si="8"/>
        <v>N/A</v>
      </c>
      <c r="E23" s="10">
        <v>18038.159297999999</v>
      </c>
      <c r="F23" s="7" t="str">
        <f t="shared" si="9"/>
        <v>N/A</v>
      </c>
      <c r="G23" s="10">
        <v>13432.648719000001</v>
      </c>
      <c r="H23" s="7" t="str">
        <f t="shared" si="10"/>
        <v>N/A</v>
      </c>
      <c r="I23" s="8">
        <v>24.92</v>
      </c>
      <c r="J23" s="8">
        <v>-25.5</v>
      </c>
      <c r="K23" s="30" t="s">
        <v>739</v>
      </c>
      <c r="L23" s="112" t="str">
        <f t="shared" si="11"/>
        <v>Yes</v>
      </c>
    </row>
    <row r="24" spans="1:12" x14ac:dyDescent="0.2">
      <c r="A24" s="144" t="s">
        <v>1135</v>
      </c>
      <c r="B24" s="30" t="s">
        <v>213</v>
      </c>
      <c r="C24" s="10">
        <v>1665.0166288</v>
      </c>
      <c r="D24" s="7" t="str">
        <f t="shared" si="8"/>
        <v>N/A</v>
      </c>
      <c r="E24" s="10">
        <v>1710.577348</v>
      </c>
      <c r="F24" s="7" t="str">
        <f t="shared" si="9"/>
        <v>N/A</v>
      </c>
      <c r="G24" s="10">
        <v>1701.9245476000001</v>
      </c>
      <c r="H24" s="7" t="str">
        <f t="shared" si="10"/>
        <v>N/A</v>
      </c>
      <c r="I24" s="8">
        <v>2.7360000000000002</v>
      </c>
      <c r="J24" s="8">
        <v>-0.50600000000000001</v>
      </c>
      <c r="K24" s="30" t="s">
        <v>739</v>
      </c>
      <c r="L24" s="112" t="str">
        <f t="shared" si="11"/>
        <v>Yes</v>
      </c>
    </row>
    <row r="25" spans="1:12" x14ac:dyDescent="0.2">
      <c r="A25" s="144" t="s">
        <v>1136</v>
      </c>
      <c r="B25" s="30" t="s">
        <v>213</v>
      </c>
      <c r="C25" s="10">
        <v>2406.6973954999999</v>
      </c>
      <c r="D25" s="7" t="str">
        <f t="shared" si="8"/>
        <v>N/A</v>
      </c>
      <c r="E25" s="10">
        <v>2631.196277</v>
      </c>
      <c r="F25" s="7" t="str">
        <f t="shared" si="9"/>
        <v>N/A</v>
      </c>
      <c r="G25" s="10">
        <v>2773.7541976000002</v>
      </c>
      <c r="H25" s="7" t="str">
        <f t="shared" si="10"/>
        <v>N/A</v>
      </c>
      <c r="I25" s="8">
        <v>9.3279999999999994</v>
      </c>
      <c r="J25" s="8">
        <v>5.4180000000000001</v>
      </c>
      <c r="K25" s="30" t="s">
        <v>739</v>
      </c>
      <c r="L25" s="112" t="str">
        <f t="shared" si="11"/>
        <v>Yes</v>
      </c>
    </row>
    <row r="26" spans="1:12" x14ac:dyDescent="0.2">
      <c r="A26" s="135" t="s">
        <v>1137</v>
      </c>
      <c r="B26" s="30" t="s">
        <v>213</v>
      </c>
      <c r="C26" s="10">
        <v>4606.8641870000001</v>
      </c>
      <c r="D26" s="7" t="str">
        <f t="shared" si="8"/>
        <v>N/A</v>
      </c>
      <c r="E26" s="10">
        <v>4761.7480486000004</v>
      </c>
      <c r="F26" s="7" t="str">
        <f t="shared" si="9"/>
        <v>N/A</v>
      </c>
      <c r="G26" s="10">
        <v>3959.5665847999999</v>
      </c>
      <c r="H26" s="7" t="str">
        <f t="shared" si="10"/>
        <v>N/A</v>
      </c>
      <c r="I26" s="8">
        <v>3.3620000000000001</v>
      </c>
      <c r="J26" s="8">
        <v>-16.8</v>
      </c>
      <c r="K26" s="30" t="s">
        <v>739</v>
      </c>
      <c r="L26" s="112" t="str">
        <f>IF(J26="Div by 0", "N/A", IF(OR(J26="N/A",K26="N/A"),"N/A", IF(J26&gt;VALUE(MID(K26,1,2)), "No", IF(J26&lt;-1*VALUE(MID(K26,1,2)), "No", "Yes"))))</f>
        <v>Yes</v>
      </c>
    </row>
    <row r="27" spans="1:12" x14ac:dyDescent="0.2">
      <c r="A27" s="135" t="s">
        <v>1138</v>
      </c>
      <c r="B27" s="30" t="s">
        <v>213</v>
      </c>
      <c r="C27" s="10">
        <v>4514.9776118</v>
      </c>
      <c r="D27" s="7" t="str">
        <f t="shared" si="8"/>
        <v>N/A</v>
      </c>
      <c r="E27" s="10">
        <v>4599.8412558999999</v>
      </c>
      <c r="F27" s="7" t="str">
        <f t="shared" si="9"/>
        <v>N/A</v>
      </c>
      <c r="G27" s="10">
        <v>3489.4725339000001</v>
      </c>
      <c r="H27" s="7" t="str">
        <f t="shared" si="10"/>
        <v>N/A</v>
      </c>
      <c r="I27" s="8">
        <v>1.88</v>
      </c>
      <c r="J27" s="8">
        <v>-24.1</v>
      </c>
      <c r="K27" s="30" t="s">
        <v>739</v>
      </c>
      <c r="L27" s="112" t="str">
        <f>IF(J27="Div by 0", "N/A", IF(OR(J27="N/A",K27="N/A"),"N/A", IF(J27&gt;VALUE(MID(K27,1,2)), "No", IF(J27&lt;-1*VALUE(MID(K27,1,2)), "No", "Yes"))))</f>
        <v>Yes</v>
      </c>
    </row>
    <row r="28" spans="1:12" x14ac:dyDescent="0.2">
      <c r="A28" s="160" t="s">
        <v>1139</v>
      </c>
      <c r="B28" s="30" t="s">
        <v>213</v>
      </c>
      <c r="C28" s="10">
        <v>13262.784808</v>
      </c>
      <c r="D28" s="7" t="str">
        <f t="shared" si="8"/>
        <v>N/A</v>
      </c>
      <c r="E28" s="10">
        <v>14148.925286</v>
      </c>
      <c r="F28" s="7" t="str">
        <f t="shared" si="9"/>
        <v>N/A</v>
      </c>
      <c r="G28" s="10">
        <v>9524.0793537000009</v>
      </c>
      <c r="H28" s="7" t="str">
        <f t="shared" si="10"/>
        <v>N/A</v>
      </c>
      <c r="I28" s="8">
        <v>6.681</v>
      </c>
      <c r="J28" s="8">
        <v>-32.700000000000003</v>
      </c>
      <c r="K28" s="30" t="s">
        <v>739</v>
      </c>
      <c r="L28" s="112" t="str">
        <f>IF(J28="Div by 0", "N/A", IF(K28="N/A","N/A", IF(J28&gt;VALUE(MID(K28,1,2)), "No", IF(J28&lt;-1*VALUE(MID(K28,1,2)), "No", "Yes"))))</f>
        <v>No</v>
      </c>
    </row>
    <row r="29" spans="1:12" x14ac:dyDescent="0.2">
      <c r="A29" s="135" t="s">
        <v>1140</v>
      </c>
      <c r="B29" s="30" t="s">
        <v>213</v>
      </c>
      <c r="C29" s="10">
        <v>13877.71566</v>
      </c>
      <c r="D29" s="7" t="str">
        <f t="shared" si="8"/>
        <v>N/A</v>
      </c>
      <c r="E29" s="10">
        <v>15496.824903999999</v>
      </c>
      <c r="F29" s="7" t="str">
        <f t="shared" si="9"/>
        <v>N/A</v>
      </c>
      <c r="G29" s="10">
        <v>12399.938966</v>
      </c>
      <c r="H29" s="7" t="str">
        <f t="shared" si="10"/>
        <v>N/A</v>
      </c>
      <c r="I29" s="8">
        <v>11.67</v>
      </c>
      <c r="J29" s="8">
        <v>-20</v>
      </c>
      <c r="K29" s="30" t="s">
        <v>739</v>
      </c>
      <c r="L29" s="112" t="str">
        <f>IF(J29="Div by 0", "N/A", IF(K29="N/A","N/A", IF(J29&gt;VALUE(MID(K29,1,2)), "No", IF(J29&lt;-1*VALUE(MID(K29,1,2)), "No", "Yes"))))</f>
        <v>Yes</v>
      </c>
    </row>
    <row r="30" spans="1:12" x14ac:dyDescent="0.2">
      <c r="A30" s="135" t="s">
        <v>1141</v>
      </c>
      <c r="B30" s="30" t="s">
        <v>213</v>
      </c>
      <c r="C30" s="10">
        <v>12629.700094</v>
      </c>
      <c r="D30" s="7" t="str">
        <f t="shared" si="8"/>
        <v>N/A</v>
      </c>
      <c r="E30" s="10">
        <v>18313.397916999998</v>
      </c>
      <c r="F30" s="7" t="str">
        <f t="shared" si="9"/>
        <v>N/A</v>
      </c>
      <c r="G30" s="10">
        <v>10467.598448999999</v>
      </c>
      <c r="H30" s="7" t="str">
        <f t="shared" si="10"/>
        <v>N/A</v>
      </c>
      <c r="I30" s="8">
        <v>45</v>
      </c>
      <c r="J30" s="8">
        <v>-42.8</v>
      </c>
      <c r="K30" s="30" t="s">
        <v>739</v>
      </c>
      <c r="L30" s="112" t="str">
        <f>IF(J30="Div by 0", "N/A", IF(K30="N/A","N/A", IF(J30&gt;VALUE(MID(K30,1,2)), "No", IF(J30&lt;-1*VALUE(MID(K30,1,2)), "No", "Yes"))))</f>
        <v>No</v>
      </c>
    </row>
    <row r="31" spans="1:12" x14ac:dyDescent="0.2">
      <c r="A31" s="135" t="s">
        <v>1142</v>
      </c>
      <c r="B31" s="30" t="s">
        <v>213</v>
      </c>
      <c r="C31" s="10">
        <v>13073.248973</v>
      </c>
      <c r="D31" s="7" t="str">
        <f t="shared" si="8"/>
        <v>N/A</v>
      </c>
      <c r="E31" s="10">
        <v>14093.77162</v>
      </c>
      <c r="F31" s="7" t="str">
        <f t="shared" si="9"/>
        <v>N/A</v>
      </c>
      <c r="G31" s="10">
        <v>10166.770329000001</v>
      </c>
      <c r="H31" s="7" t="str">
        <f t="shared" si="10"/>
        <v>N/A</v>
      </c>
      <c r="I31" s="8">
        <v>7.806</v>
      </c>
      <c r="J31" s="8">
        <v>-27.9</v>
      </c>
      <c r="K31" s="30" t="s">
        <v>739</v>
      </c>
      <c r="L31" s="112" t="str">
        <f>IF(J31="Div by 0", "N/A", IF(OR(J31="N/A",K31="N/A"),"N/A", IF(J31&gt;VALUE(MID(K31,1,2)), "No", IF(J31&lt;-1*VALUE(MID(K31,1,2)), "No", "Yes"))))</f>
        <v>Yes</v>
      </c>
    </row>
    <row r="32" spans="1:12" x14ac:dyDescent="0.2">
      <c r="A32" s="135" t="s">
        <v>1143</v>
      </c>
      <c r="B32" s="30" t="s">
        <v>213</v>
      </c>
      <c r="C32" s="10">
        <v>13565.879800000001</v>
      </c>
      <c r="D32" s="7" t="str">
        <f t="shared" si="8"/>
        <v>N/A</v>
      </c>
      <c r="E32" s="10">
        <v>14235.802052999999</v>
      </c>
      <c r="F32" s="7" t="str">
        <f t="shared" si="9"/>
        <v>N/A</v>
      </c>
      <c r="G32" s="10">
        <v>8467.5182463000001</v>
      </c>
      <c r="H32" s="7" t="str">
        <f t="shared" si="10"/>
        <v>N/A</v>
      </c>
      <c r="I32" s="8">
        <v>4.9379999999999997</v>
      </c>
      <c r="J32" s="8">
        <v>-40.5</v>
      </c>
      <c r="K32" s="30" t="s">
        <v>739</v>
      </c>
      <c r="L32" s="112" t="str">
        <f>IF(J32="Div by 0", "N/A", IF(OR(J32="N/A",K32="N/A"),"N/A", IF(J32&gt;VALUE(MID(K32,1,2)), "No", IF(J32&lt;-1*VALUE(MID(K32,1,2)), "No", "Yes"))))</f>
        <v>No</v>
      </c>
    </row>
    <row r="33" spans="1:12" x14ac:dyDescent="0.2">
      <c r="A33" s="135" t="s">
        <v>1731</v>
      </c>
      <c r="B33" s="30" t="s">
        <v>213</v>
      </c>
      <c r="C33" s="10">
        <v>13876.206897</v>
      </c>
      <c r="D33" s="7" t="str">
        <f t="shared" si="8"/>
        <v>N/A</v>
      </c>
      <c r="E33" s="10">
        <v>14788.586246000001</v>
      </c>
      <c r="F33" s="7" t="str">
        <f t="shared" si="9"/>
        <v>N/A</v>
      </c>
      <c r="G33" s="10">
        <v>11747.111111</v>
      </c>
      <c r="H33" s="7" t="str">
        <f t="shared" si="10"/>
        <v>N/A</v>
      </c>
      <c r="I33" s="8">
        <v>6.5750000000000002</v>
      </c>
      <c r="J33" s="8">
        <v>-20.6</v>
      </c>
      <c r="K33" s="30" t="s">
        <v>739</v>
      </c>
      <c r="L33" s="112" t="str">
        <f t="shared" ref="L33:L45" si="12">IF(J33="Div by 0", "N/A", IF(K33="N/A","N/A", IF(J33&gt;VALUE(MID(K33,1,2)), "No", IF(J33&lt;-1*VALUE(MID(K33,1,2)), "No", "Yes"))))</f>
        <v>Yes</v>
      </c>
    </row>
    <row r="34" spans="1:12" x14ac:dyDescent="0.2">
      <c r="A34" s="135" t="s">
        <v>1732</v>
      </c>
      <c r="B34" s="30" t="s">
        <v>213</v>
      </c>
      <c r="C34" s="10">
        <v>532.87421189999998</v>
      </c>
      <c r="D34" s="7" t="str">
        <f t="shared" si="8"/>
        <v>N/A</v>
      </c>
      <c r="E34" s="10">
        <v>473.76461152000002</v>
      </c>
      <c r="F34" s="7" t="str">
        <f t="shared" si="9"/>
        <v>N/A</v>
      </c>
      <c r="G34" s="10">
        <v>406.62471426000002</v>
      </c>
      <c r="H34" s="7" t="str">
        <f t="shared" si="10"/>
        <v>N/A</v>
      </c>
      <c r="I34" s="8">
        <v>-11.1</v>
      </c>
      <c r="J34" s="8">
        <v>-14.2</v>
      </c>
      <c r="K34" s="30" t="s">
        <v>739</v>
      </c>
      <c r="L34" s="112" t="str">
        <f t="shared" si="12"/>
        <v>Yes</v>
      </c>
    </row>
    <row r="35" spans="1:12" x14ac:dyDescent="0.2">
      <c r="A35" s="135" t="s">
        <v>1733</v>
      </c>
      <c r="B35" s="30" t="s">
        <v>213</v>
      </c>
      <c r="C35" s="10">
        <v>19569.939079</v>
      </c>
      <c r="D35" s="7" t="str">
        <f t="shared" si="8"/>
        <v>N/A</v>
      </c>
      <c r="E35" s="10">
        <v>20145.045496999999</v>
      </c>
      <c r="F35" s="7" t="str">
        <f t="shared" si="9"/>
        <v>N/A</v>
      </c>
      <c r="G35" s="10">
        <v>14432.359997</v>
      </c>
      <c r="H35" s="7" t="str">
        <f t="shared" si="10"/>
        <v>N/A</v>
      </c>
      <c r="I35" s="8">
        <v>2.9390000000000001</v>
      </c>
      <c r="J35" s="8">
        <v>-28.4</v>
      </c>
      <c r="K35" s="30" t="s">
        <v>739</v>
      </c>
      <c r="L35" s="112" t="str">
        <f t="shared" si="12"/>
        <v>Yes</v>
      </c>
    </row>
    <row r="36" spans="1:12" x14ac:dyDescent="0.2">
      <c r="A36" s="135" t="s">
        <v>1734</v>
      </c>
      <c r="B36" s="30" t="s">
        <v>213</v>
      </c>
      <c r="C36" s="10">
        <v>55.653952629999999</v>
      </c>
      <c r="D36" s="7" t="str">
        <f t="shared" si="8"/>
        <v>N/A</v>
      </c>
      <c r="E36" s="10">
        <v>41.451425329999999</v>
      </c>
      <c r="F36" s="7" t="str">
        <f t="shared" si="9"/>
        <v>N/A</v>
      </c>
      <c r="G36" s="10">
        <v>56.738376674999998</v>
      </c>
      <c r="H36" s="7" t="str">
        <f t="shared" si="10"/>
        <v>N/A</v>
      </c>
      <c r="I36" s="8">
        <v>-25.5</v>
      </c>
      <c r="J36" s="8">
        <v>36.880000000000003</v>
      </c>
      <c r="K36" s="30" t="s">
        <v>739</v>
      </c>
      <c r="L36" s="112" t="str">
        <f t="shared" si="12"/>
        <v>No</v>
      </c>
    </row>
    <row r="37" spans="1:12" x14ac:dyDescent="0.2">
      <c r="A37" s="135" t="s">
        <v>1735</v>
      </c>
      <c r="B37" s="30" t="s">
        <v>213</v>
      </c>
      <c r="C37" s="10">
        <v>3501</v>
      </c>
      <c r="D37" s="7" t="str">
        <f t="shared" si="8"/>
        <v>N/A</v>
      </c>
      <c r="E37" s="10">
        <v>5879.4285713999998</v>
      </c>
      <c r="F37" s="7" t="str">
        <f t="shared" si="9"/>
        <v>N/A</v>
      </c>
      <c r="G37" s="10">
        <v>628.4</v>
      </c>
      <c r="H37" s="7" t="str">
        <f t="shared" si="10"/>
        <v>N/A</v>
      </c>
      <c r="I37" s="8">
        <v>67.94</v>
      </c>
      <c r="J37" s="8">
        <v>-89.3</v>
      </c>
      <c r="K37" s="30" t="s">
        <v>739</v>
      </c>
      <c r="L37" s="112" t="str">
        <f t="shared" si="12"/>
        <v>No</v>
      </c>
    </row>
    <row r="38" spans="1:12" x14ac:dyDescent="0.2">
      <c r="A38" s="135" t="s">
        <v>1736</v>
      </c>
      <c r="B38" s="30" t="s">
        <v>213</v>
      </c>
      <c r="C38" s="10" t="s">
        <v>1749</v>
      </c>
      <c r="D38" s="7" t="str">
        <f t="shared" si="8"/>
        <v>N/A</v>
      </c>
      <c r="E38" s="10" t="s">
        <v>1749</v>
      </c>
      <c r="F38" s="7" t="str">
        <f t="shared" si="9"/>
        <v>N/A</v>
      </c>
      <c r="G38" s="10" t="s">
        <v>1749</v>
      </c>
      <c r="H38" s="7" t="str">
        <f t="shared" si="10"/>
        <v>N/A</v>
      </c>
      <c r="I38" s="8" t="s">
        <v>1749</v>
      </c>
      <c r="J38" s="8" t="s">
        <v>1749</v>
      </c>
      <c r="K38" s="30" t="s">
        <v>739</v>
      </c>
      <c r="L38" s="112" t="str">
        <f t="shared" si="12"/>
        <v>N/A</v>
      </c>
    </row>
    <row r="39" spans="1:12" x14ac:dyDescent="0.2">
      <c r="A39" s="135" t="s">
        <v>1737</v>
      </c>
      <c r="B39" s="30" t="s">
        <v>213</v>
      </c>
      <c r="C39" s="10">
        <v>99.686167304999998</v>
      </c>
      <c r="D39" s="7" t="str">
        <f t="shared" si="8"/>
        <v>N/A</v>
      </c>
      <c r="E39" s="10">
        <v>15.834831748999999</v>
      </c>
      <c r="F39" s="7" t="str">
        <f t="shared" si="9"/>
        <v>N/A</v>
      </c>
      <c r="G39" s="10">
        <v>34.721053797000003</v>
      </c>
      <c r="H39" s="7" t="str">
        <f t="shared" si="10"/>
        <v>N/A</v>
      </c>
      <c r="I39" s="8">
        <v>-84.1</v>
      </c>
      <c r="J39" s="8">
        <v>119.3</v>
      </c>
      <c r="K39" s="30" t="s">
        <v>739</v>
      </c>
      <c r="L39" s="112" t="str">
        <f t="shared" si="12"/>
        <v>No</v>
      </c>
    </row>
    <row r="40" spans="1:12" x14ac:dyDescent="0.2">
      <c r="A40" s="135" t="s">
        <v>1738</v>
      </c>
      <c r="B40" s="30" t="s">
        <v>213</v>
      </c>
      <c r="C40" s="10" t="s">
        <v>1749</v>
      </c>
      <c r="D40" s="7" t="str">
        <f t="shared" si="8"/>
        <v>N/A</v>
      </c>
      <c r="E40" s="10" t="s">
        <v>1749</v>
      </c>
      <c r="F40" s="7" t="str">
        <f t="shared" si="9"/>
        <v>N/A</v>
      </c>
      <c r="G40" s="10" t="s">
        <v>1749</v>
      </c>
      <c r="H40" s="7" t="str">
        <f t="shared" si="10"/>
        <v>N/A</v>
      </c>
      <c r="I40" s="8" t="s">
        <v>1749</v>
      </c>
      <c r="J40" s="8" t="s">
        <v>1749</v>
      </c>
      <c r="K40" s="30" t="s">
        <v>739</v>
      </c>
      <c r="L40" s="112" t="str">
        <f t="shared" si="12"/>
        <v>N/A</v>
      </c>
    </row>
    <row r="41" spans="1:12" x14ac:dyDescent="0.2">
      <c r="A41" s="135" t="s">
        <v>1739</v>
      </c>
      <c r="B41" s="30" t="s">
        <v>213</v>
      </c>
      <c r="C41" s="10">
        <v>17258.673537999999</v>
      </c>
      <c r="D41" s="7" t="str">
        <f t="shared" si="8"/>
        <v>N/A</v>
      </c>
      <c r="E41" s="10">
        <v>18846.447376</v>
      </c>
      <c r="F41" s="7" t="str">
        <f t="shared" si="9"/>
        <v>N/A</v>
      </c>
      <c r="G41" s="10">
        <v>14129.621150000001</v>
      </c>
      <c r="H41" s="7" t="str">
        <f t="shared" si="10"/>
        <v>N/A</v>
      </c>
      <c r="I41" s="8">
        <v>9.1999999999999993</v>
      </c>
      <c r="J41" s="8">
        <v>-25</v>
      </c>
      <c r="K41" s="30" t="s">
        <v>739</v>
      </c>
      <c r="L41" s="112" t="str">
        <f t="shared" si="12"/>
        <v>Yes</v>
      </c>
    </row>
    <row r="42" spans="1:12" x14ac:dyDescent="0.2">
      <c r="A42" s="135" t="s">
        <v>1740</v>
      </c>
      <c r="B42" s="30" t="s">
        <v>213</v>
      </c>
      <c r="C42" s="10" t="s">
        <v>1749</v>
      </c>
      <c r="D42" s="7" t="str">
        <f t="shared" si="8"/>
        <v>N/A</v>
      </c>
      <c r="E42" s="10" t="s">
        <v>1749</v>
      </c>
      <c r="F42" s="7" t="str">
        <f t="shared" si="9"/>
        <v>N/A</v>
      </c>
      <c r="G42" s="10" t="s">
        <v>1749</v>
      </c>
      <c r="H42" s="7" t="str">
        <f t="shared" si="10"/>
        <v>N/A</v>
      </c>
      <c r="I42" s="8" t="s">
        <v>1749</v>
      </c>
      <c r="J42" s="8" t="s">
        <v>1749</v>
      </c>
      <c r="K42" s="30" t="s">
        <v>739</v>
      </c>
      <c r="L42" s="112" t="str">
        <f t="shared" si="12"/>
        <v>N/A</v>
      </c>
    </row>
    <row r="43" spans="1:12" x14ac:dyDescent="0.2">
      <c r="A43" s="135" t="s">
        <v>1741</v>
      </c>
      <c r="B43" s="30" t="s">
        <v>213</v>
      </c>
      <c r="C43" s="10" t="s">
        <v>1749</v>
      </c>
      <c r="D43" s="7" t="str">
        <f t="shared" si="8"/>
        <v>N/A</v>
      </c>
      <c r="E43" s="10" t="s">
        <v>1749</v>
      </c>
      <c r="F43" s="7" t="str">
        <f t="shared" si="9"/>
        <v>N/A</v>
      </c>
      <c r="G43" s="10" t="s">
        <v>1749</v>
      </c>
      <c r="H43" s="7" t="str">
        <f t="shared" si="10"/>
        <v>N/A</v>
      </c>
      <c r="I43" s="8" t="s">
        <v>1749</v>
      </c>
      <c r="J43" s="8" t="s">
        <v>1749</v>
      </c>
      <c r="K43" s="30" t="s">
        <v>739</v>
      </c>
      <c r="L43" s="112" t="str">
        <f t="shared" si="12"/>
        <v>N/A</v>
      </c>
    </row>
    <row r="44" spans="1:12" x14ac:dyDescent="0.2">
      <c r="A44" s="135" t="s">
        <v>1144</v>
      </c>
      <c r="B44" s="30" t="s">
        <v>213</v>
      </c>
      <c r="C44" s="10">
        <v>17677.00333</v>
      </c>
      <c r="D44" s="7" t="str">
        <f t="shared" si="8"/>
        <v>N/A</v>
      </c>
      <c r="E44" s="10">
        <v>19065.704711999999</v>
      </c>
      <c r="F44" s="7" t="str">
        <f t="shared" si="9"/>
        <v>N/A</v>
      </c>
      <c r="G44" s="10">
        <v>14157.56402</v>
      </c>
      <c r="H44" s="7" t="str">
        <f t="shared" si="10"/>
        <v>N/A</v>
      </c>
      <c r="I44" s="8">
        <v>7.8559999999999999</v>
      </c>
      <c r="J44" s="8">
        <v>-25.7</v>
      </c>
      <c r="K44" s="30" t="s">
        <v>739</v>
      </c>
      <c r="L44" s="112" t="str">
        <f t="shared" si="12"/>
        <v>Yes</v>
      </c>
    </row>
    <row r="45" spans="1:12" ht="25.5" x14ac:dyDescent="0.2">
      <c r="A45" s="135" t="s">
        <v>1145</v>
      </c>
      <c r="B45" s="30" t="s">
        <v>213</v>
      </c>
      <c r="C45" s="10">
        <v>330.53077786</v>
      </c>
      <c r="D45" s="7" t="str">
        <f t="shared" si="8"/>
        <v>N/A</v>
      </c>
      <c r="E45" s="10">
        <v>282.68159164999997</v>
      </c>
      <c r="F45" s="7" t="str">
        <f t="shared" si="9"/>
        <v>N/A</v>
      </c>
      <c r="G45" s="10">
        <v>248.33000509999999</v>
      </c>
      <c r="H45" s="7" t="str">
        <f t="shared" si="10"/>
        <v>N/A</v>
      </c>
      <c r="I45" s="8">
        <v>-14.5</v>
      </c>
      <c r="J45" s="8">
        <v>-12.2</v>
      </c>
      <c r="K45" s="30" t="s">
        <v>739</v>
      </c>
      <c r="L45" s="112" t="str">
        <f t="shared" si="12"/>
        <v>Yes</v>
      </c>
    </row>
    <row r="46" spans="1:12" x14ac:dyDescent="0.2">
      <c r="A46" s="135" t="s">
        <v>1146</v>
      </c>
      <c r="B46" s="22" t="s">
        <v>213</v>
      </c>
      <c r="C46" s="29">
        <v>44255.469440000001</v>
      </c>
      <c r="D46" s="27" t="str">
        <f t="shared" si="8"/>
        <v>N/A</v>
      </c>
      <c r="E46" s="29">
        <v>54655.401506000002</v>
      </c>
      <c r="F46" s="27" t="str">
        <f t="shared" si="9"/>
        <v>N/A</v>
      </c>
      <c r="G46" s="29">
        <v>51959.687017999997</v>
      </c>
      <c r="H46" s="27" t="str">
        <f t="shared" si="10"/>
        <v>N/A</v>
      </c>
      <c r="I46" s="8">
        <v>23.5</v>
      </c>
      <c r="J46" s="8">
        <v>-4.93</v>
      </c>
      <c r="K46" s="28" t="s">
        <v>739</v>
      </c>
      <c r="L46" s="112" t="str">
        <f>IF(J46="Div by 0", "N/A", IF(K46="N/A","N/A", IF(J46&gt;VALUE(MID(K46,1,2)), "No", IF(J46&lt;-1*VALUE(MID(K46,1,2)), "No", "Yes"))))</f>
        <v>Yes</v>
      </c>
    </row>
    <row r="47" spans="1:12" x14ac:dyDescent="0.2">
      <c r="A47" s="169" t="s">
        <v>1147</v>
      </c>
      <c r="B47" s="22" t="s">
        <v>213</v>
      </c>
      <c r="C47" s="29">
        <v>29252.921568999998</v>
      </c>
      <c r="D47" s="27" t="str">
        <f t="shared" si="8"/>
        <v>N/A</v>
      </c>
      <c r="E47" s="29">
        <v>29520.089555999999</v>
      </c>
      <c r="F47" s="27" t="str">
        <f t="shared" si="9"/>
        <v>N/A</v>
      </c>
      <c r="G47" s="29">
        <v>31802.935992999999</v>
      </c>
      <c r="H47" s="27" t="str">
        <f t="shared" si="10"/>
        <v>N/A</v>
      </c>
      <c r="I47" s="8">
        <v>0.9133</v>
      </c>
      <c r="J47" s="8">
        <v>7.7329999999999997</v>
      </c>
      <c r="K47" s="28" t="s">
        <v>739</v>
      </c>
      <c r="L47" s="112" t="str">
        <f>IF(J47="Div by 0", "N/A", IF(K47="N/A","N/A", IF(J47&gt;VALUE(MID(K47,1,2)), "No", IF(J47&lt;-1*VALUE(MID(K47,1,2)), "No", "Yes"))))</f>
        <v>Yes</v>
      </c>
    </row>
    <row r="48" spans="1:12" ht="25.5" x14ac:dyDescent="0.2">
      <c r="A48" s="135" t="s">
        <v>1148</v>
      </c>
      <c r="B48" s="22" t="s">
        <v>213</v>
      </c>
      <c r="C48" s="29">
        <v>39719.602827000002</v>
      </c>
      <c r="D48" s="27" t="str">
        <f t="shared" si="8"/>
        <v>N/A</v>
      </c>
      <c r="E48" s="29">
        <v>39587.416434999999</v>
      </c>
      <c r="F48" s="27" t="str">
        <f t="shared" si="9"/>
        <v>N/A</v>
      </c>
      <c r="G48" s="29">
        <v>41394.518826</v>
      </c>
      <c r="H48" s="27" t="str">
        <f t="shared" si="10"/>
        <v>N/A</v>
      </c>
      <c r="I48" s="8">
        <v>-0.33300000000000002</v>
      </c>
      <c r="J48" s="8">
        <v>4.5650000000000004</v>
      </c>
      <c r="K48" s="28" t="s">
        <v>739</v>
      </c>
      <c r="L48" s="112" t="str">
        <f>IF(J48="Div by 0", "N/A", IF(K48="N/A","N/A", IF(J48&gt;VALUE(MID(K48,1,2)), "No", IF(J48&lt;-1*VALUE(MID(K48,1,2)), "No", "Yes"))))</f>
        <v>Yes</v>
      </c>
    </row>
    <row r="49" spans="1:12" x14ac:dyDescent="0.2">
      <c r="A49" s="158" t="s">
        <v>1149</v>
      </c>
      <c r="B49" s="22" t="s">
        <v>213</v>
      </c>
      <c r="C49" s="29">
        <v>29236.722573999999</v>
      </c>
      <c r="D49" s="27" t="str">
        <f t="shared" si="8"/>
        <v>N/A</v>
      </c>
      <c r="E49" s="29">
        <v>29342.242017</v>
      </c>
      <c r="F49" s="27" t="str">
        <f t="shared" si="9"/>
        <v>N/A</v>
      </c>
      <c r="G49" s="29">
        <v>23666.010480000001</v>
      </c>
      <c r="H49" s="27" t="str">
        <f t="shared" si="10"/>
        <v>N/A</v>
      </c>
      <c r="I49" s="8">
        <v>0.3609</v>
      </c>
      <c r="J49" s="8">
        <v>-19.3</v>
      </c>
      <c r="K49" s="28" t="s">
        <v>739</v>
      </c>
      <c r="L49" s="112" t="str">
        <f t="shared" ref="L49:L59" si="13">IF(J49="Div by 0", "N/A", IF(K49="N/A","N/A", IF(J49&gt;VALUE(MID(K49,1,2)), "No", IF(J49&lt;-1*VALUE(MID(K49,1,2)), "No", "Yes"))))</f>
        <v>Yes</v>
      </c>
    </row>
    <row r="50" spans="1:12" ht="25.5" x14ac:dyDescent="0.2">
      <c r="A50" s="135" t="s">
        <v>1150</v>
      </c>
      <c r="B50" s="22" t="s">
        <v>213</v>
      </c>
      <c r="C50" s="29">
        <v>19886.881191</v>
      </c>
      <c r="D50" s="27" t="str">
        <f t="shared" si="8"/>
        <v>N/A</v>
      </c>
      <c r="E50" s="29">
        <v>25623.064181999998</v>
      </c>
      <c r="F50" s="27" t="str">
        <f t="shared" si="9"/>
        <v>N/A</v>
      </c>
      <c r="G50" s="29" t="s">
        <v>1749</v>
      </c>
      <c r="H50" s="27" t="str">
        <f t="shared" si="10"/>
        <v>N/A</v>
      </c>
      <c r="I50" s="8">
        <v>28.84</v>
      </c>
      <c r="J50" s="8" t="s">
        <v>1749</v>
      </c>
      <c r="K50" s="28" t="s">
        <v>739</v>
      </c>
      <c r="L50" s="112" t="str">
        <f t="shared" si="13"/>
        <v>N/A</v>
      </c>
    </row>
    <row r="51" spans="1:12" x14ac:dyDescent="0.2">
      <c r="A51" s="135" t="s">
        <v>1151</v>
      </c>
      <c r="B51" s="22" t="s">
        <v>213</v>
      </c>
      <c r="C51" s="29" t="s">
        <v>1749</v>
      </c>
      <c r="D51" s="27" t="str">
        <f t="shared" ref="D51:D82" si="14">IF($B51="N/A","N/A",IF(C51&gt;10,"No",IF(C51&lt;-10,"No","Yes")))</f>
        <v>N/A</v>
      </c>
      <c r="E51" s="29" t="s">
        <v>1749</v>
      </c>
      <c r="F51" s="27" t="str">
        <f t="shared" ref="F51:F82" si="15">IF($B51="N/A","N/A",IF(E51&gt;10,"No",IF(E51&lt;-10,"No","Yes")))</f>
        <v>N/A</v>
      </c>
      <c r="G51" s="29" t="s">
        <v>1749</v>
      </c>
      <c r="H51" s="27" t="str">
        <f t="shared" ref="H51:H82" si="16">IF($B51="N/A","N/A",IF(G51&gt;10,"No",IF(G51&lt;-10,"No","Yes")))</f>
        <v>N/A</v>
      </c>
      <c r="I51" s="8" t="s">
        <v>1749</v>
      </c>
      <c r="J51" s="8" t="s">
        <v>1749</v>
      </c>
      <c r="K51" s="28" t="s">
        <v>739</v>
      </c>
      <c r="L51" s="112" t="str">
        <f t="shared" si="13"/>
        <v>N/A</v>
      </c>
    </row>
    <row r="52" spans="1:12" ht="25.5" x14ac:dyDescent="0.2">
      <c r="A52" s="135" t="s">
        <v>1152</v>
      </c>
      <c r="B52" s="22" t="s">
        <v>213</v>
      </c>
      <c r="C52" s="29">
        <v>34365.689313000003</v>
      </c>
      <c r="D52" s="27" t="str">
        <f t="shared" si="14"/>
        <v>N/A</v>
      </c>
      <c r="E52" s="29">
        <v>13036.796992</v>
      </c>
      <c r="F52" s="27" t="str">
        <f t="shared" si="15"/>
        <v>N/A</v>
      </c>
      <c r="G52" s="29" t="s">
        <v>1749</v>
      </c>
      <c r="H52" s="27" t="str">
        <f t="shared" si="16"/>
        <v>N/A</v>
      </c>
      <c r="I52" s="8">
        <v>-62.1</v>
      </c>
      <c r="J52" s="8" t="s">
        <v>1749</v>
      </c>
      <c r="K52" s="28" t="s">
        <v>739</v>
      </c>
      <c r="L52" s="112" t="str">
        <f t="shared" si="13"/>
        <v>N/A</v>
      </c>
    </row>
    <row r="53" spans="1:12" ht="25.5" x14ac:dyDescent="0.2">
      <c r="A53" s="135" t="s">
        <v>1153</v>
      </c>
      <c r="B53" s="22" t="s">
        <v>213</v>
      </c>
      <c r="C53" s="29">
        <v>61377.054263999999</v>
      </c>
      <c r="D53" s="27" t="str">
        <f t="shared" si="14"/>
        <v>N/A</v>
      </c>
      <c r="E53" s="29">
        <v>25867.428571</v>
      </c>
      <c r="F53" s="27" t="str">
        <f t="shared" si="15"/>
        <v>N/A</v>
      </c>
      <c r="G53" s="29" t="s">
        <v>1749</v>
      </c>
      <c r="H53" s="27" t="str">
        <f t="shared" si="16"/>
        <v>N/A</v>
      </c>
      <c r="I53" s="8">
        <v>-57.9</v>
      </c>
      <c r="J53" s="8" t="s">
        <v>1749</v>
      </c>
      <c r="K53" s="28" t="s">
        <v>739</v>
      </c>
      <c r="L53" s="112" t="str">
        <f t="shared" si="13"/>
        <v>N/A</v>
      </c>
    </row>
    <row r="54" spans="1:12" ht="25.5" x14ac:dyDescent="0.2">
      <c r="A54" s="135" t="s">
        <v>1154</v>
      </c>
      <c r="B54" s="22" t="s">
        <v>213</v>
      </c>
      <c r="C54" s="29">
        <v>23863.968253999999</v>
      </c>
      <c r="D54" s="27" t="str">
        <f t="shared" si="14"/>
        <v>N/A</v>
      </c>
      <c r="E54" s="29">
        <v>5452.6666667</v>
      </c>
      <c r="F54" s="27" t="str">
        <f t="shared" si="15"/>
        <v>N/A</v>
      </c>
      <c r="G54" s="29" t="s">
        <v>1749</v>
      </c>
      <c r="H54" s="27" t="str">
        <f t="shared" si="16"/>
        <v>N/A</v>
      </c>
      <c r="I54" s="8">
        <v>-77.2</v>
      </c>
      <c r="J54" s="8" t="s">
        <v>1749</v>
      </c>
      <c r="K54" s="28" t="s">
        <v>739</v>
      </c>
      <c r="L54" s="112" t="str">
        <f t="shared" si="13"/>
        <v>N/A</v>
      </c>
    </row>
    <row r="55" spans="1:12" ht="25.5" x14ac:dyDescent="0.2">
      <c r="A55" s="135" t="s">
        <v>1155</v>
      </c>
      <c r="B55" s="22" t="s">
        <v>213</v>
      </c>
      <c r="C55" s="29">
        <v>55037.221696000001</v>
      </c>
      <c r="D55" s="27" t="str">
        <f t="shared" si="14"/>
        <v>N/A</v>
      </c>
      <c r="E55" s="29">
        <v>74068.691061999998</v>
      </c>
      <c r="F55" s="27" t="str">
        <f t="shared" si="15"/>
        <v>N/A</v>
      </c>
      <c r="G55" s="29">
        <v>81675.284314000004</v>
      </c>
      <c r="H55" s="27" t="str">
        <f t="shared" si="16"/>
        <v>N/A</v>
      </c>
      <c r="I55" s="8">
        <v>34.58</v>
      </c>
      <c r="J55" s="8">
        <v>10.27</v>
      </c>
      <c r="K55" s="28" t="s">
        <v>739</v>
      </c>
      <c r="L55" s="112" t="str">
        <f t="shared" si="13"/>
        <v>Yes</v>
      </c>
    </row>
    <row r="56" spans="1:12" ht="25.5" x14ac:dyDescent="0.2">
      <c r="A56" s="135" t="s">
        <v>1156</v>
      </c>
      <c r="B56" s="22" t="s">
        <v>213</v>
      </c>
      <c r="C56" s="29">
        <v>18319.612660999999</v>
      </c>
      <c r="D56" s="27" t="str">
        <f t="shared" si="14"/>
        <v>N/A</v>
      </c>
      <c r="E56" s="29">
        <v>19475.768337000001</v>
      </c>
      <c r="F56" s="27" t="str">
        <f t="shared" si="15"/>
        <v>N/A</v>
      </c>
      <c r="G56" s="29" t="s">
        <v>1749</v>
      </c>
      <c r="H56" s="27" t="str">
        <f t="shared" si="16"/>
        <v>N/A</v>
      </c>
      <c r="I56" s="8">
        <v>6.3109999999999999</v>
      </c>
      <c r="J56" s="8" t="s">
        <v>1749</v>
      </c>
      <c r="K56" s="28" t="s">
        <v>739</v>
      </c>
      <c r="L56" s="112" t="str">
        <f t="shared" si="13"/>
        <v>N/A</v>
      </c>
    </row>
    <row r="57" spans="1:12" ht="25.5" x14ac:dyDescent="0.2">
      <c r="A57" s="135" t="s">
        <v>1157</v>
      </c>
      <c r="B57" s="22" t="s">
        <v>213</v>
      </c>
      <c r="C57" s="29">
        <v>71871.372092999998</v>
      </c>
      <c r="D57" s="27" t="str">
        <f t="shared" si="14"/>
        <v>N/A</v>
      </c>
      <c r="E57" s="29">
        <v>46382.384615000003</v>
      </c>
      <c r="F57" s="27" t="str">
        <f t="shared" si="15"/>
        <v>N/A</v>
      </c>
      <c r="G57" s="29" t="s">
        <v>1749</v>
      </c>
      <c r="H57" s="27" t="str">
        <f t="shared" si="16"/>
        <v>N/A</v>
      </c>
      <c r="I57" s="8">
        <v>-35.5</v>
      </c>
      <c r="J57" s="8" t="s">
        <v>1749</v>
      </c>
      <c r="K57" s="28" t="s">
        <v>739</v>
      </c>
      <c r="L57" s="112" t="str">
        <f t="shared" si="13"/>
        <v>N/A</v>
      </c>
    </row>
    <row r="58" spans="1:12" ht="25.5" x14ac:dyDescent="0.2">
      <c r="A58" s="135" t="s">
        <v>1158</v>
      </c>
      <c r="B58" s="22" t="s">
        <v>213</v>
      </c>
      <c r="C58" s="29">
        <v>20472.638654999999</v>
      </c>
      <c r="D58" s="27" t="str">
        <f t="shared" si="14"/>
        <v>N/A</v>
      </c>
      <c r="E58" s="29">
        <v>14658.5</v>
      </c>
      <c r="F58" s="27" t="str">
        <f t="shared" si="15"/>
        <v>N/A</v>
      </c>
      <c r="G58" s="29" t="s">
        <v>1749</v>
      </c>
      <c r="H58" s="27" t="str">
        <f t="shared" si="16"/>
        <v>N/A</v>
      </c>
      <c r="I58" s="8">
        <v>-28.4</v>
      </c>
      <c r="J58" s="8" t="s">
        <v>1749</v>
      </c>
      <c r="K58" s="28" t="s">
        <v>739</v>
      </c>
      <c r="L58" s="112" t="str">
        <f t="shared" si="13"/>
        <v>N/A</v>
      </c>
    </row>
    <row r="59" spans="1:12" ht="25.5" x14ac:dyDescent="0.2">
      <c r="A59" s="135" t="s">
        <v>1159</v>
      </c>
      <c r="B59" s="22" t="s">
        <v>213</v>
      </c>
      <c r="C59" s="29" t="s">
        <v>1749</v>
      </c>
      <c r="D59" s="27" t="str">
        <f t="shared" si="14"/>
        <v>N/A</v>
      </c>
      <c r="E59" s="29">
        <v>28353.729083999999</v>
      </c>
      <c r="F59" s="27" t="str">
        <f t="shared" si="15"/>
        <v>N/A</v>
      </c>
      <c r="G59" s="29">
        <v>23252.440483999999</v>
      </c>
      <c r="H59" s="27" t="str">
        <f t="shared" si="16"/>
        <v>N/A</v>
      </c>
      <c r="I59" s="8" t="s">
        <v>1749</v>
      </c>
      <c r="J59" s="8">
        <v>-18</v>
      </c>
      <c r="K59" s="28" t="s">
        <v>739</v>
      </c>
      <c r="L59" s="112" t="str">
        <f t="shared" si="13"/>
        <v>Yes</v>
      </c>
    </row>
    <row r="60" spans="1:12" x14ac:dyDescent="0.2">
      <c r="A60" s="158" t="s">
        <v>356</v>
      </c>
      <c r="B60" s="22" t="s">
        <v>213</v>
      </c>
      <c r="C60" s="29">
        <v>599427198</v>
      </c>
      <c r="D60" s="27" t="str">
        <f t="shared" si="14"/>
        <v>N/A</v>
      </c>
      <c r="E60" s="29">
        <v>603934541</v>
      </c>
      <c r="F60" s="27" t="str">
        <f t="shared" si="15"/>
        <v>N/A</v>
      </c>
      <c r="G60" s="29">
        <v>176339654</v>
      </c>
      <c r="H60" s="27" t="str">
        <f t="shared" si="16"/>
        <v>N/A</v>
      </c>
      <c r="I60" s="8">
        <v>0.75190000000000001</v>
      </c>
      <c r="J60" s="8">
        <v>-70.8</v>
      </c>
      <c r="K60" s="28" t="s">
        <v>739</v>
      </c>
      <c r="L60" s="112" t="str">
        <f t="shared" ref="L60:L70" si="17">IF(J60="Div by 0", "N/A", IF(K60="N/A","N/A", IF(J60&gt;VALUE(MID(K60,1,2)), "No", IF(J60&lt;-1*VALUE(MID(K60,1,2)), "No", "Yes"))))</f>
        <v>No</v>
      </c>
    </row>
    <row r="61" spans="1:12" ht="25.5" x14ac:dyDescent="0.2">
      <c r="A61" s="135" t="s">
        <v>1160</v>
      </c>
      <c r="B61" s="22" t="s">
        <v>213</v>
      </c>
      <c r="C61" s="29">
        <v>202752851</v>
      </c>
      <c r="D61" s="27" t="str">
        <f t="shared" si="14"/>
        <v>N/A</v>
      </c>
      <c r="E61" s="29">
        <v>42740961</v>
      </c>
      <c r="F61" s="27" t="str">
        <f t="shared" si="15"/>
        <v>N/A</v>
      </c>
      <c r="G61" s="29">
        <v>0</v>
      </c>
      <c r="H61" s="27" t="str">
        <f t="shared" si="16"/>
        <v>N/A</v>
      </c>
      <c r="I61" s="8">
        <v>-78.900000000000006</v>
      </c>
      <c r="J61" s="8">
        <v>-100</v>
      </c>
      <c r="K61" s="28" t="s">
        <v>739</v>
      </c>
      <c r="L61" s="112" t="str">
        <f t="shared" si="17"/>
        <v>No</v>
      </c>
    </row>
    <row r="62" spans="1:12" x14ac:dyDescent="0.2">
      <c r="A62" s="135" t="s">
        <v>1161</v>
      </c>
      <c r="B62" s="22" t="s">
        <v>213</v>
      </c>
      <c r="C62" s="29">
        <v>0</v>
      </c>
      <c r="D62" s="27" t="str">
        <f t="shared" si="14"/>
        <v>N/A</v>
      </c>
      <c r="E62" s="29">
        <v>0</v>
      </c>
      <c r="F62" s="27" t="str">
        <f t="shared" si="15"/>
        <v>N/A</v>
      </c>
      <c r="G62" s="29">
        <v>0</v>
      </c>
      <c r="H62" s="27" t="str">
        <f t="shared" si="16"/>
        <v>N/A</v>
      </c>
      <c r="I62" s="8" t="s">
        <v>1749</v>
      </c>
      <c r="J62" s="8" t="s">
        <v>1749</v>
      </c>
      <c r="K62" s="28" t="s">
        <v>739</v>
      </c>
      <c r="L62" s="112" t="str">
        <f t="shared" si="17"/>
        <v>N/A</v>
      </c>
    </row>
    <row r="63" spans="1:12" ht="25.5" x14ac:dyDescent="0.2">
      <c r="A63" s="135" t="s">
        <v>1162</v>
      </c>
      <c r="B63" s="22" t="s">
        <v>213</v>
      </c>
      <c r="C63" s="29">
        <v>2000973</v>
      </c>
      <c r="D63" s="27" t="str">
        <f t="shared" si="14"/>
        <v>N/A</v>
      </c>
      <c r="E63" s="29">
        <v>42887</v>
      </c>
      <c r="F63" s="27" t="str">
        <f t="shared" si="15"/>
        <v>N/A</v>
      </c>
      <c r="G63" s="29">
        <v>0</v>
      </c>
      <c r="H63" s="27" t="str">
        <f t="shared" si="16"/>
        <v>N/A</v>
      </c>
      <c r="I63" s="8">
        <v>-97.9</v>
      </c>
      <c r="J63" s="8">
        <v>-100</v>
      </c>
      <c r="K63" s="28" t="s">
        <v>739</v>
      </c>
      <c r="L63" s="112" t="str">
        <f t="shared" si="17"/>
        <v>No</v>
      </c>
    </row>
    <row r="64" spans="1:12" ht="25.5" x14ac:dyDescent="0.2">
      <c r="A64" s="135" t="s">
        <v>1163</v>
      </c>
      <c r="B64" s="22" t="s">
        <v>213</v>
      </c>
      <c r="C64" s="29">
        <v>12082118</v>
      </c>
      <c r="D64" s="27" t="str">
        <f t="shared" si="14"/>
        <v>N/A</v>
      </c>
      <c r="E64" s="29">
        <v>476508</v>
      </c>
      <c r="F64" s="27" t="str">
        <f t="shared" si="15"/>
        <v>N/A</v>
      </c>
      <c r="G64" s="29">
        <v>0</v>
      </c>
      <c r="H64" s="27" t="str">
        <f t="shared" si="16"/>
        <v>N/A</v>
      </c>
      <c r="I64" s="8">
        <v>-96.1</v>
      </c>
      <c r="J64" s="8">
        <v>-100</v>
      </c>
      <c r="K64" s="28" t="s">
        <v>739</v>
      </c>
      <c r="L64" s="112" t="str">
        <f t="shared" si="17"/>
        <v>No</v>
      </c>
    </row>
    <row r="65" spans="1:12" ht="25.5" x14ac:dyDescent="0.2">
      <c r="A65" s="135" t="s">
        <v>1164</v>
      </c>
      <c r="B65" s="22" t="s">
        <v>213</v>
      </c>
      <c r="C65" s="29">
        <v>572426</v>
      </c>
      <c r="D65" s="27" t="str">
        <f t="shared" si="14"/>
        <v>N/A</v>
      </c>
      <c r="E65" s="29">
        <v>11458</v>
      </c>
      <c r="F65" s="27" t="str">
        <f t="shared" si="15"/>
        <v>N/A</v>
      </c>
      <c r="G65" s="29">
        <v>0</v>
      </c>
      <c r="H65" s="27" t="str">
        <f t="shared" si="16"/>
        <v>N/A</v>
      </c>
      <c r="I65" s="8">
        <v>-98</v>
      </c>
      <c r="J65" s="8">
        <v>-100</v>
      </c>
      <c r="K65" s="28" t="s">
        <v>739</v>
      </c>
      <c r="L65" s="112" t="str">
        <f t="shared" si="17"/>
        <v>No</v>
      </c>
    </row>
    <row r="66" spans="1:12" ht="25.5" x14ac:dyDescent="0.2">
      <c r="A66" s="135" t="s">
        <v>1165</v>
      </c>
      <c r="B66" s="22" t="s">
        <v>213</v>
      </c>
      <c r="C66" s="29">
        <v>356799493</v>
      </c>
      <c r="D66" s="27" t="str">
        <f t="shared" si="14"/>
        <v>N/A</v>
      </c>
      <c r="E66" s="29">
        <v>100466657</v>
      </c>
      <c r="F66" s="27" t="str">
        <f t="shared" si="15"/>
        <v>N/A</v>
      </c>
      <c r="G66" s="29">
        <v>4068332</v>
      </c>
      <c r="H66" s="27" t="str">
        <f t="shared" si="16"/>
        <v>N/A</v>
      </c>
      <c r="I66" s="8">
        <v>-71.8</v>
      </c>
      <c r="J66" s="8">
        <v>-96</v>
      </c>
      <c r="K66" s="28" t="s">
        <v>739</v>
      </c>
      <c r="L66" s="112" t="str">
        <f t="shared" si="17"/>
        <v>No</v>
      </c>
    </row>
    <row r="67" spans="1:12" ht="25.5" x14ac:dyDescent="0.2">
      <c r="A67" s="135" t="s">
        <v>1166</v>
      </c>
      <c r="B67" s="22" t="s">
        <v>213</v>
      </c>
      <c r="C67" s="29">
        <v>23643892</v>
      </c>
      <c r="D67" s="27" t="str">
        <f t="shared" si="14"/>
        <v>N/A</v>
      </c>
      <c r="E67" s="29">
        <v>24539044</v>
      </c>
      <c r="F67" s="27" t="str">
        <f t="shared" si="15"/>
        <v>N/A</v>
      </c>
      <c r="G67" s="29">
        <v>0</v>
      </c>
      <c r="H67" s="27" t="str">
        <f t="shared" si="16"/>
        <v>N/A</v>
      </c>
      <c r="I67" s="8">
        <v>3.786</v>
      </c>
      <c r="J67" s="8">
        <v>-100</v>
      </c>
      <c r="K67" s="28" t="s">
        <v>739</v>
      </c>
      <c r="L67" s="112" t="str">
        <f t="shared" si="17"/>
        <v>No</v>
      </c>
    </row>
    <row r="68" spans="1:12" ht="25.5" x14ac:dyDescent="0.2">
      <c r="A68" s="135" t="s">
        <v>1167</v>
      </c>
      <c r="B68" s="22" t="s">
        <v>213</v>
      </c>
      <c r="C68" s="29">
        <v>142494</v>
      </c>
      <c r="D68" s="27" t="str">
        <f t="shared" si="14"/>
        <v>N/A</v>
      </c>
      <c r="E68" s="29">
        <v>7047</v>
      </c>
      <c r="F68" s="27" t="str">
        <f t="shared" si="15"/>
        <v>N/A</v>
      </c>
      <c r="G68" s="29">
        <v>0</v>
      </c>
      <c r="H68" s="27" t="str">
        <f t="shared" si="16"/>
        <v>N/A</v>
      </c>
      <c r="I68" s="8">
        <v>-95.1</v>
      </c>
      <c r="J68" s="8">
        <v>-100</v>
      </c>
      <c r="K68" s="28" t="s">
        <v>739</v>
      </c>
      <c r="L68" s="112" t="str">
        <f t="shared" si="17"/>
        <v>No</v>
      </c>
    </row>
    <row r="69" spans="1:12" ht="25.5" x14ac:dyDescent="0.2">
      <c r="A69" s="135" t="s">
        <v>1168</v>
      </c>
      <c r="B69" s="22" t="s">
        <v>213</v>
      </c>
      <c r="C69" s="29">
        <v>1432951</v>
      </c>
      <c r="D69" s="27" t="str">
        <f t="shared" si="14"/>
        <v>N/A</v>
      </c>
      <c r="E69" s="29">
        <v>326454</v>
      </c>
      <c r="F69" s="27" t="str">
        <f t="shared" si="15"/>
        <v>N/A</v>
      </c>
      <c r="G69" s="29">
        <v>0</v>
      </c>
      <c r="H69" s="27" t="str">
        <f t="shared" si="16"/>
        <v>N/A</v>
      </c>
      <c r="I69" s="8">
        <v>-77.2</v>
      </c>
      <c r="J69" s="8">
        <v>-100</v>
      </c>
      <c r="K69" s="28" t="s">
        <v>739</v>
      </c>
      <c r="L69" s="112" t="str">
        <f t="shared" si="17"/>
        <v>No</v>
      </c>
    </row>
    <row r="70" spans="1:12" ht="25.5" x14ac:dyDescent="0.2">
      <c r="A70" s="135" t="s">
        <v>1169</v>
      </c>
      <c r="B70" s="22" t="s">
        <v>213</v>
      </c>
      <c r="C70" s="29">
        <v>0</v>
      </c>
      <c r="D70" s="27" t="str">
        <f t="shared" si="14"/>
        <v>N/A</v>
      </c>
      <c r="E70" s="29">
        <v>435323525</v>
      </c>
      <c r="F70" s="27" t="str">
        <f t="shared" si="15"/>
        <v>N/A</v>
      </c>
      <c r="G70" s="29">
        <v>172271322</v>
      </c>
      <c r="H70" s="27" t="str">
        <f t="shared" si="16"/>
        <v>N/A</v>
      </c>
      <c r="I70" s="8" t="s">
        <v>1749</v>
      </c>
      <c r="J70" s="8">
        <v>-60.4</v>
      </c>
      <c r="K70" s="28" t="s">
        <v>739</v>
      </c>
      <c r="L70" s="112" t="str">
        <f t="shared" si="17"/>
        <v>No</v>
      </c>
    </row>
    <row r="71" spans="1:12" x14ac:dyDescent="0.2">
      <c r="A71" s="158" t="s">
        <v>1170</v>
      </c>
      <c r="B71" s="22" t="s">
        <v>213</v>
      </c>
      <c r="C71" s="29">
        <v>17405.981705999999</v>
      </c>
      <c r="D71" s="27" t="str">
        <f t="shared" si="14"/>
        <v>N/A</v>
      </c>
      <c r="E71" s="29">
        <v>17234.099278000002</v>
      </c>
      <c r="F71" s="27" t="str">
        <f t="shared" si="15"/>
        <v>N/A</v>
      </c>
      <c r="G71" s="29">
        <v>12238.160454999999</v>
      </c>
      <c r="H71" s="27" t="str">
        <f t="shared" si="16"/>
        <v>N/A</v>
      </c>
      <c r="I71" s="8">
        <v>-0.98699999999999999</v>
      </c>
      <c r="J71" s="8">
        <v>-29</v>
      </c>
      <c r="K71" s="28" t="s">
        <v>739</v>
      </c>
      <c r="L71" s="112" t="str">
        <f t="shared" ref="L71:L81" si="18">IF(J71="Div by 0", "N/A", IF(K71="N/A","N/A", IF(J71&gt;VALUE(MID(K71,1,2)), "No", IF(J71&lt;-1*VALUE(MID(K71,1,2)), "No", "Yes"))))</f>
        <v>Yes</v>
      </c>
    </row>
    <row r="72" spans="1:12" ht="25.5" x14ac:dyDescent="0.2">
      <c r="A72" s="135" t="s">
        <v>1171</v>
      </c>
      <c r="B72" s="22" t="s">
        <v>213</v>
      </c>
      <c r="C72" s="29">
        <v>9420.7253507999994</v>
      </c>
      <c r="D72" s="27" t="str">
        <f t="shared" si="14"/>
        <v>N/A</v>
      </c>
      <c r="E72" s="29">
        <v>8044.6002258999997</v>
      </c>
      <c r="F72" s="27" t="str">
        <f t="shared" si="15"/>
        <v>N/A</v>
      </c>
      <c r="G72" s="29" t="s">
        <v>1749</v>
      </c>
      <c r="H72" s="27" t="str">
        <f t="shared" si="16"/>
        <v>N/A</v>
      </c>
      <c r="I72" s="8">
        <v>-14.6</v>
      </c>
      <c r="J72" s="8" t="s">
        <v>1749</v>
      </c>
      <c r="K72" s="28" t="s">
        <v>739</v>
      </c>
      <c r="L72" s="112" t="str">
        <f t="shared" si="18"/>
        <v>N/A</v>
      </c>
    </row>
    <row r="73" spans="1:12" ht="25.5" x14ac:dyDescent="0.2">
      <c r="A73" s="135" t="s">
        <v>1172</v>
      </c>
      <c r="B73" s="22" t="s">
        <v>213</v>
      </c>
      <c r="C73" s="29" t="s">
        <v>1749</v>
      </c>
      <c r="D73" s="27" t="str">
        <f t="shared" si="14"/>
        <v>N/A</v>
      </c>
      <c r="E73" s="29" t="s">
        <v>1749</v>
      </c>
      <c r="F73" s="27" t="str">
        <f t="shared" si="15"/>
        <v>N/A</v>
      </c>
      <c r="G73" s="29" t="s">
        <v>1749</v>
      </c>
      <c r="H73" s="27" t="str">
        <f t="shared" si="16"/>
        <v>N/A</v>
      </c>
      <c r="I73" s="8" t="s">
        <v>1749</v>
      </c>
      <c r="J73" s="8" t="s">
        <v>1749</v>
      </c>
      <c r="K73" s="28" t="s">
        <v>739</v>
      </c>
      <c r="L73" s="112" t="str">
        <f t="shared" si="18"/>
        <v>N/A</v>
      </c>
    </row>
    <row r="74" spans="1:12" ht="25.5" x14ac:dyDescent="0.2">
      <c r="A74" s="135" t="s">
        <v>1173</v>
      </c>
      <c r="B74" s="22" t="s">
        <v>213</v>
      </c>
      <c r="C74" s="29">
        <v>1527.4603053000001</v>
      </c>
      <c r="D74" s="27" t="str">
        <f t="shared" si="14"/>
        <v>N/A</v>
      </c>
      <c r="E74" s="29">
        <v>322.45864662000002</v>
      </c>
      <c r="F74" s="27" t="str">
        <f t="shared" si="15"/>
        <v>N/A</v>
      </c>
      <c r="G74" s="29" t="s">
        <v>1749</v>
      </c>
      <c r="H74" s="27" t="str">
        <f t="shared" si="16"/>
        <v>N/A</v>
      </c>
      <c r="I74" s="8">
        <v>-78.900000000000006</v>
      </c>
      <c r="J74" s="8" t="s">
        <v>1749</v>
      </c>
      <c r="K74" s="28" t="s">
        <v>739</v>
      </c>
      <c r="L74" s="112" t="str">
        <f t="shared" si="18"/>
        <v>N/A</v>
      </c>
    </row>
    <row r="75" spans="1:12" ht="25.5" x14ac:dyDescent="0.2">
      <c r="A75" s="135" t="s">
        <v>1174</v>
      </c>
      <c r="B75" s="22" t="s">
        <v>213</v>
      </c>
      <c r="C75" s="29">
        <v>46829.914728999996</v>
      </c>
      <c r="D75" s="27" t="str">
        <f t="shared" si="14"/>
        <v>N/A</v>
      </c>
      <c r="E75" s="29">
        <v>22690.857143000001</v>
      </c>
      <c r="F75" s="27" t="str">
        <f t="shared" si="15"/>
        <v>N/A</v>
      </c>
      <c r="G75" s="29" t="s">
        <v>1749</v>
      </c>
      <c r="H75" s="27" t="str">
        <f t="shared" si="16"/>
        <v>N/A</v>
      </c>
      <c r="I75" s="8">
        <v>-51.5</v>
      </c>
      <c r="J75" s="8" t="s">
        <v>1749</v>
      </c>
      <c r="K75" s="28" t="s">
        <v>739</v>
      </c>
      <c r="L75" s="112" t="str">
        <f t="shared" si="18"/>
        <v>N/A</v>
      </c>
    </row>
    <row r="76" spans="1:12" ht="25.5" x14ac:dyDescent="0.2">
      <c r="A76" s="135" t="s">
        <v>1175</v>
      </c>
      <c r="B76" s="22" t="s">
        <v>213</v>
      </c>
      <c r="C76" s="29">
        <v>9086.1269840999994</v>
      </c>
      <c r="D76" s="27" t="str">
        <f t="shared" si="14"/>
        <v>N/A</v>
      </c>
      <c r="E76" s="29">
        <v>3819.3333333</v>
      </c>
      <c r="F76" s="27" t="str">
        <f t="shared" si="15"/>
        <v>N/A</v>
      </c>
      <c r="G76" s="29" t="s">
        <v>1749</v>
      </c>
      <c r="H76" s="27" t="str">
        <f t="shared" si="16"/>
        <v>N/A</v>
      </c>
      <c r="I76" s="8">
        <v>-58</v>
      </c>
      <c r="J76" s="8" t="s">
        <v>1749</v>
      </c>
      <c r="K76" s="28" t="s">
        <v>739</v>
      </c>
      <c r="L76" s="112" t="str">
        <f t="shared" si="18"/>
        <v>N/A</v>
      </c>
    </row>
    <row r="77" spans="1:12" ht="25.5" x14ac:dyDescent="0.2">
      <c r="A77" s="135" t="s">
        <v>1176</v>
      </c>
      <c r="B77" s="22" t="s">
        <v>213</v>
      </c>
      <c r="C77" s="29">
        <v>43295.655017999998</v>
      </c>
      <c r="D77" s="27" t="str">
        <f t="shared" si="14"/>
        <v>N/A</v>
      </c>
      <c r="E77" s="29">
        <v>60267.940611999999</v>
      </c>
      <c r="F77" s="27" t="str">
        <f t="shared" si="15"/>
        <v>N/A</v>
      </c>
      <c r="G77" s="29">
        <v>39885.607842999998</v>
      </c>
      <c r="H77" s="27" t="str">
        <f t="shared" si="16"/>
        <v>N/A</v>
      </c>
      <c r="I77" s="8">
        <v>39.200000000000003</v>
      </c>
      <c r="J77" s="8">
        <v>-33.799999999999997</v>
      </c>
      <c r="K77" s="28" t="s">
        <v>739</v>
      </c>
      <c r="L77" s="112" t="str">
        <f t="shared" si="18"/>
        <v>No</v>
      </c>
    </row>
    <row r="78" spans="1:12" ht="25.5" x14ac:dyDescent="0.2">
      <c r="A78" s="135" t="s">
        <v>1177</v>
      </c>
      <c r="B78" s="22" t="s">
        <v>213</v>
      </c>
      <c r="C78" s="29">
        <v>8456.3276108999999</v>
      </c>
      <c r="D78" s="27" t="str">
        <f t="shared" si="14"/>
        <v>N/A</v>
      </c>
      <c r="E78" s="29">
        <v>8910.3282498000008</v>
      </c>
      <c r="F78" s="27" t="str">
        <f t="shared" si="15"/>
        <v>N/A</v>
      </c>
      <c r="G78" s="29" t="s">
        <v>1749</v>
      </c>
      <c r="H78" s="27" t="str">
        <f t="shared" si="16"/>
        <v>N/A</v>
      </c>
      <c r="I78" s="8">
        <v>5.3689999999999998</v>
      </c>
      <c r="J78" s="8" t="s">
        <v>1749</v>
      </c>
      <c r="K78" s="28" t="s">
        <v>739</v>
      </c>
      <c r="L78" s="112" t="str">
        <f t="shared" si="18"/>
        <v>N/A</v>
      </c>
    </row>
    <row r="79" spans="1:12" ht="25.5" x14ac:dyDescent="0.2">
      <c r="A79" s="135" t="s">
        <v>1178</v>
      </c>
      <c r="B79" s="22" t="s">
        <v>213</v>
      </c>
      <c r="C79" s="29">
        <v>1104.6046512</v>
      </c>
      <c r="D79" s="27" t="str">
        <f t="shared" si="14"/>
        <v>N/A</v>
      </c>
      <c r="E79" s="29">
        <v>542.07692308000003</v>
      </c>
      <c r="F79" s="27" t="str">
        <f t="shared" si="15"/>
        <v>N/A</v>
      </c>
      <c r="G79" s="29" t="s">
        <v>1749</v>
      </c>
      <c r="H79" s="27" t="str">
        <f t="shared" si="16"/>
        <v>N/A</v>
      </c>
      <c r="I79" s="8">
        <v>-50.9</v>
      </c>
      <c r="J79" s="8" t="s">
        <v>1749</v>
      </c>
      <c r="K79" s="28" t="s">
        <v>739</v>
      </c>
      <c r="L79" s="112" t="str">
        <f t="shared" si="18"/>
        <v>N/A</v>
      </c>
    </row>
    <row r="80" spans="1:12" ht="25.5" x14ac:dyDescent="0.2">
      <c r="A80" s="135" t="s">
        <v>1179</v>
      </c>
      <c r="B80" s="22" t="s">
        <v>213</v>
      </c>
      <c r="C80" s="29">
        <v>12041.605041999999</v>
      </c>
      <c r="D80" s="27" t="str">
        <f t="shared" si="14"/>
        <v>N/A</v>
      </c>
      <c r="E80" s="29">
        <v>6529.08</v>
      </c>
      <c r="F80" s="27" t="str">
        <f t="shared" si="15"/>
        <v>N/A</v>
      </c>
      <c r="G80" s="29" t="s">
        <v>1749</v>
      </c>
      <c r="H80" s="27" t="str">
        <f t="shared" si="16"/>
        <v>N/A</v>
      </c>
      <c r="I80" s="8">
        <v>-45.8</v>
      </c>
      <c r="J80" s="8" t="s">
        <v>1749</v>
      </c>
      <c r="K80" s="28" t="s">
        <v>739</v>
      </c>
      <c r="L80" s="112" t="str">
        <f t="shared" si="18"/>
        <v>N/A</v>
      </c>
    </row>
    <row r="81" spans="1:12" ht="25.5" x14ac:dyDescent="0.2">
      <c r="A81" s="135" t="s">
        <v>1180</v>
      </c>
      <c r="B81" s="22" t="s">
        <v>213</v>
      </c>
      <c r="C81" s="29" t="s">
        <v>1749</v>
      </c>
      <c r="D81" s="27" t="str">
        <f t="shared" si="14"/>
        <v>N/A</v>
      </c>
      <c r="E81" s="29">
        <v>17351.170832</v>
      </c>
      <c r="F81" s="27" t="str">
        <f t="shared" si="15"/>
        <v>N/A</v>
      </c>
      <c r="G81" s="29">
        <v>12041.051373</v>
      </c>
      <c r="H81" s="27" t="str">
        <f t="shared" si="16"/>
        <v>N/A</v>
      </c>
      <c r="I81" s="8" t="s">
        <v>1749</v>
      </c>
      <c r="J81" s="8">
        <v>-30.6</v>
      </c>
      <c r="K81" s="28" t="s">
        <v>739</v>
      </c>
      <c r="L81" s="112" t="str">
        <f t="shared" si="18"/>
        <v>No</v>
      </c>
    </row>
    <row r="82" spans="1:12" x14ac:dyDescent="0.2">
      <c r="A82" s="135" t="s">
        <v>357</v>
      </c>
      <c r="B82" s="22" t="s">
        <v>213</v>
      </c>
      <c r="C82" s="29">
        <v>602401143</v>
      </c>
      <c r="D82" s="27" t="str">
        <f t="shared" si="14"/>
        <v>N/A</v>
      </c>
      <c r="E82" s="29">
        <v>605992058</v>
      </c>
      <c r="F82" s="27" t="str">
        <f t="shared" si="15"/>
        <v>N/A</v>
      </c>
      <c r="G82" s="29">
        <v>312507206</v>
      </c>
      <c r="H82" s="27" t="str">
        <f t="shared" si="16"/>
        <v>N/A</v>
      </c>
      <c r="I82" s="8">
        <v>0.59609999999999996</v>
      </c>
      <c r="J82" s="8">
        <v>-48.4</v>
      </c>
      <c r="K82" s="28" t="s">
        <v>739</v>
      </c>
      <c r="L82" s="112" t="str">
        <f t="shared" ref="L82:L138" si="19">IF(J82="Div by 0", "N/A", IF(K82="N/A","N/A", IF(J82&gt;VALUE(MID(K82,1,2)), "No", IF(J82&lt;-1*VALUE(MID(K82,1,2)), "No", "Yes"))))</f>
        <v>No</v>
      </c>
    </row>
    <row r="83" spans="1:12" x14ac:dyDescent="0.2">
      <c r="A83" s="135" t="s">
        <v>363</v>
      </c>
      <c r="B83" s="22" t="s">
        <v>213</v>
      </c>
      <c r="C83" s="29">
        <v>37005</v>
      </c>
      <c r="D83" s="27" t="str">
        <f t="shared" ref="D83:D114" si="20">IF($B83="N/A","N/A",IF(C83&gt;10,"No",IF(C83&lt;-10,"No","Yes")))</f>
        <v>N/A</v>
      </c>
      <c r="E83" s="23">
        <v>37628</v>
      </c>
      <c r="F83" s="27" t="str">
        <f t="shared" ref="F83:F114" si="21">IF($B83="N/A","N/A",IF(E83&gt;10,"No",IF(E83&lt;-10,"No","Yes")))</f>
        <v>N/A</v>
      </c>
      <c r="G83" s="23">
        <v>19172</v>
      </c>
      <c r="H83" s="27" t="str">
        <f t="shared" ref="H83:H114" si="22">IF($B83="N/A","N/A",IF(G83&gt;10,"No",IF(G83&lt;-10,"No","Yes")))</f>
        <v>N/A</v>
      </c>
      <c r="I83" s="8">
        <v>1.6839999999999999</v>
      </c>
      <c r="J83" s="8">
        <v>-49</v>
      </c>
      <c r="K83" s="28" t="s">
        <v>739</v>
      </c>
      <c r="L83" s="112" t="str">
        <f t="shared" si="19"/>
        <v>No</v>
      </c>
    </row>
    <row r="84" spans="1:12" x14ac:dyDescent="0.2">
      <c r="A84" s="135" t="s">
        <v>358</v>
      </c>
      <c r="B84" s="22" t="s">
        <v>213</v>
      </c>
      <c r="C84" s="29">
        <v>16278.912120000001</v>
      </c>
      <c r="D84" s="27" t="str">
        <f t="shared" si="20"/>
        <v>N/A</v>
      </c>
      <c r="E84" s="29">
        <v>16104.817104</v>
      </c>
      <c r="F84" s="27" t="str">
        <f t="shared" si="21"/>
        <v>N/A</v>
      </c>
      <c r="G84" s="29">
        <v>16300.188087</v>
      </c>
      <c r="H84" s="27" t="str">
        <f t="shared" si="22"/>
        <v>N/A</v>
      </c>
      <c r="I84" s="8">
        <v>-1.07</v>
      </c>
      <c r="J84" s="8">
        <v>1.2130000000000001</v>
      </c>
      <c r="K84" s="28" t="s">
        <v>739</v>
      </c>
      <c r="L84" s="112" t="str">
        <f t="shared" si="19"/>
        <v>Yes</v>
      </c>
    </row>
    <row r="85" spans="1:12" ht="25.5" x14ac:dyDescent="0.2">
      <c r="A85" s="135" t="s">
        <v>1181</v>
      </c>
      <c r="B85" s="22" t="s">
        <v>213</v>
      </c>
      <c r="C85" s="29">
        <v>21971685</v>
      </c>
      <c r="D85" s="27" t="str">
        <f t="shared" si="20"/>
        <v>N/A</v>
      </c>
      <c r="E85" s="29">
        <v>14352628</v>
      </c>
      <c r="F85" s="27" t="str">
        <f t="shared" si="21"/>
        <v>N/A</v>
      </c>
      <c r="G85" s="29">
        <v>207441</v>
      </c>
      <c r="H85" s="27" t="str">
        <f t="shared" si="22"/>
        <v>N/A</v>
      </c>
      <c r="I85" s="8">
        <v>-34.700000000000003</v>
      </c>
      <c r="J85" s="8">
        <v>-98.6</v>
      </c>
      <c r="K85" s="28" t="s">
        <v>739</v>
      </c>
      <c r="L85" s="112" t="str">
        <f t="shared" si="19"/>
        <v>No</v>
      </c>
    </row>
    <row r="86" spans="1:12" x14ac:dyDescent="0.2">
      <c r="A86" s="135" t="s">
        <v>729</v>
      </c>
      <c r="B86" s="22" t="s">
        <v>213</v>
      </c>
      <c r="C86" s="29">
        <v>13395</v>
      </c>
      <c r="D86" s="27" t="str">
        <f t="shared" si="20"/>
        <v>N/A</v>
      </c>
      <c r="E86" s="23">
        <v>12679</v>
      </c>
      <c r="F86" s="27" t="str">
        <f t="shared" si="21"/>
        <v>N/A</v>
      </c>
      <c r="G86" s="23">
        <v>384</v>
      </c>
      <c r="H86" s="27" t="str">
        <f t="shared" si="22"/>
        <v>N/A</v>
      </c>
      <c r="I86" s="8">
        <v>-5.35</v>
      </c>
      <c r="J86" s="8">
        <v>-97</v>
      </c>
      <c r="K86" s="28" t="s">
        <v>739</v>
      </c>
      <c r="L86" s="112" t="str">
        <f t="shared" si="19"/>
        <v>No</v>
      </c>
    </row>
    <row r="87" spans="1:12" ht="25.5" x14ac:dyDescent="0.2">
      <c r="A87" s="135" t="s">
        <v>1182</v>
      </c>
      <c r="B87" s="22" t="s">
        <v>213</v>
      </c>
      <c r="C87" s="29">
        <v>1640.2900336</v>
      </c>
      <c r="D87" s="27" t="str">
        <f t="shared" si="20"/>
        <v>N/A</v>
      </c>
      <c r="E87" s="29">
        <v>1132</v>
      </c>
      <c r="F87" s="27" t="str">
        <f t="shared" si="21"/>
        <v>N/A</v>
      </c>
      <c r="G87" s="29">
        <v>540.2109375</v>
      </c>
      <c r="H87" s="27" t="str">
        <f t="shared" si="22"/>
        <v>N/A</v>
      </c>
      <c r="I87" s="8">
        <v>-31</v>
      </c>
      <c r="J87" s="8">
        <v>-52.3</v>
      </c>
      <c r="K87" s="28" t="s">
        <v>739</v>
      </c>
      <c r="L87" s="112" t="str">
        <f t="shared" si="19"/>
        <v>No</v>
      </c>
    </row>
    <row r="88" spans="1:12" ht="25.5" x14ac:dyDescent="0.2">
      <c r="A88" s="135" t="s">
        <v>1183</v>
      </c>
      <c r="B88" s="22" t="s">
        <v>213</v>
      </c>
      <c r="C88" s="29">
        <v>272481239</v>
      </c>
      <c r="D88" s="27" t="str">
        <f t="shared" si="20"/>
        <v>N/A</v>
      </c>
      <c r="E88" s="29">
        <v>265776121</v>
      </c>
      <c r="F88" s="27" t="str">
        <f t="shared" si="21"/>
        <v>N/A</v>
      </c>
      <c r="G88" s="29">
        <v>127757476</v>
      </c>
      <c r="H88" s="27" t="str">
        <f t="shared" si="22"/>
        <v>N/A</v>
      </c>
      <c r="I88" s="8">
        <v>-2.46</v>
      </c>
      <c r="J88" s="8">
        <v>-51.9</v>
      </c>
      <c r="K88" s="28" t="s">
        <v>739</v>
      </c>
      <c r="L88" s="112" t="str">
        <f t="shared" si="19"/>
        <v>No</v>
      </c>
    </row>
    <row r="89" spans="1:12" x14ac:dyDescent="0.2">
      <c r="A89" s="135" t="s">
        <v>730</v>
      </c>
      <c r="B89" s="22" t="s">
        <v>213</v>
      </c>
      <c r="C89" s="29">
        <v>9181</v>
      </c>
      <c r="D89" s="27" t="str">
        <f t="shared" si="20"/>
        <v>N/A</v>
      </c>
      <c r="E89" s="23">
        <v>9156</v>
      </c>
      <c r="F89" s="27" t="str">
        <f t="shared" si="21"/>
        <v>N/A</v>
      </c>
      <c r="G89" s="23">
        <v>4775</v>
      </c>
      <c r="H89" s="27" t="str">
        <f t="shared" si="22"/>
        <v>N/A</v>
      </c>
      <c r="I89" s="8">
        <v>-0.27200000000000002</v>
      </c>
      <c r="J89" s="8">
        <v>-47.8</v>
      </c>
      <c r="K89" s="28" t="s">
        <v>739</v>
      </c>
      <c r="L89" s="112" t="str">
        <f t="shared" si="19"/>
        <v>No</v>
      </c>
    </row>
    <row r="90" spans="1:12" ht="25.5" x14ac:dyDescent="0.2">
      <c r="A90" s="135" t="s">
        <v>1184</v>
      </c>
      <c r="B90" s="22" t="s">
        <v>213</v>
      </c>
      <c r="C90" s="29">
        <v>29678.819191999999</v>
      </c>
      <c r="D90" s="27" t="str">
        <f t="shared" si="20"/>
        <v>N/A</v>
      </c>
      <c r="E90" s="29">
        <v>29027.536151</v>
      </c>
      <c r="F90" s="27" t="str">
        <f t="shared" si="21"/>
        <v>N/A</v>
      </c>
      <c r="G90" s="29">
        <v>26755.492355999999</v>
      </c>
      <c r="H90" s="27" t="str">
        <f t="shared" si="22"/>
        <v>N/A</v>
      </c>
      <c r="I90" s="8">
        <v>-2.19</v>
      </c>
      <c r="J90" s="8">
        <v>-7.83</v>
      </c>
      <c r="K90" s="28" t="s">
        <v>739</v>
      </c>
      <c r="L90" s="112" t="str">
        <f t="shared" si="19"/>
        <v>Yes</v>
      </c>
    </row>
    <row r="91" spans="1:12" ht="25.5" x14ac:dyDescent="0.2">
      <c r="A91" s="135" t="s">
        <v>1185</v>
      </c>
      <c r="B91" s="22" t="s">
        <v>213</v>
      </c>
      <c r="C91" s="29">
        <v>6810447</v>
      </c>
      <c r="D91" s="27" t="str">
        <f t="shared" si="20"/>
        <v>N/A</v>
      </c>
      <c r="E91" s="29">
        <v>7383489</v>
      </c>
      <c r="F91" s="27" t="str">
        <f t="shared" si="21"/>
        <v>N/A</v>
      </c>
      <c r="G91" s="29">
        <v>3420987</v>
      </c>
      <c r="H91" s="27" t="str">
        <f t="shared" si="22"/>
        <v>N/A</v>
      </c>
      <c r="I91" s="8">
        <v>8.4139999999999997</v>
      </c>
      <c r="J91" s="8">
        <v>-53.7</v>
      </c>
      <c r="K91" s="28" t="s">
        <v>739</v>
      </c>
      <c r="L91" s="112" t="str">
        <f t="shared" si="19"/>
        <v>No</v>
      </c>
    </row>
    <row r="92" spans="1:12" x14ac:dyDescent="0.2">
      <c r="A92" s="135" t="s">
        <v>731</v>
      </c>
      <c r="B92" s="22" t="s">
        <v>213</v>
      </c>
      <c r="C92" s="29">
        <v>1580</v>
      </c>
      <c r="D92" s="27" t="str">
        <f t="shared" si="20"/>
        <v>N/A</v>
      </c>
      <c r="E92" s="23">
        <v>1566</v>
      </c>
      <c r="F92" s="27" t="str">
        <f t="shared" si="21"/>
        <v>N/A</v>
      </c>
      <c r="G92" s="23">
        <v>672</v>
      </c>
      <c r="H92" s="27" t="str">
        <f t="shared" si="22"/>
        <v>N/A</v>
      </c>
      <c r="I92" s="8">
        <v>-0.88600000000000001</v>
      </c>
      <c r="J92" s="8">
        <v>-57.1</v>
      </c>
      <c r="K92" s="28" t="s">
        <v>739</v>
      </c>
      <c r="L92" s="112" t="str">
        <f t="shared" si="19"/>
        <v>No</v>
      </c>
    </row>
    <row r="93" spans="1:12" ht="25.5" x14ac:dyDescent="0.2">
      <c r="A93" s="135" t="s">
        <v>1186</v>
      </c>
      <c r="B93" s="22" t="s">
        <v>213</v>
      </c>
      <c r="C93" s="29">
        <v>4310.4094937</v>
      </c>
      <c r="D93" s="27" t="str">
        <f t="shared" si="20"/>
        <v>N/A</v>
      </c>
      <c r="E93" s="29">
        <v>4714.8716475000001</v>
      </c>
      <c r="F93" s="27" t="str">
        <f t="shared" si="21"/>
        <v>N/A</v>
      </c>
      <c r="G93" s="29">
        <v>5090.7544643000001</v>
      </c>
      <c r="H93" s="27" t="str">
        <f t="shared" si="22"/>
        <v>N/A</v>
      </c>
      <c r="I93" s="8">
        <v>9.3829999999999991</v>
      </c>
      <c r="J93" s="8">
        <v>7.9720000000000004</v>
      </c>
      <c r="K93" s="28" t="s">
        <v>739</v>
      </c>
      <c r="L93" s="112" t="str">
        <f t="shared" si="19"/>
        <v>Yes</v>
      </c>
    </row>
    <row r="94" spans="1:12" x14ac:dyDescent="0.2">
      <c r="A94" s="135" t="s">
        <v>1187</v>
      </c>
      <c r="B94" s="22" t="s">
        <v>213</v>
      </c>
      <c r="C94" s="29">
        <v>84204251</v>
      </c>
      <c r="D94" s="27" t="str">
        <f t="shared" si="20"/>
        <v>N/A</v>
      </c>
      <c r="E94" s="29">
        <v>85407736</v>
      </c>
      <c r="F94" s="27" t="str">
        <f t="shared" si="21"/>
        <v>N/A</v>
      </c>
      <c r="G94" s="29">
        <v>41075372</v>
      </c>
      <c r="H94" s="27" t="str">
        <f t="shared" si="22"/>
        <v>N/A</v>
      </c>
      <c r="I94" s="8">
        <v>1.429</v>
      </c>
      <c r="J94" s="8">
        <v>-51.9</v>
      </c>
      <c r="K94" s="28" t="s">
        <v>739</v>
      </c>
      <c r="L94" s="112" t="str">
        <f t="shared" si="19"/>
        <v>No</v>
      </c>
    </row>
    <row r="95" spans="1:12" x14ac:dyDescent="0.2">
      <c r="A95" s="135" t="s">
        <v>732</v>
      </c>
      <c r="B95" s="22" t="s">
        <v>213</v>
      </c>
      <c r="C95" s="29">
        <v>8454</v>
      </c>
      <c r="D95" s="27" t="str">
        <f t="shared" si="20"/>
        <v>N/A</v>
      </c>
      <c r="E95" s="23">
        <v>8622</v>
      </c>
      <c r="F95" s="27" t="str">
        <f t="shared" si="21"/>
        <v>N/A</v>
      </c>
      <c r="G95" s="23">
        <v>4727</v>
      </c>
      <c r="H95" s="27" t="str">
        <f t="shared" si="22"/>
        <v>N/A</v>
      </c>
      <c r="I95" s="8">
        <v>1.9870000000000001</v>
      </c>
      <c r="J95" s="8">
        <v>-45.2</v>
      </c>
      <c r="K95" s="28" t="s">
        <v>739</v>
      </c>
      <c r="L95" s="112" t="str">
        <f t="shared" si="19"/>
        <v>No</v>
      </c>
    </row>
    <row r="96" spans="1:12" x14ac:dyDescent="0.2">
      <c r="A96" s="135" t="s">
        <v>1188</v>
      </c>
      <c r="B96" s="22" t="s">
        <v>213</v>
      </c>
      <c r="C96" s="29">
        <v>9960.2851903999999</v>
      </c>
      <c r="D96" s="27" t="str">
        <f t="shared" si="20"/>
        <v>N/A</v>
      </c>
      <c r="E96" s="29">
        <v>9905.7916956999998</v>
      </c>
      <c r="F96" s="27" t="str">
        <f t="shared" si="21"/>
        <v>N/A</v>
      </c>
      <c r="G96" s="29">
        <v>8689.5223186000003</v>
      </c>
      <c r="H96" s="27" t="str">
        <f t="shared" si="22"/>
        <v>N/A</v>
      </c>
      <c r="I96" s="8">
        <v>-0.54700000000000004</v>
      </c>
      <c r="J96" s="8">
        <v>-12.3</v>
      </c>
      <c r="K96" s="28" t="s">
        <v>739</v>
      </c>
      <c r="L96" s="112" t="str">
        <f t="shared" si="19"/>
        <v>Yes</v>
      </c>
    </row>
    <row r="97" spans="1:12" x14ac:dyDescent="0.2">
      <c r="A97" s="135" t="s">
        <v>1189</v>
      </c>
      <c r="B97" s="22" t="s">
        <v>213</v>
      </c>
      <c r="C97" s="29">
        <v>0</v>
      </c>
      <c r="D97" s="27" t="str">
        <f t="shared" si="20"/>
        <v>N/A</v>
      </c>
      <c r="E97" s="29">
        <v>0</v>
      </c>
      <c r="F97" s="27" t="str">
        <f t="shared" si="21"/>
        <v>N/A</v>
      </c>
      <c r="G97" s="29">
        <v>0</v>
      </c>
      <c r="H97" s="27" t="str">
        <f t="shared" si="22"/>
        <v>N/A</v>
      </c>
      <c r="I97" s="8" t="s">
        <v>1749</v>
      </c>
      <c r="J97" s="8" t="s">
        <v>1749</v>
      </c>
      <c r="K97" s="28" t="s">
        <v>739</v>
      </c>
      <c r="L97" s="112" t="str">
        <f t="shared" si="19"/>
        <v>N/A</v>
      </c>
    </row>
    <row r="98" spans="1:12" x14ac:dyDescent="0.2">
      <c r="A98" s="135" t="s">
        <v>520</v>
      </c>
      <c r="B98" s="22" t="s">
        <v>213</v>
      </c>
      <c r="C98" s="29">
        <v>0</v>
      </c>
      <c r="D98" s="27" t="str">
        <f t="shared" si="20"/>
        <v>N/A</v>
      </c>
      <c r="E98" s="23">
        <v>0</v>
      </c>
      <c r="F98" s="27" t="str">
        <f t="shared" si="21"/>
        <v>N/A</v>
      </c>
      <c r="G98" s="23">
        <v>0</v>
      </c>
      <c r="H98" s="27" t="str">
        <f t="shared" si="22"/>
        <v>N/A</v>
      </c>
      <c r="I98" s="8" t="s">
        <v>1749</v>
      </c>
      <c r="J98" s="8" t="s">
        <v>1749</v>
      </c>
      <c r="K98" s="28" t="s">
        <v>739</v>
      </c>
      <c r="L98" s="112" t="str">
        <f t="shared" si="19"/>
        <v>N/A</v>
      </c>
    </row>
    <row r="99" spans="1:12" x14ac:dyDescent="0.2">
      <c r="A99" s="135" t="s">
        <v>1190</v>
      </c>
      <c r="B99" s="22" t="s">
        <v>213</v>
      </c>
      <c r="C99" s="29" t="s">
        <v>1749</v>
      </c>
      <c r="D99" s="27" t="str">
        <f t="shared" si="20"/>
        <v>N/A</v>
      </c>
      <c r="E99" s="29" t="s">
        <v>1749</v>
      </c>
      <c r="F99" s="27" t="str">
        <f t="shared" si="21"/>
        <v>N/A</v>
      </c>
      <c r="G99" s="29" t="s">
        <v>1749</v>
      </c>
      <c r="H99" s="27" t="str">
        <f t="shared" si="22"/>
        <v>N/A</v>
      </c>
      <c r="I99" s="8" t="s">
        <v>1749</v>
      </c>
      <c r="J99" s="8" t="s">
        <v>1749</v>
      </c>
      <c r="K99" s="28" t="s">
        <v>739</v>
      </c>
      <c r="L99" s="112" t="str">
        <f t="shared" si="19"/>
        <v>N/A</v>
      </c>
    </row>
    <row r="100" spans="1:12" ht="25.5" x14ac:dyDescent="0.2">
      <c r="A100" s="135" t="s">
        <v>1191</v>
      </c>
      <c r="B100" s="22" t="s">
        <v>213</v>
      </c>
      <c r="C100" s="29">
        <v>0</v>
      </c>
      <c r="D100" s="27" t="str">
        <f t="shared" si="20"/>
        <v>N/A</v>
      </c>
      <c r="E100" s="29">
        <v>0</v>
      </c>
      <c r="F100" s="27" t="str">
        <f t="shared" si="21"/>
        <v>N/A</v>
      </c>
      <c r="G100" s="29">
        <v>0</v>
      </c>
      <c r="H100" s="27" t="str">
        <f t="shared" si="22"/>
        <v>N/A</v>
      </c>
      <c r="I100" s="8" t="s">
        <v>1749</v>
      </c>
      <c r="J100" s="8" t="s">
        <v>1749</v>
      </c>
      <c r="K100" s="28" t="s">
        <v>739</v>
      </c>
      <c r="L100" s="112" t="str">
        <f t="shared" si="19"/>
        <v>N/A</v>
      </c>
    </row>
    <row r="101" spans="1:12" x14ac:dyDescent="0.2">
      <c r="A101" s="135" t="s">
        <v>521</v>
      </c>
      <c r="B101" s="22" t="s">
        <v>213</v>
      </c>
      <c r="C101" s="29">
        <v>0</v>
      </c>
      <c r="D101" s="27" t="str">
        <f t="shared" si="20"/>
        <v>N/A</v>
      </c>
      <c r="E101" s="23">
        <v>0</v>
      </c>
      <c r="F101" s="27" t="str">
        <f t="shared" si="21"/>
        <v>N/A</v>
      </c>
      <c r="G101" s="23">
        <v>0</v>
      </c>
      <c r="H101" s="27" t="str">
        <f t="shared" si="22"/>
        <v>N/A</v>
      </c>
      <c r="I101" s="8" t="s">
        <v>1749</v>
      </c>
      <c r="J101" s="8" t="s">
        <v>1749</v>
      </c>
      <c r="K101" s="28" t="s">
        <v>739</v>
      </c>
      <c r="L101" s="112" t="str">
        <f t="shared" si="19"/>
        <v>N/A</v>
      </c>
    </row>
    <row r="102" spans="1:12" ht="25.5" x14ac:dyDescent="0.2">
      <c r="A102" s="135" t="s">
        <v>1192</v>
      </c>
      <c r="B102" s="22" t="s">
        <v>213</v>
      </c>
      <c r="C102" s="29" t="s">
        <v>1749</v>
      </c>
      <c r="D102" s="27" t="str">
        <f t="shared" si="20"/>
        <v>N/A</v>
      </c>
      <c r="E102" s="29" t="s">
        <v>1749</v>
      </c>
      <c r="F102" s="27" t="str">
        <f t="shared" si="21"/>
        <v>N/A</v>
      </c>
      <c r="G102" s="29" t="s">
        <v>1749</v>
      </c>
      <c r="H102" s="27" t="str">
        <f t="shared" si="22"/>
        <v>N/A</v>
      </c>
      <c r="I102" s="8" t="s">
        <v>1749</v>
      </c>
      <c r="J102" s="8" t="s">
        <v>1749</v>
      </c>
      <c r="K102" s="28" t="s">
        <v>739</v>
      </c>
      <c r="L102" s="112" t="str">
        <f t="shared" si="19"/>
        <v>N/A</v>
      </c>
    </row>
    <row r="103" spans="1:12" ht="25.5" x14ac:dyDescent="0.2">
      <c r="A103" s="170" t="s">
        <v>1193</v>
      </c>
      <c r="B103" s="22" t="s">
        <v>213</v>
      </c>
      <c r="C103" s="29">
        <v>0</v>
      </c>
      <c r="D103" s="27" t="str">
        <f t="shared" si="20"/>
        <v>N/A</v>
      </c>
      <c r="E103" s="29">
        <v>0</v>
      </c>
      <c r="F103" s="27" t="str">
        <f t="shared" si="21"/>
        <v>N/A</v>
      </c>
      <c r="G103" s="29">
        <v>0</v>
      </c>
      <c r="H103" s="27" t="str">
        <f t="shared" si="22"/>
        <v>N/A</v>
      </c>
      <c r="I103" s="8" t="s">
        <v>1749</v>
      </c>
      <c r="J103" s="8" t="s">
        <v>1749</v>
      </c>
      <c r="K103" s="28" t="s">
        <v>739</v>
      </c>
      <c r="L103" s="112" t="str">
        <f t="shared" si="19"/>
        <v>N/A</v>
      </c>
    </row>
    <row r="104" spans="1:12" ht="25.5" x14ac:dyDescent="0.2">
      <c r="A104" s="135" t="s">
        <v>522</v>
      </c>
      <c r="B104" s="22" t="s">
        <v>213</v>
      </c>
      <c r="C104" s="29">
        <v>0</v>
      </c>
      <c r="D104" s="27" t="str">
        <f t="shared" si="20"/>
        <v>N/A</v>
      </c>
      <c r="E104" s="23">
        <v>0</v>
      </c>
      <c r="F104" s="27" t="str">
        <f t="shared" si="21"/>
        <v>N/A</v>
      </c>
      <c r="G104" s="23">
        <v>0</v>
      </c>
      <c r="H104" s="27" t="str">
        <f t="shared" si="22"/>
        <v>N/A</v>
      </c>
      <c r="I104" s="8" t="s">
        <v>1749</v>
      </c>
      <c r="J104" s="8" t="s">
        <v>1749</v>
      </c>
      <c r="K104" s="28" t="s">
        <v>739</v>
      </c>
      <c r="L104" s="112" t="str">
        <f t="shared" si="19"/>
        <v>N/A</v>
      </c>
    </row>
    <row r="105" spans="1:12" ht="25.5" x14ac:dyDescent="0.2">
      <c r="A105" s="135" t="s">
        <v>1194</v>
      </c>
      <c r="B105" s="22" t="s">
        <v>213</v>
      </c>
      <c r="C105" s="29" t="s">
        <v>1749</v>
      </c>
      <c r="D105" s="27" t="str">
        <f t="shared" si="20"/>
        <v>N/A</v>
      </c>
      <c r="E105" s="29" t="s">
        <v>1749</v>
      </c>
      <c r="F105" s="27" t="str">
        <f t="shared" si="21"/>
        <v>N/A</v>
      </c>
      <c r="G105" s="29" t="s">
        <v>1749</v>
      </c>
      <c r="H105" s="27" t="str">
        <f t="shared" si="22"/>
        <v>N/A</v>
      </c>
      <c r="I105" s="8" t="s">
        <v>1749</v>
      </c>
      <c r="J105" s="8" t="s">
        <v>1749</v>
      </c>
      <c r="K105" s="28" t="s">
        <v>739</v>
      </c>
      <c r="L105" s="112" t="str">
        <f t="shared" si="19"/>
        <v>N/A</v>
      </c>
    </row>
    <row r="106" spans="1:12" ht="25.5" x14ac:dyDescent="0.2">
      <c r="A106" s="135" t="s">
        <v>1195</v>
      </c>
      <c r="B106" s="22" t="s">
        <v>213</v>
      </c>
      <c r="C106" s="29">
        <v>160798804</v>
      </c>
      <c r="D106" s="27" t="str">
        <f t="shared" si="20"/>
        <v>N/A</v>
      </c>
      <c r="E106" s="29">
        <v>171782527</v>
      </c>
      <c r="F106" s="27" t="str">
        <f t="shared" si="21"/>
        <v>N/A</v>
      </c>
      <c r="G106" s="29">
        <v>106353192</v>
      </c>
      <c r="H106" s="27" t="str">
        <f t="shared" si="22"/>
        <v>N/A</v>
      </c>
      <c r="I106" s="8">
        <v>6.8310000000000004</v>
      </c>
      <c r="J106" s="8">
        <v>-38.1</v>
      </c>
      <c r="K106" s="28" t="s">
        <v>739</v>
      </c>
      <c r="L106" s="112" t="str">
        <f t="shared" si="19"/>
        <v>No</v>
      </c>
    </row>
    <row r="107" spans="1:12" x14ac:dyDescent="0.2">
      <c r="A107" s="135" t="s">
        <v>523</v>
      </c>
      <c r="B107" s="22" t="s">
        <v>213</v>
      </c>
      <c r="C107" s="29">
        <v>18676</v>
      </c>
      <c r="D107" s="27" t="str">
        <f t="shared" si="20"/>
        <v>N/A</v>
      </c>
      <c r="E107" s="23">
        <v>19506</v>
      </c>
      <c r="F107" s="27" t="str">
        <f t="shared" si="21"/>
        <v>N/A</v>
      </c>
      <c r="G107" s="23">
        <v>12322</v>
      </c>
      <c r="H107" s="27" t="str">
        <f t="shared" si="22"/>
        <v>N/A</v>
      </c>
      <c r="I107" s="8">
        <v>4.444</v>
      </c>
      <c r="J107" s="8">
        <v>-36.799999999999997</v>
      </c>
      <c r="K107" s="28" t="s">
        <v>739</v>
      </c>
      <c r="L107" s="112" t="str">
        <f t="shared" si="19"/>
        <v>No</v>
      </c>
    </row>
    <row r="108" spans="1:12" ht="25.5" x14ac:dyDescent="0.2">
      <c r="A108" s="135" t="s">
        <v>1196</v>
      </c>
      <c r="B108" s="22" t="s">
        <v>213</v>
      </c>
      <c r="C108" s="29">
        <v>8609.9166845</v>
      </c>
      <c r="D108" s="27" t="str">
        <f t="shared" si="20"/>
        <v>N/A</v>
      </c>
      <c r="E108" s="29">
        <v>8806.6506203000008</v>
      </c>
      <c r="F108" s="27" t="str">
        <f t="shared" si="21"/>
        <v>N/A</v>
      </c>
      <c r="G108" s="29">
        <v>8631.1631228999995</v>
      </c>
      <c r="H108" s="27" t="str">
        <f t="shared" si="22"/>
        <v>N/A</v>
      </c>
      <c r="I108" s="8">
        <v>2.2850000000000001</v>
      </c>
      <c r="J108" s="8">
        <v>-1.99</v>
      </c>
      <c r="K108" s="28" t="s">
        <v>739</v>
      </c>
      <c r="L108" s="112" t="str">
        <f t="shared" si="19"/>
        <v>Yes</v>
      </c>
    </row>
    <row r="109" spans="1:12" ht="25.5" x14ac:dyDescent="0.2">
      <c r="A109" s="135" t="s">
        <v>1197</v>
      </c>
      <c r="B109" s="22" t="s">
        <v>213</v>
      </c>
      <c r="C109" s="29">
        <v>6732093</v>
      </c>
      <c r="D109" s="27" t="str">
        <f t="shared" si="20"/>
        <v>N/A</v>
      </c>
      <c r="E109" s="29">
        <v>7011292</v>
      </c>
      <c r="F109" s="27" t="str">
        <f t="shared" si="21"/>
        <v>N/A</v>
      </c>
      <c r="G109" s="29">
        <v>2862302</v>
      </c>
      <c r="H109" s="27" t="str">
        <f t="shared" si="22"/>
        <v>N/A</v>
      </c>
      <c r="I109" s="8">
        <v>4.1470000000000002</v>
      </c>
      <c r="J109" s="8">
        <v>-59.2</v>
      </c>
      <c r="K109" s="28" t="s">
        <v>739</v>
      </c>
      <c r="L109" s="112" t="str">
        <f t="shared" si="19"/>
        <v>No</v>
      </c>
    </row>
    <row r="110" spans="1:12" x14ac:dyDescent="0.2">
      <c r="A110" s="135" t="s">
        <v>524</v>
      </c>
      <c r="B110" s="22" t="s">
        <v>213</v>
      </c>
      <c r="C110" s="29">
        <v>1598</v>
      </c>
      <c r="D110" s="27" t="str">
        <f t="shared" si="20"/>
        <v>N/A</v>
      </c>
      <c r="E110" s="23">
        <v>1640</v>
      </c>
      <c r="F110" s="27" t="str">
        <f t="shared" si="21"/>
        <v>N/A</v>
      </c>
      <c r="G110" s="23">
        <v>763</v>
      </c>
      <c r="H110" s="27" t="str">
        <f t="shared" si="22"/>
        <v>N/A</v>
      </c>
      <c r="I110" s="8">
        <v>2.6280000000000001</v>
      </c>
      <c r="J110" s="8">
        <v>-53.5</v>
      </c>
      <c r="K110" s="28" t="s">
        <v>739</v>
      </c>
      <c r="L110" s="112" t="str">
        <f t="shared" si="19"/>
        <v>No</v>
      </c>
    </row>
    <row r="111" spans="1:12" ht="25.5" x14ac:dyDescent="0.2">
      <c r="A111" s="135" t="s">
        <v>1198</v>
      </c>
      <c r="B111" s="22" t="s">
        <v>213</v>
      </c>
      <c r="C111" s="29">
        <v>4212.8241552</v>
      </c>
      <c r="D111" s="27" t="str">
        <f t="shared" si="20"/>
        <v>N/A</v>
      </c>
      <c r="E111" s="29">
        <v>4275.1780488000004</v>
      </c>
      <c r="F111" s="27" t="str">
        <f t="shared" si="21"/>
        <v>N/A</v>
      </c>
      <c r="G111" s="29">
        <v>3751.378768</v>
      </c>
      <c r="H111" s="27" t="str">
        <f t="shared" si="22"/>
        <v>N/A</v>
      </c>
      <c r="I111" s="8">
        <v>1.48</v>
      </c>
      <c r="J111" s="8">
        <v>-12.3</v>
      </c>
      <c r="K111" s="28" t="s">
        <v>739</v>
      </c>
      <c r="L111" s="112" t="str">
        <f t="shared" si="19"/>
        <v>Yes</v>
      </c>
    </row>
    <row r="112" spans="1:12" ht="25.5" x14ac:dyDescent="0.2">
      <c r="A112" s="135" t="s">
        <v>1199</v>
      </c>
      <c r="B112" s="22" t="s">
        <v>213</v>
      </c>
      <c r="C112" s="29">
        <v>16964192</v>
      </c>
      <c r="D112" s="27" t="str">
        <f t="shared" si="20"/>
        <v>N/A</v>
      </c>
      <c r="E112" s="29">
        <v>18962608</v>
      </c>
      <c r="F112" s="27" t="str">
        <f t="shared" si="21"/>
        <v>N/A</v>
      </c>
      <c r="G112" s="29">
        <v>8295031</v>
      </c>
      <c r="H112" s="27" t="str">
        <f t="shared" si="22"/>
        <v>N/A</v>
      </c>
      <c r="I112" s="8">
        <v>11.78</v>
      </c>
      <c r="J112" s="8">
        <v>-56.3</v>
      </c>
      <c r="K112" s="28" t="s">
        <v>739</v>
      </c>
      <c r="L112" s="112" t="str">
        <f t="shared" si="19"/>
        <v>No</v>
      </c>
    </row>
    <row r="113" spans="1:12" ht="25.5" x14ac:dyDescent="0.2">
      <c r="A113" s="135" t="s">
        <v>525</v>
      </c>
      <c r="B113" s="22" t="s">
        <v>213</v>
      </c>
      <c r="C113" s="29">
        <v>3212</v>
      </c>
      <c r="D113" s="27" t="str">
        <f t="shared" si="20"/>
        <v>N/A</v>
      </c>
      <c r="E113" s="23">
        <v>3189</v>
      </c>
      <c r="F113" s="27" t="str">
        <f t="shared" si="21"/>
        <v>N/A</v>
      </c>
      <c r="G113" s="23">
        <v>1399</v>
      </c>
      <c r="H113" s="27" t="str">
        <f t="shared" si="22"/>
        <v>N/A</v>
      </c>
      <c r="I113" s="8">
        <v>-0.71599999999999997</v>
      </c>
      <c r="J113" s="8">
        <v>-56.1</v>
      </c>
      <c r="K113" s="28" t="s">
        <v>739</v>
      </c>
      <c r="L113" s="112" t="str">
        <f t="shared" si="19"/>
        <v>No</v>
      </c>
    </row>
    <row r="114" spans="1:12" ht="25.5" x14ac:dyDescent="0.2">
      <c r="A114" s="135" t="s">
        <v>1200</v>
      </c>
      <c r="B114" s="22" t="s">
        <v>213</v>
      </c>
      <c r="C114" s="29">
        <v>5281.5043587</v>
      </c>
      <c r="D114" s="27" t="str">
        <f t="shared" si="20"/>
        <v>N/A</v>
      </c>
      <c r="E114" s="29">
        <v>5946.2552524000002</v>
      </c>
      <c r="F114" s="27" t="str">
        <f t="shared" si="21"/>
        <v>N/A</v>
      </c>
      <c r="G114" s="29">
        <v>5929.2573266999998</v>
      </c>
      <c r="H114" s="27" t="str">
        <f t="shared" si="22"/>
        <v>N/A</v>
      </c>
      <c r="I114" s="8">
        <v>12.59</v>
      </c>
      <c r="J114" s="8">
        <v>-0.28599999999999998</v>
      </c>
      <c r="K114" s="28" t="s">
        <v>739</v>
      </c>
      <c r="L114" s="112" t="str">
        <f t="shared" si="19"/>
        <v>Yes</v>
      </c>
    </row>
    <row r="115" spans="1:12" ht="25.5" x14ac:dyDescent="0.2">
      <c r="A115" s="135" t="s">
        <v>1201</v>
      </c>
      <c r="B115" s="22" t="s">
        <v>213</v>
      </c>
      <c r="C115" s="29">
        <v>5237315</v>
      </c>
      <c r="D115" s="27" t="str">
        <f t="shared" ref="D115:D146" si="23">IF($B115="N/A","N/A",IF(C115&gt;10,"No",IF(C115&lt;-10,"No","Yes")))</f>
        <v>N/A</v>
      </c>
      <c r="E115" s="29">
        <v>5589982</v>
      </c>
      <c r="F115" s="27" t="str">
        <f t="shared" ref="F115:F146" si="24">IF($B115="N/A","N/A",IF(E115&gt;10,"No",IF(E115&lt;-10,"No","Yes")))</f>
        <v>N/A</v>
      </c>
      <c r="G115" s="29">
        <v>2594333</v>
      </c>
      <c r="H115" s="27" t="str">
        <f t="shared" ref="H115:H146" si="25">IF($B115="N/A","N/A",IF(G115&gt;10,"No",IF(G115&lt;-10,"No","Yes")))</f>
        <v>N/A</v>
      </c>
      <c r="I115" s="8">
        <v>6.734</v>
      </c>
      <c r="J115" s="8">
        <v>-53.6</v>
      </c>
      <c r="K115" s="28" t="s">
        <v>739</v>
      </c>
      <c r="L115" s="112" t="str">
        <f t="shared" si="19"/>
        <v>No</v>
      </c>
    </row>
    <row r="116" spans="1:12" ht="25.5" x14ac:dyDescent="0.2">
      <c r="A116" s="135" t="s">
        <v>526</v>
      </c>
      <c r="B116" s="22" t="s">
        <v>213</v>
      </c>
      <c r="C116" s="29">
        <v>7396</v>
      </c>
      <c r="D116" s="27" t="str">
        <f t="shared" si="23"/>
        <v>N/A</v>
      </c>
      <c r="E116" s="23">
        <v>7893</v>
      </c>
      <c r="F116" s="27" t="str">
        <f t="shared" si="24"/>
        <v>N/A</v>
      </c>
      <c r="G116" s="23">
        <v>3986</v>
      </c>
      <c r="H116" s="27" t="str">
        <f t="shared" si="25"/>
        <v>N/A</v>
      </c>
      <c r="I116" s="8">
        <v>6.72</v>
      </c>
      <c r="J116" s="8">
        <v>-49.5</v>
      </c>
      <c r="K116" s="28" t="s">
        <v>739</v>
      </c>
      <c r="L116" s="112" t="str">
        <f t="shared" si="19"/>
        <v>No</v>
      </c>
    </row>
    <row r="117" spans="1:12" ht="25.5" x14ac:dyDescent="0.2">
      <c r="A117" s="135" t="s">
        <v>1202</v>
      </c>
      <c r="B117" s="22" t="s">
        <v>213</v>
      </c>
      <c r="C117" s="29">
        <v>708.12804217999997</v>
      </c>
      <c r="D117" s="27" t="str">
        <f t="shared" si="23"/>
        <v>N/A</v>
      </c>
      <c r="E117" s="29">
        <v>708.22019510999996</v>
      </c>
      <c r="F117" s="27" t="str">
        <f t="shared" si="24"/>
        <v>N/A</v>
      </c>
      <c r="G117" s="29">
        <v>650.86126443000001</v>
      </c>
      <c r="H117" s="27" t="str">
        <f t="shared" si="25"/>
        <v>N/A</v>
      </c>
      <c r="I117" s="8">
        <v>1.2999999999999999E-2</v>
      </c>
      <c r="J117" s="8">
        <v>-8.1</v>
      </c>
      <c r="K117" s="28" t="s">
        <v>739</v>
      </c>
      <c r="L117" s="112" t="str">
        <f t="shared" si="19"/>
        <v>Yes</v>
      </c>
    </row>
    <row r="118" spans="1:12" ht="25.5" x14ac:dyDescent="0.2">
      <c r="A118" s="135" t="s">
        <v>1203</v>
      </c>
      <c r="B118" s="22" t="s">
        <v>213</v>
      </c>
      <c r="C118" s="29">
        <v>0</v>
      </c>
      <c r="D118" s="27" t="str">
        <f t="shared" si="23"/>
        <v>N/A</v>
      </c>
      <c r="E118" s="29">
        <v>0</v>
      </c>
      <c r="F118" s="27" t="str">
        <f t="shared" si="24"/>
        <v>N/A</v>
      </c>
      <c r="G118" s="29">
        <v>2881530</v>
      </c>
      <c r="H118" s="27" t="str">
        <f t="shared" si="25"/>
        <v>N/A</v>
      </c>
      <c r="I118" s="8" t="s">
        <v>1749</v>
      </c>
      <c r="J118" s="8" t="s">
        <v>1749</v>
      </c>
      <c r="K118" s="28" t="s">
        <v>739</v>
      </c>
      <c r="L118" s="112" t="str">
        <f t="shared" si="19"/>
        <v>N/A</v>
      </c>
    </row>
    <row r="119" spans="1:12" ht="25.5" x14ac:dyDescent="0.2">
      <c r="A119" s="135" t="s">
        <v>527</v>
      </c>
      <c r="B119" s="22" t="s">
        <v>213</v>
      </c>
      <c r="C119" s="29">
        <v>0</v>
      </c>
      <c r="D119" s="27" t="str">
        <f t="shared" si="23"/>
        <v>N/A</v>
      </c>
      <c r="E119" s="23">
        <v>0</v>
      </c>
      <c r="F119" s="27" t="str">
        <f t="shared" si="24"/>
        <v>N/A</v>
      </c>
      <c r="G119" s="23">
        <v>1219</v>
      </c>
      <c r="H119" s="27" t="str">
        <f t="shared" si="25"/>
        <v>N/A</v>
      </c>
      <c r="I119" s="8" t="s">
        <v>1749</v>
      </c>
      <c r="J119" s="8" t="s">
        <v>1749</v>
      </c>
      <c r="K119" s="28" t="s">
        <v>739</v>
      </c>
      <c r="L119" s="112" t="str">
        <f t="shared" si="19"/>
        <v>N/A</v>
      </c>
    </row>
    <row r="120" spans="1:12" ht="25.5" x14ac:dyDescent="0.2">
      <c r="A120" s="135" t="s">
        <v>1204</v>
      </c>
      <c r="B120" s="22" t="s">
        <v>213</v>
      </c>
      <c r="C120" s="29" t="s">
        <v>1749</v>
      </c>
      <c r="D120" s="27" t="str">
        <f t="shared" si="23"/>
        <v>N/A</v>
      </c>
      <c r="E120" s="29" t="s">
        <v>1749</v>
      </c>
      <c r="F120" s="27" t="str">
        <f t="shared" si="24"/>
        <v>N/A</v>
      </c>
      <c r="G120" s="29">
        <v>2363.8474159000002</v>
      </c>
      <c r="H120" s="27" t="str">
        <f t="shared" si="25"/>
        <v>N/A</v>
      </c>
      <c r="I120" s="8" t="s">
        <v>1749</v>
      </c>
      <c r="J120" s="8" t="s">
        <v>1749</v>
      </c>
      <c r="K120" s="28" t="s">
        <v>739</v>
      </c>
      <c r="L120" s="112" t="str">
        <f t="shared" si="19"/>
        <v>N/A</v>
      </c>
    </row>
    <row r="121" spans="1:12" ht="25.5" x14ac:dyDescent="0.2">
      <c r="A121" s="135" t="s">
        <v>1205</v>
      </c>
      <c r="B121" s="22" t="s">
        <v>213</v>
      </c>
      <c r="C121" s="29">
        <v>7390</v>
      </c>
      <c r="D121" s="27" t="str">
        <f t="shared" si="23"/>
        <v>N/A</v>
      </c>
      <c r="E121" s="29">
        <v>10474</v>
      </c>
      <c r="F121" s="27" t="str">
        <f t="shared" si="24"/>
        <v>N/A</v>
      </c>
      <c r="G121" s="29">
        <v>546</v>
      </c>
      <c r="H121" s="27" t="str">
        <f t="shared" si="25"/>
        <v>N/A</v>
      </c>
      <c r="I121" s="8">
        <v>41.73</v>
      </c>
      <c r="J121" s="8">
        <v>-94.8</v>
      </c>
      <c r="K121" s="28" t="s">
        <v>739</v>
      </c>
      <c r="L121" s="112" t="str">
        <f t="shared" si="19"/>
        <v>No</v>
      </c>
    </row>
    <row r="122" spans="1:12" x14ac:dyDescent="0.2">
      <c r="A122" s="135" t="s">
        <v>528</v>
      </c>
      <c r="B122" s="22" t="s">
        <v>213</v>
      </c>
      <c r="C122" s="29">
        <v>22</v>
      </c>
      <c r="D122" s="27" t="str">
        <f t="shared" si="23"/>
        <v>N/A</v>
      </c>
      <c r="E122" s="23">
        <v>30</v>
      </c>
      <c r="F122" s="27" t="str">
        <f t="shared" si="24"/>
        <v>N/A</v>
      </c>
      <c r="G122" s="23">
        <v>11</v>
      </c>
      <c r="H122" s="27" t="str">
        <f t="shared" si="25"/>
        <v>N/A</v>
      </c>
      <c r="I122" s="8">
        <v>36.36</v>
      </c>
      <c r="J122" s="8">
        <v>-93.3</v>
      </c>
      <c r="K122" s="28" t="s">
        <v>739</v>
      </c>
      <c r="L122" s="112" t="str">
        <f t="shared" si="19"/>
        <v>No</v>
      </c>
    </row>
    <row r="123" spans="1:12" ht="25.5" x14ac:dyDescent="0.2">
      <c r="A123" s="135" t="s">
        <v>1206</v>
      </c>
      <c r="B123" s="22" t="s">
        <v>213</v>
      </c>
      <c r="C123" s="29">
        <v>335.90909090999997</v>
      </c>
      <c r="D123" s="27" t="str">
        <f t="shared" si="23"/>
        <v>N/A</v>
      </c>
      <c r="E123" s="29">
        <v>349.13333333000003</v>
      </c>
      <c r="F123" s="27" t="str">
        <f t="shared" si="24"/>
        <v>N/A</v>
      </c>
      <c r="G123" s="29">
        <v>273</v>
      </c>
      <c r="H123" s="27" t="str">
        <f t="shared" si="25"/>
        <v>N/A</v>
      </c>
      <c r="I123" s="8">
        <v>3.9369999999999998</v>
      </c>
      <c r="J123" s="8">
        <v>-21.8</v>
      </c>
      <c r="K123" s="28" t="s">
        <v>739</v>
      </c>
      <c r="L123" s="112" t="str">
        <f t="shared" si="19"/>
        <v>Yes</v>
      </c>
    </row>
    <row r="124" spans="1:12" ht="25.5" x14ac:dyDescent="0.2">
      <c r="A124" s="135" t="s">
        <v>1207</v>
      </c>
      <c r="B124" s="22" t="s">
        <v>213</v>
      </c>
      <c r="C124" s="29">
        <v>7684656</v>
      </c>
      <c r="D124" s="27" t="str">
        <f t="shared" si="23"/>
        <v>N/A</v>
      </c>
      <c r="E124" s="29">
        <v>8472733</v>
      </c>
      <c r="F124" s="27" t="str">
        <f t="shared" si="24"/>
        <v>N/A</v>
      </c>
      <c r="G124" s="29">
        <v>4863884</v>
      </c>
      <c r="H124" s="27" t="str">
        <f t="shared" si="25"/>
        <v>N/A</v>
      </c>
      <c r="I124" s="8">
        <v>10.26</v>
      </c>
      <c r="J124" s="8">
        <v>-42.6</v>
      </c>
      <c r="K124" s="28" t="s">
        <v>739</v>
      </c>
      <c r="L124" s="112" t="str">
        <f t="shared" si="19"/>
        <v>No</v>
      </c>
    </row>
    <row r="125" spans="1:12" ht="25.5" x14ac:dyDescent="0.2">
      <c r="A125" s="135" t="s">
        <v>529</v>
      </c>
      <c r="B125" s="22" t="s">
        <v>213</v>
      </c>
      <c r="C125" s="29">
        <v>11205</v>
      </c>
      <c r="D125" s="27" t="str">
        <f t="shared" si="23"/>
        <v>N/A</v>
      </c>
      <c r="E125" s="23">
        <v>11777</v>
      </c>
      <c r="F125" s="27" t="str">
        <f t="shared" si="24"/>
        <v>N/A</v>
      </c>
      <c r="G125" s="23">
        <v>7103</v>
      </c>
      <c r="H125" s="27" t="str">
        <f t="shared" si="25"/>
        <v>N/A</v>
      </c>
      <c r="I125" s="8">
        <v>5.1050000000000004</v>
      </c>
      <c r="J125" s="8">
        <v>-39.700000000000003</v>
      </c>
      <c r="K125" s="28" t="s">
        <v>739</v>
      </c>
      <c r="L125" s="112" t="str">
        <f t="shared" si="19"/>
        <v>No</v>
      </c>
    </row>
    <row r="126" spans="1:12" ht="25.5" x14ac:dyDescent="0.2">
      <c r="A126" s="135" t="s">
        <v>1208</v>
      </c>
      <c r="B126" s="22" t="s">
        <v>213</v>
      </c>
      <c r="C126" s="29">
        <v>685.82382865</v>
      </c>
      <c r="D126" s="27" t="str">
        <f t="shared" si="23"/>
        <v>N/A</v>
      </c>
      <c r="E126" s="29">
        <v>719.43050013000004</v>
      </c>
      <c r="F126" s="27" t="str">
        <f t="shared" si="24"/>
        <v>N/A</v>
      </c>
      <c r="G126" s="29">
        <v>684.76474728999995</v>
      </c>
      <c r="H126" s="27" t="str">
        <f t="shared" si="25"/>
        <v>N/A</v>
      </c>
      <c r="I126" s="8">
        <v>4.9000000000000004</v>
      </c>
      <c r="J126" s="8">
        <v>-4.82</v>
      </c>
      <c r="K126" s="28" t="s">
        <v>739</v>
      </c>
      <c r="L126" s="112" t="str">
        <f t="shared" si="19"/>
        <v>Yes</v>
      </c>
    </row>
    <row r="127" spans="1:12" ht="25.5" x14ac:dyDescent="0.2">
      <c r="A127" s="135" t="s">
        <v>1209</v>
      </c>
      <c r="B127" s="22" t="s">
        <v>213</v>
      </c>
      <c r="C127" s="29">
        <v>18726140</v>
      </c>
      <c r="D127" s="27" t="str">
        <f t="shared" si="23"/>
        <v>N/A</v>
      </c>
      <c r="E127" s="29">
        <v>20454048</v>
      </c>
      <c r="F127" s="27" t="str">
        <f t="shared" si="24"/>
        <v>N/A</v>
      </c>
      <c r="G127" s="29">
        <v>11834253</v>
      </c>
      <c r="H127" s="27" t="str">
        <f t="shared" si="25"/>
        <v>N/A</v>
      </c>
      <c r="I127" s="8">
        <v>9.2270000000000003</v>
      </c>
      <c r="J127" s="8">
        <v>-42.1</v>
      </c>
      <c r="K127" s="28" t="s">
        <v>739</v>
      </c>
      <c r="L127" s="112" t="str">
        <f t="shared" si="19"/>
        <v>No</v>
      </c>
    </row>
    <row r="128" spans="1:12" x14ac:dyDescent="0.2">
      <c r="A128" s="135" t="s">
        <v>530</v>
      </c>
      <c r="B128" s="22" t="s">
        <v>213</v>
      </c>
      <c r="C128" s="29">
        <v>9350</v>
      </c>
      <c r="D128" s="27" t="str">
        <f t="shared" si="23"/>
        <v>N/A</v>
      </c>
      <c r="E128" s="23">
        <v>9928</v>
      </c>
      <c r="F128" s="27" t="str">
        <f t="shared" si="24"/>
        <v>N/A</v>
      </c>
      <c r="G128" s="23">
        <v>5602</v>
      </c>
      <c r="H128" s="27" t="str">
        <f t="shared" si="25"/>
        <v>N/A</v>
      </c>
      <c r="I128" s="8">
        <v>6.1820000000000004</v>
      </c>
      <c r="J128" s="8">
        <v>-43.6</v>
      </c>
      <c r="K128" s="28" t="s">
        <v>739</v>
      </c>
      <c r="L128" s="112" t="str">
        <f t="shared" si="19"/>
        <v>No</v>
      </c>
    </row>
    <row r="129" spans="1:12" ht="25.5" x14ac:dyDescent="0.2">
      <c r="A129" s="135" t="s">
        <v>1210</v>
      </c>
      <c r="B129" s="22" t="s">
        <v>213</v>
      </c>
      <c r="C129" s="29">
        <v>2002.7957219</v>
      </c>
      <c r="D129" s="27" t="str">
        <f t="shared" si="23"/>
        <v>N/A</v>
      </c>
      <c r="E129" s="29">
        <v>2060.2385172999998</v>
      </c>
      <c r="F129" s="27" t="str">
        <f t="shared" si="24"/>
        <v>N/A</v>
      </c>
      <c r="G129" s="29">
        <v>2112.5049982</v>
      </c>
      <c r="H129" s="27" t="str">
        <f t="shared" si="25"/>
        <v>N/A</v>
      </c>
      <c r="I129" s="8">
        <v>2.8679999999999999</v>
      </c>
      <c r="J129" s="8">
        <v>2.5369999999999999</v>
      </c>
      <c r="K129" s="28" t="s">
        <v>739</v>
      </c>
      <c r="L129" s="112" t="str">
        <f t="shared" si="19"/>
        <v>Yes</v>
      </c>
    </row>
    <row r="130" spans="1:12" ht="25.5" x14ac:dyDescent="0.2">
      <c r="A130" s="135" t="s">
        <v>1211</v>
      </c>
      <c r="B130" s="22" t="s">
        <v>213</v>
      </c>
      <c r="C130" s="29">
        <v>49990</v>
      </c>
      <c r="D130" s="27" t="str">
        <f t="shared" si="23"/>
        <v>N/A</v>
      </c>
      <c r="E130" s="29">
        <v>55525</v>
      </c>
      <c r="F130" s="27" t="str">
        <f t="shared" si="24"/>
        <v>N/A</v>
      </c>
      <c r="G130" s="29">
        <v>22724</v>
      </c>
      <c r="H130" s="27" t="str">
        <f t="shared" si="25"/>
        <v>N/A</v>
      </c>
      <c r="I130" s="8">
        <v>11.07</v>
      </c>
      <c r="J130" s="8">
        <v>-59.1</v>
      </c>
      <c r="K130" s="28" t="s">
        <v>739</v>
      </c>
      <c r="L130" s="112" t="str">
        <f t="shared" si="19"/>
        <v>No</v>
      </c>
    </row>
    <row r="131" spans="1:12" ht="25.5" x14ac:dyDescent="0.2">
      <c r="A131" s="135" t="s">
        <v>531</v>
      </c>
      <c r="B131" s="22" t="s">
        <v>213</v>
      </c>
      <c r="C131" s="29">
        <v>34</v>
      </c>
      <c r="D131" s="27" t="str">
        <f t="shared" si="23"/>
        <v>N/A</v>
      </c>
      <c r="E131" s="23">
        <v>31</v>
      </c>
      <c r="F131" s="27" t="str">
        <f t="shared" si="24"/>
        <v>N/A</v>
      </c>
      <c r="G131" s="23">
        <v>11</v>
      </c>
      <c r="H131" s="27" t="str">
        <f t="shared" si="25"/>
        <v>N/A</v>
      </c>
      <c r="I131" s="8">
        <v>-8.82</v>
      </c>
      <c r="J131" s="8">
        <v>-64.5</v>
      </c>
      <c r="K131" s="28" t="s">
        <v>739</v>
      </c>
      <c r="L131" s="112" t="str">
        <f t="shared" si="19"/>
        <v>No</v>
      </c>
    </row>
    <row r="132" spans="1:12" ht="25.5" x14ac:dyDescent="0.2">
      <c r="A132" s="135" t="s">
        <v>1212</v>
      </c>
      <c r="B132" s="22" t="s">
        <v>213</v>
      </c>
      <c r="C132" s="29">
        <v>1470.2941175999999</v>
      </c>
      <c r="D132" s="27" t="str">
        <f t="shared" si="23"/>
        <v>N/A</v>
      </c>
      <c r="E132" s="29">
        <v>1791.1290323000001</v>
      </c>
      <c r="F132" s="27" t="str">
        <f t="shared" si="24"/>
        <v>N/A</v>
      </c>
      <c r="G132" s="29">
        <v>2065.8181817999998</v>
      </c>
      <c r="H132" s="27" t="str">
        <f t="shared" si="25"/>
        <v>N/A</v>
      </c>
      <c r="I132" s="8">
        <v>21.82</v>
      </c>
      <c r="J132" s="8">
        <v>15.34</v>
      </c>
      <c r="K132" s="28" t="s">
        <v>739</v>
      </c>
      <c r="L132" s="112" t="str">
        <f t="shared" si="19"/>
        <v>Yes</v>
      </c>
    </row>
    <row r="133" spans="1:12" ht="25.5" x14ac:dyDescent="0.2">
      <c r="A133" s="135" t="s">
        <v>1213</v>
      </c>
      <c r="B133" s="22" t="s">
        <v>213</v>
      </c>
      <c r="C133" s="29">
        <v>732924</v>
      </c>
      <c r="D133" s="27" t="str">
        <f t="shared" si="23"/>
        <v>N/A</v>
      </c>
      <c r="E133" s="29">
        <v>732895</v>
      </c>
      <c r="F133" s="27" t="str">
        <f t="shared" si="24"/>
        <v>N/A</v>
      </c>
      <c r="G133" s="29">
        <v>335795</v>
      </c>
      <c r="H133" s="27" t="str">
        <f t="shared" si="25"/>
        <v>N/A</v>
      </c>
      <c r="I133" s="8">
        <v>-4.0000000000000001E-3</v>
      </c>
      <c r="J133" s="8">
        <v>-54.2</v>
      </c>
      <c r="K133" s="28" t="s">
        <v>739</v>
      </c>
      <c r="L133" s="112" t="str">
        <f t="shared" si="19"/>
        <v>No</v>
      </c>
    </row>
    <row r="134" spans="1:12" x14ac:dyDescent="0.2">
      <c r="A134" s="135" t="s">
        <v>532</v>
      </c>
      <c r="B134" s="22" t="s">
        <v>213</v>
      </c>
      <c r="C134" s="29">
        <v>2313</v>
      </c>
      <c r="D134" s="27" t="str">
        <f t="shared" si="23"/>
        <v>N/A</v>
      </c>
      <c r="E134" s="23">
        <v>2415</v>
      </c>
      <c r="F134" s="27" t="str">
        <f t="shared" si="24"/>
        <v>N/A</v>
      </c>
      <c r="G134" s="23">
        <v>1120</v>
      </c>
      <c r="H134" s="27" t="str">
        <f t="shared" si="25"/>
        <v>N/A</v>
      </c>
      <c r="I134" s="8">
        <v>4.41</v>
      </c>
      <c r="J134" s="8">
        <v>-53.6</v>
      </c>
      <c r="K134" s="28" t="s">
        <v>739</v>
      </c>
      <c r="L134" s="112" t="str">
        <f t="shared" si="19"/>
        <v>No</v>
      </c>
    </row>
    <row r="135" spans="1:12" ht="25.5" x14ac:dyDescent="0.2">
      <c r="A135" s="135" t="s">
        <v>1214</v>
      </c>
      <c r="B135" s="22" t="s">
        <v>213</v>
      </c>
      <c r="C135" s="29">
        <v>316.87159532999999</v>
      </c>
      <c r="D135" s="27" t="str">
        <f t="shared" si="23"/>
        <v>N/A</v>
      </c>
      <c r="E135" s="29">
        <v>303.47619048000001</v>
      </c>
      <c r="F135" s="27" t="str">
        <f t="shared" si="24"/>
        <v>N/A</v>
      </c>
      <c r="G135" s="29">
        <v>299.81696428999999</v>
      </c>
      <c r="H135" s="27" t="str">
        <f t="shared" si="25"/>
        <v>N/A</v>
      </c>
      <c r="I135" s="8">
        <v>-4.2300000000000004</v>
      </c>
      <c r="J135" s="8">
        <v>-1.21</v>
      </c>
      <c r="K135" s="28" t="s">
        <v>739</v>
      </c>
      <c r="L135" s="112" t="str">
        <f t="shared" si="19"/>
        <v>Yes</v>
      </c>
    </row>
    <row r="136" spans="1:12" x14ac:dyDescent="0.2">
      <c r="A136" s="135" t="s">
        <v>1215</v>
      </c>
      <c r="B136" s="22" t="s">
        <v>213</v>
      </c>
      <c r="C136" s="29">
        <v>17</v>
      </c>
      <c r="D136" s="27" t="str">
        <f t="shared" si="23"/>
        <v>N/A</v>
      </c>
      <c r="E136" s="29">
        <v>0</v>
      </c>
      <c r="F136" s="27" t="str">
        <f t="shared" si="24"/>
        <v>N/A</v>
      </c>
      <c r="G136" s="29">
        <v>2340</v>
      </c>
      <c r="H136" s="27" t="str">
        <f t="shared" si="25"/>
        <v>N/A</v>
      </c>
      <c r="I136" s="8">
        <v>-100</v>
      </c>
      <c r="J136" s="8" t="s">
        <v>1749</v>
      </c>
      <c r="K136" s="28" t="s">
        <v>739</v>
      </c>
      <c r="L136" s="112" t="str">
        <f t="shared" si="19"/>
        <v>N/A</v>
      </c>
    </row>
    <row r="137" spans="1:12" x14ac:dyDescent="0.2">
      <c r="A137" s="135" t="s">
        <v>533</v>
      </c>
      <c r="B137" s="22" t="s">
        <v>213</v>
      </c>
      <c r="C137" s="29">
        <v>11</v>
      </c>
      <c r="D137" s="27" t="str">
        <f t="shared" si="23"/>
        <v>N/A</v>
      </c>
      <c r="E137" s="23">
        <v>0</v>
      </c>
      <c r="F137" s="27" t="str">
        <f t="shared" si="24"/>
        <v>N/A</v>
      </c>
      <c r="G137" s="23">
        <v>11</v>
      </c>
      <c r="H137" s="27" t="str">
        <f t="shared" si="25"/>
        <v>N/A</v>
      </c>
      <c r="I137" s="8">
        <v>-100</v>
      </c>
      <c r="J137" s="8" t="s">
        <v>1749</v>
      </c>
      <c r="K137" s="28" t="s">
        <v>739</v>
      </c>
      <c r="L137" s="112" t="str">
        <f t="shared" si="19"/>
        <v>N/A</v>
      </c>
    </row>
    <row r="138" spans="1:12" x14ac:dyDescent="0.2">
      <c r="A138" s="135" t="s">
        <v>1216</v>
      </c>
      <c r="B138" s="22" t="s">
        <v>213</v>
      </c>
      <c r="C138" s="29">
        <v>17</v>
      </c>
      <c r="D138" s="27" t="str">
        <f t="shared" si="23"/>
        <v>N/A</v>
      </c>
      <c r="E138" s="29" t="s">
        <v>1749</v>
      </c>
      <c r="F138" s="27" t="str">
        <f t="shared" si="24"/>
        <v>N/A</v>
      </c>
      <c r="G138" s="29">
        <v>1170</v>
      </c>
      <c r="H138" s="27" t="str">
        <f t="shared" si="25"/>
        <v>N/A</v>
      </c>
      <c r="I138" s="8" t="s">
        <v>1749</v>
      </c>
      <c r="J138" s="8" t="s">
        <v>1749</v>
      </c>
      <c r="K138" s="28" t="s">
        <v>739</v>
      </c>
      <c r="L138" s="112" t="str">
        <f t="shared" si="19"/>
        <v>N/A</v>
      </c>
    </row>
    <row r="139" spans="1:12" x14ac:dyDescent="0.2">
      <c r="A139" s="163" t="s">
        <v>406</v>
      </c>
      <c r="B139" s="10" t="s">
        <v>213</v>
      </c>
      <c r="C139" s="10">
        <v>3229250157</v>
      </c>
      <c r="D139" s="7" t="str">
        <f t="shared" si="23"/>
        <v>N/A</v>
      </c>
      <c r="E139" s="10">
        <v>3645712424</v>
      </c>
      <c r="F139" s="7" t="str">
        <f t="shared" si="24"/>
        <v>N/A</v>
      </c>
      <c r="G139" s="10">
        <v>2941204885</v>
      </c>
      <c r="H139" s="7" t="str">
        <f t="shared" si="25"/>
        <v>N/A</v>
      </c>
      <c r="I139" s="8">
        <v>12.9</v>
      </c>
      <c r="J139" s="8">
        <v>-19.3</v>
      </c>
      <c r="K139" s="10" t="s">
        <v>213</v>
      </c>
      <c r="L139" s="112" t="str">
        <f t="shared" ref="L139:L158" si="26">IF(J139="Div by 0", "N/A", IF(K139="N/A","N/A", IF(J139&gt;VALUE(MID(K139,1,2)), "No", IF(J139&lt;-1*VALUE(MID(K139,1,2)), "No", "Yes"))))</f>
        <v>N/A</v>
      </c>
    </row>
    <row r="140" spans="1:12" x14ac:dyDescent="0.2">
      <c r="A140" s="163" t="s">
        <v>1217</v>
      </c>
      <c r="B140" s="10" t="s">
        <v>213</v>
      </c>
      <c r="C140" s="10">
        <v>4717.9461751999997</v>
      </c>
      <c r="D140" s="7" t="str">
        <f t="shared" si="23"/>
        <v>N/A</v>
      </c>
      <c r="E140" s="10">
        <v>4853.7146280999996</v>
      </c>
      <c r="F140" s="7" t="str">
        <f t="shared" si="24"/>
        <v>N/A</v>
      </c>
      <c r="G140" s="10">
        <v>3848.4198305999998</v>
      </c>
      <c r="H140" s="7" t="str">
        <f t="shared" si="25"/>
        <v>N/A</v>
      </c>
      <c r="I140" s="8">
        <v>2.8780000000000001</v>
      </c>
      <c r="J140" s="8">
        <v>-20.7</v>
      </c>
      <c r="K140" s="10" t="s">
        <v>213</v>
      </c>
      <c r="L140" s="112" t="str">
        <f t="shared" si="26"/>
        <v>N/A</v>
      </c>
    </row>
    <row r="141" spans="1:12" x14ac:dyDescent="0.2">
      <c r="A141" s="163" t="s">
        <v>407</v>
      </c>
      <c r="B141" s="10" t="s">
        <v>213</v>
      </c>
      <c r="C141" s="10">
        <v>42856358</v>
      </c>
      <c r="D141" s="7" t="str">
        <f t="shared" si="23"/>
        <v>N/A</v>
      </c>
      <c r="E141" s="10">
        <v>35766567</v>
      </c>
      <c r="F141" s="7" t="str">
        <f t="shared" si="24"/>
        <v>N/A</v>
      </c>
      <c r="G141" s="10">
        <v>33562732</v>
      </c>
      <c r="H141" s="7" t="str">
        <f t="shared" si="25"/>
        <v>N/A</v>
      </c>
      <c r="I141" s="8">
        <v>-16.5</v>
      </c>
      <c r="J141" s="8">
        <v>-6.16</v>
      </c>
      <c r="K141" s="10" t="s">
        <v>213</v>
      </c>
      <c r="L141" s="112" t="str">
        <f t="shared" si="26"/>
        <v>N/A</v>
      </c>
    </row>
    <row r="142" spans="1:12" x14ac:dyDescent="0.2">
      <c r="A142" s="163" t="s">
        <v>1218</v>
      </c>
      <c r="B142" s="10" t="s">
        <v>213</v>
      </c>
      <c r="C142" s="10">
        <v>4104.2288834000001</v>
      </c>
      <c r="D142" s="7" t="str">
        <f t="shared" si="23"/>
        <v>N/A</v>
      </c>
      <c r="E142" s="10">
        <v>3871.2595519000001</v>
      </c>
      <c r="F142" s="7" t="str">
        <f t="shared" si="24"/>
        <v>N/A</v>
      </c>
      <c r="G142" s="10">
        <v>3982.2890364999998</v>
      </c>
      <c r="H142" s="7" t="str">
        <f t="shared" si="25"/>
        <v>N/A</v>
      </c>
      <c r="I142" s="8">
        <v>-5.68</v>
      </c>
      <c r="J142" s="8">
        <v>2.8679999999999999</v>
      </c>
      <c r="K142" s="10" t="s">
        <v>213</v>
      </c>
      <c r="L142" s="112" t="str">
        <f t="shared" si="26"/>
        <v>N/A</v>
      </c>
    </row>
    <row r="143" spans="1:12" x14ac:dyDescent="0.2">
      <c r="A143" s="163" t="s">
        <v>408</v>
      </c>
      <c r="B143" s="10" t="s">
        <v>213</v>
      </c>
      <c r="C143" s="10">
        <v>5538115</v>
      </c>
      <c r="D143" s="7" t="str">
        <f t="shared" si="23"/>
        <v>N/A</v>
      </c>
      <c r="E143" s="10">
        <v>4271349</v>
      </c>
      <c r="F143" s="7" t="str">
        <f t="shared" si="24"/>
        <v>N/A</v>
      </c>
      <c r="G143" s="10">
        <v>4612259</v>
      </c>
      <c r="H143" s="7" t="str">
        <f t="shared" si="25"/>
        <v>N/A</v>
      </c>
      <c r="I143" s="8">
        <v>-22.9</v>
      </c>
      <c r="J143" s="8">
        <v>7.9809999999999999</v>
      </c>
      <c r="K143" s="10" t="s">
        <v>213</v>
      </c>
      <c r="L143" s="112" t="str">
        <f t="shared" si="26"/>
        <v>N/A</v>
      </c>
    </row>
    <row r="144" spans="1:12" ht="25.5" x14ac:dyDescent="0.2">
      <c r="A144" s="163" t="s">
        <v>1219</v>
      </c>
      <c r="B144" s="10" t="s">
        <v>213</v>
      </c>
      <c r="C144" s="10">
        <v>246.59876213000001</v>
      </c>
      <c r="D144" s="7" t="str">
        <f t="shared" si="23"/>
        <v>N/A</v>
      </c>
      <c r="E144" s="10">
        <v>174.82600687999999</v>
      </c>
      <c r="F144" s="7" t="str">
        <f t="shared" si="24"/>
        <v>N/A</v>
      </c>
      <c r="G144" s="10">
        <v>174.59435212</v>
      </c>
      <c r="H144" s="7" t="str">
        <f t="shared" si="25"/>
        <v>N/A</v>
      </c>
      <c r="I144" s="8">
        <v>-29.1</v>
      </c>
      <c r="J144" s="8">
        <v>-0.13300000000000001</v>
      </c>
      <c r="K144" s="10" t="s">
        <v>213</v>
      </c>
      <c r="L144" s="112" t="str">
        <f t="shared" si="26"/>
        <v>N/A</v>
      </c>
    </row>
    <row r="145" spans="1:13" x14ac:dyDescent="0.2">
      <c r="A145" s="163" t="s">
        <v>409</v>
      </c>
      <c r="B145" s="10" t="s">
        <v>213</v>
      </c>
      <c r="C145" s="10">
        <v>0</v>
      </c>
      <c r="D145" s="7" t="str">
        <f t="shared" si="23"/>
        <v>N/A</v>
      </c>
      <c r="E145" s="10">
        <v>0</v>
      </c>
      <c r="F145" s="7" t="str">
        <f t="shared" si="24"/>
        <v>N/A</v>
      </c>
      <c r="G145" s="10">
        <v>0</v>
      </c>
      <c r="H145" s="7" t="str">
        <f t="shared" si="25"/>
        <v>N/A</v>
      </c>
      <c r="I145" s="8" t="s">
        <v>1749</v>
      </c>
      <c r="J145" s="8" t="s">
        <v>1749</v>
      </c>
      <c r="K145" s="10" t="s">
        <v>213</v>
      </c>
      <c r="L145" s="112" t="str">
        <f t="shared" si="26"/>
        <v>N/A</v>
      </c>
    </row>
    <row r="146" spans="1:13" x14ac:dyDescent="0.2">
      <c r="A146" s="163" t="s">
        <v>1220</v>
      </c>
      <c r="B146" s="10" t="s">
        <v>213</v>
      </c>
      <c r="C146" s="10" t="s">
        <v>1749</v>
      </c>
      <c r="D146" s="7" t="str">
        <f t="shared" si="23"/>
        <v>N/A</v>
      </c>
      <c r="E146" s="10" t="s">
        <v>1749</v>
      </c>
      <c r="F146" s="7" t="str">
        <f t="shared" si="24"/>
        <v>N/A</v>
      </c>
      <c r="G146" s="10" t="s">
        <v>1749</v>
      </c>
      <c r="H146" s="7" t="str">
        <f t="shared" si="25"/>
        <v>N/A</v>
      </c>
      <c r="I146" s="8" t="s">
        <v>1749</v>
      </c>
      <c r="J146" s="8" t="s">
        <v>1749</v>
      </c>
      <c r="K146" s="10" t="s">
        <v>213</v>
      </c>
      <c r="L146" s="112" t="str">
        <f t="shared" si="26"/>
        <v>N/A</v>
      </c>
    </row>
    <row r="147" spans="1:13" x14ac:dyDescent="0.2">
      <c r="A147" s="163" t="s">
        <v>410</v>
      </c>
      <c r="B147" s="10" t="s">
        <v>213</v>
      </c>
      <c r="C147" s="10">
        <v>0</v>
      </c>
      <c r="D147" s="7" t="str">
        <f t="shared" ref="D147:D160" si="27">IF($B147="N/A","N/A",IF(C147&gt;10,"No",IF(C147&lt;-10,"No","Yes")))</f>
        <v>N/A</v>
      </c>
      <c r="E147" s="10">
        <v>71015373</v>
      </c>
      <c r="F147" s="7" t="str">
        <f t="shared" ref="F147:F160" si="28">IF($B147="N/A","N/A",IF(E147&gt;10,"No",IF(E147&lt;-10,"No","Yes")))</f>
        <v>N/A</v>
      </c>
      <c r="G147" s="10">
        <v>69832862</v>
      </c>
      <c r="H147" s="7" t="str">
        <f t="shared" ref="H147:H160" si="29">IF($B147="N/A","N/A",IF(G147&gt;10,"No",IF(G147&lt;-10,"No","Yes")))</f>
        <v>N/A</v>
      </c>
      <c r="I147" s="8" t="s">
        <v>1749</v>
      </c>
      <c r="J147" s="8">
        <v>-1.67</v>
      </c>
      <c r="K147" s="10" t="s">
        <v>213</v>
      </c>
      <c r="L147" s="112" t="str">
        <f t="shared" si="26"/>
        <v>N/A</v>
      </c>
    </row>
    <row r="148" spans="1:13" x14ac:dyDescent="0.2">
      <c r="A148" s="163" t="s">
        <v>1221</v>
      </c>
      <c r="B148" s="10" t="s">
        <v>213</v>
      </c>
      <c r="C148" s="10" t="s">
        <v>1749</v>
      </c>
      <c r="D148" s="7" t="str">
        <f t="shared" si="27"/>
        <v>N/A</v>
      </c>
      <c r="E148" s="10">
        <v>30129.560033999998</v>
      </c>
      <c r="F148" s="7" t="str">
        <f t="shared" si="28"/>
        <v>N/A</v>
      </c>
      <c r="G148" s="10">
        <v>28844.635275000001</v>
      </c>
      <c r="H148" s="7" t="str">
        <f t="shared" si="29"/>
        <v>N/A</v>
      </c>
      <c r="I148" s="8" t="s">
        <v>1749</v>
      </c>
      <c r="J148" s="8">
        <v>-4.26</v>
      </c>
      <c r="K148" s="10" t="s">
        <v>213</v>
      </c>
      <c r="L148" s="112" t="str">
        <f t="shared" si="26"/>
        <v>N/A</v>
      </c>
    </row>
    <row r="149" spans="1:13" x14ac:dyDescent="0.2">
      <c r="A149" s="163" t="s">
        <v>411</v>
      </c>
      <c r="B149" s="10" t="s">
        <v>213</v>
      </c>
      <c r="C149" s="10">
        <v>0</v>
      </c>
      <c r="D149" s="7" t="str">
        <f t="shared" si="27"/>
        <v>N/A</v>
      </c>
      <c r="E149" s="10">
        <v>0</v>
      </c>
      <c r="F149" s="7" t="str">
        <f t="shared" si="28"/>
        <v>N/A</v>
      </c>
      <c r="G149" s="10">
        <v>0</v>
      </c>
      <c r="H149" s="7" t="str">
        <f t="shared" si="29"/>
        <v>N/A</v>
      </c>
      <c r="I149" s="8" t="s">
        <v>1749</v>
      </c>
      <c r="J149" s="8" t="s">
        <v>1749</v>
      </c>
      <c r="K149" s="10" t="s">
        <v>213</v>
      </c>
      <c r="L149" s="112" t="str">
        <f t="shared" si="26"/>
        <v>N/A</v>
      </c>
    </row>
    <row r="150" spans="1:13" x14ac:dyDescent="0.2">
      <c r="A150" s="163" t="s">
        <v>1222</v>
      </c>
      <c r="B150" s="10" t="s">
        <v>213</v>
      </c>
      <c r="C150" s="10" t="s">
        <v>1749</v>
      </c>
      <c r="D150" s="7" t="str">
        <f t="shared" si="27"/>
        <v>N/A</v>
      </c>
      <c r="E150" s="10" t="s">
        <v>1749</v>
      </c>
      <c r="F150" s="7" t="str">
        <f t="shared" si="28"/>
        <v>N/A</v>
      </c>
      <c r="G150" s="10" t="s">
        <v>1749</v>
      </c>
      <c r="H150" s="7" t="str">
        <f t="shared" si="29"/>
        <v>N/A</v>
      </c>
      <c r="I150" s="8" t="s">
        <v>1749</v>
      </c>
      <c r="J150" s="8" t="s">
        <v>1749</v>
      </c>
      <c r="K150" s="10" t="s">
        <v>213</v>
      </c>
      <c r="L150" s="112" t="str">
        <f t="shared" si="26"/>
        <v>N/A</v>
      </c>
    </row>
    <row r="151" spans="1:13" x14ac:dyDescent="0.2">
      <c r="A151" s="163" t="s">
        <v>412</v>
      </c>
      <c r="B151" s="10" t="s">
        <v>213</v>
      </c>
      <c r="C151" s="10">
        <v>0</v>
      </c>
      <c r="D151" s="7" t="str">
        <f t="shared" si="27"/>
        <v>N/A</v>
      </c>
      <c r="E151" s="10">
        <v>577558</v>
      </c>
      <c r="F151" s="7" t="str">
        <f t="shared" si="28"/>
        <v>N/A</v>
      </c>
      <c r="G151" s="10">
        <v>1191322</v>
      </c>
      <c r="H151" s="7" t="str">
        <f t="shared" si="29"/>
        <v>N/A</v>
      </c>
      <c r="I151" s="8" t="s">
        <v>1749</v>
      </c>
      <c r="J151" s="8">
        <v>106.3</v>
      </c>
      <c r="K151" s="10" t="s">
        <v>213</v>
      </c>
      <c r="L151" s="112" t="str">
        <f t="shared" si="26"/>
        <v>N/A</v>
      </c>
    </row>
    <row r="152" spans="1:13" x14ac:dyDescent="0.2">
      <c r="A152" s="163" t="s">
        <v>1223</v>
      </c>
      <c r="B152" s="10" t="s">
        <v>213</v>
      </c>
      <c r="C152" s="10" t="s">
        <v>1749</v>
      </c>
      <c r="D152" s="7" t="str">
        <f t="shared" si="27"/>
        <v>N/A</v>
      </c>
      <c r="E152" s="10">
        <v>10132.596491</v>
      </c>
      <c r="F152" s="7" t="str">
        <f t="shared" si="28"/>
        <v>N/A</v>
      </c>
      <c r="G152" s="10">
        <v>6303.2910052999996</v>
      </c>
      <c r="H152" s="7" t="str">
        <f t="shared" si="29"/>
        <v>N/A</v>
      </c>
      <c r="I152" s="8" t="s">
        <v>1749</v>
      </c>
      <c r="J152" s="8">
        <v>-37.799999999999997</v>
      </c>
      <c r="K152" s="10" t="s">
        <v>213</v>
      </c>
      <c r="L152" s="112" t="str">
        <f t="shared" si="26"/>
        <v>N/A</v>
      </c>
    </row>
    <row r="153" spans="1:13" x14ac:dyDescent="0.2">
      <c r="A153" s="163" t="s">
        <v>413</v>
      </c>
      <c r="B153" s="10" t="s">
        <v>213</v>
      </c>
      <c r="C153" s="10">
        <v>0</v>
      </c>
      <c r="D153" s="7" t="str">
        <f t="shared" si="27"/>
        <v>N/A</v>
      </c>
      <c r="E153" s="10">
        <v>111300</v>
      </c>
      <c r="F153" s="7" t="str">
        <f t="shared" si="28"/>
        <v>N/A</v>
      </c>
      <c r="G153" s="10">
        <v>30044</v>
      </c>
      <c r="H153" s="7" t="str">
        <f t="shared" si="29"/>
        <v>N/A</v>
      </c>
      <c r="I153" s="8" t="s">
        <v>1749</v>
      </c>
      <c r="J153" s="8">
        <v>-73</v>
      </c>
      <c r="K153" s="10" t="s">
        <v>213</v>
      </c>
      <c r="L153" s="112" t="str">
        <f t="shared" si="26"/>
        <v>N/A</v>
      </c>
      <c r="M153" s="41"/>
    </row>
    <row r="154" spans="1:13" x14ac:dyDescent="0.2">
      <c r="A154" s="163" t="s">
        <v>1224</v>
      </c>
      <c r="B154" s="10" t="s">
        <v>213</v>
      </c>
      <c r="C154" s="10" t="s">
        <v>1749</v>
      </c>
      <c r="D154" s="7" t="str">
        <f t="shared" si="27"/>
        <v>N/A</v>
      </c>
      <c r="E154" s="10">
        <v>55650</v>
      </c>
      <c r="F154" s="7" t="str">
        <f t="shared" si="28"/>
        <v>N/A</v>
      </c>
      <c r="G154" s="10">
        <v>30044</v>
      </c>
      <c r="H154" s="7" t="str">
        <f t="shared" si="29"/>
        <v>N/A</v>
      </c>
      <c r="I154" s="8" t="s">
        <v>1749</v>
      </c>
      <c r="J154" s="8">
        <v>-46</v>
      </c>
      <c r="K154" s="10" t="s">
        <v>213</v>
      </c>
      <c r="L154" s="112" t="str">
        <f t="shared" si="26"/>
        <v>N/A</v>
      </c>
      <c r="M154" s="42"/>
    </row>
    <row r="155" spans="1:13" x14ac:dyDescent="0.2">
      <c r="A155" s="163" t="s">
        <v>414</v>
      </c>
      <c r="B155" s="10" t="s">
        <v>213</v>
      </c>
      <c r="C155" s="10">
        <v>0</v>
      </c>
      <c r="D155" s="7" t="str">
        <f t="shared" si="27"/>
        <v>N/A</v>
      </c>
      <c r="E155" s="10">
        <v>162398</v>
      </c>
      <c r="F155" s="7" t="str">
        <f t="shared" si="28"/>
        <v>N/A</v>
      </c>
      <c r="G155" s="10">
        <v>173912</v>
      </c>
      <c r="H155" s="7" t="str">
        <f t="shared" si="29"/>
        <v>N/A</v>
      </c>
      <c r="I155" s="8" t="s">
        <v>1749</v>
      </c>
      <c r="J155" s="8">
        <v>7.09</v>
      </c>
      <c r="K155" s="10" t="s">
        <v>213</v>
      </c>
      <c r="L155" s="112" t="str">
        <f t="shared" si="26"/>
        <v>N/A</v>
      </c>
    </row>
    <row r="156" spans="1:13" x14ac:dyDescent="0.2">
      <c r="A156" s="163" t="s">
        <v>1225</v>
      </c>
      <c r="B156" s="10" t="s">
        <v>213</v>
      </c>
      <c r="C156" s="10" t="s">
        <v>1749</v>
      </c>
      <c r="D156" s="7" t="str">
        <f t="shared" si="27"/>
        <v>N/A</v>
      </c>
      <c r="E156" s="10">
        <v>12492.153845999999</v>
      </c>
      <c r="F156" s="7" t="str">
        <f t="shared" si="28"/>
        <v>N/A</v>
      </c>
      <c r="G156" s="10">
        <v>13377.846154000001</v>
      </c>
      <c r="H156" s="7" t="str">
        <f t="shared" si="29"/>
        <v>N/A</v>
      </c>
      <c r="I156" s="8" t="s">
        <v>1749</v>
      </c>
      <c r="J156" s="8">
        <v>7.09</v>
      </c>
      <c r="K156" s="10" t="s">
        <v>213</v>
      </c>
      <c r="L156" s="112" t="str">
        <f t="shared" si="26"/>
        <v>N/A</v>
      </c>
    </row>
    <row r="157" spans="1:13" x14ac:dyDescent="0.2">
      <c r="A157" s="163" t="s">
        <v>415</v>
      </c>
      <c r="B157" s="10" t="s">
        <v>213</v>
      </c>
      <c r="C157" s="10">
        <v>0</v>
      </c>
      <c r="D157" s="7" t="str">
        <f t="shared" si="27"/>
        <v>N/A</v>
      </c>
      <c r="E157" s="10">
        <v>0</v>
      </c>
      <c r="F157" s="7" t="str">
        <f t="shared" si="28"/>
        <v>N/A</v>
      </c>
      <c r="G157" s="10">
        <v>0</v>
      </c>
      <c r="H157" s="7" t="str">
        <f t="shared" si="29"/>
        <v>N/A</v>
      </c>
      <c r="I157" s="8" t="s">
        <v>1749</v>
      </c>
      <c r="J157" s="8" t="s">
        <v>1749</v>
      </c>
      <c r="K157" s="10" t="s">
        <v>213</v>
      </c>
      <c r="L157" s="112" t="str">
        <f t="shared" si="26"/>
        <v>N/A</v>
      </c>
    </row>
    <row r="158" spans="1:13" x14ac:dyDescent="0.2">
      <c r="A158" s="163" t="s">
        <v>1226</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112" t="str">
        <f t="shared" si="26"/>
        <v>N/A</v>
      </c>
    </row>
    <row r="159" spans="1:13" ht="25.5" x14ac:dyDescent="0.2">
      <c r="A159" s="163" t="s">
        <v>416</v>
      </c>
      <c r="B159" s="10" t="s">
        <v>213</v>
      </c>
      <c r="C159" s="10">
        <v>0</v>
      </c>
      <c r="D159" s="7" t="str">
        <f t="shared" si="27"/>
        <v>N/A</v>
      </c>
      <c r="E159" s="10">
        <v>0</v>
      </c>
      <c r="F159" s="7" t="str">
        <f t="shared" si="28"/>
        <v>N/A</v>
      </c>
      <c r="G159" s="10">
        <v>0</v>
      </c>
      <c r="H159" s="7" t="str">
        <f t="shared" si="29"/>
        <v>N/A</v>
      </c>
      <c r="I159" s="8" t="s">
        <v>1749</v>
      </c>
      <c r="J159" s="8" t="s">
        <v>1749</v>
      </c>
      <c r="K159" s="10" t="s">
        <v>213</v>
      </c>
      <c r="L159" s="112" t="str">
        <f t="shared" ref="L159:L160" si="30">IF(J159="Div by 0", "N/A", IF(K159="N/A","N/A", IF(J159&gt;VALUE(MID(K159,1,2)), "No", IF(J159&lt;-1*VALUE(MID(K159,1,2)), "No", "Yes"))))</f>
        <v>N/A</v>
      </c>
    </row>
    <row r="160" spans="1:13" ht="25.5" x14ac:dyDescent="0.2">
      <c r="A160" s="163" t="s">
        <v>1227</v>
      </c>
      <c r="B160" s="10" t="s">
        <v>213</v>
      </c>
      <c r="C160" s="10" t="s">
        <v>1749</v>
      </c>
      <c r="D160" s="7" t="str">
        <f t="shared" si="27"/>
        <v>N/A</v>
      </c>
      <c r="E160" s="10" t="s">
        <v>1749</v>
      </c>
      <c r="F160" s="7" t="str">
        <f t="shared" si="28"/>
        <v>N/A</v>
      </c>
      <c r="G160" s="10" t="s">
        <v>1749</v>
      </c>
      <c r="H160" s="7" t="str">
        <f t="shared" si="29"/>
        <v>N/A</v>
      </c>
      <c r="I160" s="8" t="s">
        <v>1749</v>
      </c>
      <c r="J160" s="8" t="s">
        <v>1749</v>
      </c>
      <c r="K160" s="10" t="s">
        <v>213</v>
      </c>
      <c r="L160" s="112" t="str">
        <f t="shared" si="30"/>
        <v>N/A</v>
      </c>
    </row>
    <row r="161" spans="1:16" ht="25.5" x14ac:dyDescent="0.2">
      <c r="A161" s="163" t="s">
        <v>417</v>
      </c>
      <c r="B161" s="10" t="s">
        <v>213</v>
      </c>
      <c r="C161" s="10">
        <v>0</v>
      </c>
      <c r="D161" s="10" t="s">
        <v>213</v>
      </c>
      <c r="E161" s="10">
        <v>0</v>
      </c>
      <c r="F161" s="10" t="s">
        <v>213</v>
      </c>
      <c r="G161" s="10">
        <v>0</v>
      </c>
      <c r="H161" s="10" t="s">
        <v>213</v>
      </c>
      <c r="I161" s="8" t="s">
        <v>1749</v>
      </c>
      <c r="J161" s="8" t="s">
        <v>1749</v>
      </c>
      <c r="K161" s="10" t="s">
        <v>213</v>
      </c>
      <c r="L161" s="112" t="str">
        <f>IF(J161="Div by 0", "N/A", IF(K161="N/A","N/A", IF(J161&gt;VALUE(MID(K161,1,2)), "No", IF(J161&lt;-1*VALUE(MID(K161,1,2)), "No", "Yes"))))</f>
        <v>N/A</v>
      </c>
    </row>
    <row r="162" spans="1:16" ht="25.5" x14ac:dyDescent="0.2">
      <c r="A162" s="163" t="s">
        <v>1228</v>
      </c>
      <c r="B162" s="10" t="s">
        <v>213</v>
      </c>
      <c r="C162" s="10" t="s">
        <v>1749</v>
      </c>
      <c r="D162" s="10" t="s">
        <v>213</v>
      </c>
      <c r="E162" s="10" t="s">
        <v>1749</v>
      </c>
      <c r="F162" s="10" t="s">
        <v>213</v>
      </c>
      <c r="G162" s="10" t="s">
        <v>1749</v>
      </c>
      <c r="H162" s="10" t="s">
        <v>213</v>
      </c>
      <c r="I162" s="8" t="s">
        <v>1749</v>
      </c>
      <c r="J162" s="8" t="s">
        <v>1749</v>
      </c>
      <c r="K162" s="10" t="s">
        <v>213</v>
      </c>
      <c r="L162" s="112" t="str">
        <f>IF(J162="Div by 0", "N/A", IF(K162="N/A","N/A", IF(J162&gt;VALUE(MID(K162,1,2)), "No", IF(J162&lt;-1*VALUE(MID(K162,1,2)), "No", "Yes"))))</f>
        <v>N/A</v>
      </c>
    </row>
    <row r="163" spans="1:16" ht="25.5" x14ac:dyDescent="0.2">
      <c r="A163" s="163" t="s">
        <v>418</v>
      </c>
      <c r="B163" s="10" t="s">
        <v>213</v>
      </c>
      <c r="C163" s="10">
        <v>0</v>
      </c>
      <c r="D163" s="10" t="s">
        <v>213</v>
      </c>
      <c r="E163" s="10">
        <v>0</v>
      </c>
      <c r="F163" s="10" t="s">
        <v>213</v>
      </c>
      <c r="G163" s="10">
        <v>0</v>
      </c>
      <c r="H163" s="10" t="s">
        <v>213</v>
      </c>
      <c r="I163" s="8" t="s">
        <v>1749</v>
      </c>
      <c r="J163" s="8" t="s">
        <v>1749</v>
      </c>
      <c r="K163" s="10" t="s">
        <v>213</v>
      </c>
      <c r="L163" s="112" t="str">
        <f>IF(J163="Div by 0", "N/A", IF(K163="N/A","N/A", IF(J163&gt;VALUE(MID(K163,1,2)), "No", IF(J163&lt;-1*VALUE(MID(K163,1,2)), "No", "Yes"))))</f>
        <v>N/A</v>
      </c>
      <c r="N163" s="42"/>
    </row>
    <row r="164" spans="1:16" x14ac:dyDescent="0.2">
      <c r="A164" s="163" t="s">
        <v>1242</v>
      </c>
      <c r="B164" s="94" t="s">
        <v>213</v>
      </c>
      <c r="C164" s="94" t="s">
        <v>1749</v>
      </c>
      <c r="D164" s="95" t="str">
        <f t="shared" ref="D164" si="31">IF($B164="N/A","N/A",IF(C164&gt;10,"No",IF(C164&lt;-10,"No","Yes")))</f>
        <v>N/A</v>
      </c>
      <c r="E164" s="94" t="s">
        <v>1749</v>
      </c>
      <c r="F164" s="95" t="str">
        <f t="shared" ref="F164" si="32">IF($B164="N/A","N/A",IF(E164&gt;10,"No",IF(E164&lt;-10,"No","Yes")))</f>
        <v>N/A</v>
      </c>
      <c r="G164" s="94" t="s">
        <v>1749</v>
      </c>
      <c r="H164" s="95" t="str">
        <f t="shared" ref="H164" si="33">IF($B164="N/A","N/A",IF(G164&gt;10,"No",IF(G164&lt;-10,"No","Yes")))</f>
        <v>N/A</v>
      </c>
      <c r="I164" s="96" t="s">
        <v>1749</v>
      </c>
      <c r="J164" s="96" t="s">
        <v>1749</v>
      </c>
      <c r="K164" s="97" t="s">
        <v>739</v>
      </c>
      <c r="L164" s="114" t="str">
        <f>IF(J164="Div by 0", "N/A", IF(OR(J164="N/A",K164="N/A"),"N/A", IF(J164&gt;VALUE(MID(K164,1,2)), "No", IF(J164&lt;-1*VALUE(MID(K164,1,2)), "No", "Yes"))))</f>
        <v>N/A</v>
      </c>
      <c r="N164" s="42"/>
    </row>
    <row r="165" spans="1:16" x14ac:dyDescent="0.2">
      <c r="A165" s="163" t="s">
        <v>1229</v>
      </c>
      <c r="B165" s="10" t="s">
        <v>213</v>
      </c>
      <c r="C165" s="10" t="s">
        <v>1749</v>
      </c>
      <c r="D165" s="7" t="str">
        <f t="shared" ref="D165:D171" si="34">IF($B165="N/A","N/A",IF(C165&gt;10,"No",IF(C165&lt;-10,"No","Yes")))</f>
        <v>N/A</v>
      </c>
      <c r="E165" s="10" t="s">
        <v>1749</v>
      </c>
      <c r="F165" s="7" t="str">
        <f t="shared" ref="F165:F171" si="35">IF($B165="N/A","N/A",IF(E165&gt;10,"No",IF(E165&lt;-10,"No","Yes")))</f>
        <v>N/A</v>
      </c>
      <c r="G165" s="10" t="s">
        <v>1749</v>
      </c>
      <c r="H165" s="7" t="str">
        <f t="shared" ref="H165:H171" si="36">IF($B165="N/A","N/A",IF(G165&gt;10,"No",IF(G165&lt;-10,"No","Yes")))</f>
        <v>N/A</v>
      </c>
      <c r="I165" s="8" t="s">
        <v>1749</v>
      </c>
      <c r="J165" s="8" t="s">
        <v>1749</v>
      </c>
      <c r="K165" s="28" t="s">
        <v>739</v>
      </c>
      <c r="L165" s="112" t="str">
        <f>IF(J165="Div by 0", "N/A", IF(OR(J165="N/A",K165="N/A"),"N/A", IF(J165&gt;VALUE(MID(K165,1,2)), "No", IF(J165&lt;-1*VALUE(MID(K165,1,2)), "No", "Yes"))))</f>
        <v>N/A</v>
      </c>
      <c r="N165" s="42"/>
    </row>
    <row r="166" spans="1:16" x14ac:dyDescent="0.2">
      <c r="A166" s="163" t="s">
        <v>1230</v>
      </c>
      <c r="B166" s="10" t="s">
        <v>213</v>
      </c>
      <c r="C166" s="10" t="s">
        <v>1749</v>
      </c>
      <c r="D166" s="7" t="str">
        <f t="shared" si="34"/>
        <v>N/A</v>
      </c>
      <c r="E166" s="10" t="s">
        <v>1749</v>
      </c>
      <c r="F166" s="7" t="str">
        <f t="shared" si="35"/>
        <v>N/A</v>
      </c>
      <c r="G166" s="10" t="s">
        <v>1749</v>
      </c>
      <c r="H166" s="7" t="str">
        <f t="shared" si="36"/>
        <v>N/A</v>
      </c>
      <c r="I166" s="8" t="s">
        <v>1749</v>
      </c>
      <c r="J166" s="8" t="s">
        <v>1749</v>
      </c>
      <c r="K166" s="28" t="s">
        <v>739</v>
      </c>
      <c r="L166" s="112" t="str">
        <f t="shared" ref="L166" si="37">IF(J166="Div by 0", "N/A", IF(OR(J166="N/A",K166="N/A"),"N/A", IF(J166&gt;VALUE(MID(K166,1,2)), "No", IF(J166&lt;-1*VALUE(MID(K166,1,2)), "No", "Yes"))))</f>
        <v>N/A</v>
      </c>
      <c r="O166" s="42"/>
      <c r="P166" s="42"/>
    </row>
    <row r="167" spans="1:16" s="42" customFormat="1" x14ac:dyDescent="0.2">
      <c r="A167" s="171" t="s">
        <v>733</v>
      </c>
      <c r="B167" s="10" t="s">
        <v>213</v>
      </c>
      <c r="C167" s="1" t="s">
        <v>213</v>
      </c>
      <c r="D167" s="7" t="str">
        <f t="shared" si="34"/>
        <v>N/A</v>
      </c>
      <c r="E167" s="1">
        <v>0</v>
      </c>
      <c r="F167" s="7" t="str">
        <f t="shared" si="35"/>
        <v>N/A</v>
      </c>
      <c r="G167" s="1">
        <v>0</v>
      </c>
      <c r="H167" s="7" t="str">
        <f t="shared" si="36"/>
        <v>N/A</v>
      </c>
      <c r="I167" s="8" t="s">
        <v>213</v>
      </c>
      <c r="J167" s="8" t="s">
        <v>1749</v>
      </c>
      <c r="K167" s="10" t="s">
        <v>213</v>
      </c>
      <c r="L167" s="112" t="str">
        <f>IF(J167="Div by 0", "N/A", IF(K167="N/A","N/A", IF(J167&gt;VALUE(MID(K167,1,2)), "No", IF(J167&lt;-1*VALUE(MID(K167,1,2)), "No", "Yes"))))</f>
        <v>N/A</v>
      </c>
      <c r="M167" s="26"/>
      <c r="N167" s="26"/>
      <c r="O167" s="41"/>
      <c r="P167" s="41"/>
    </row>
    <row r="168" spans="1:16" s="41" customFormat="1" x14ac:dyDescent="0.2">
      <c r="A168" s="171" t="s">
        <v>734</v>
      </c>
      <c r="B168" s="10" t="s">
        <v>213</v>
      </c>
      <c r="C168" s="9" t="s">
        <v>213</v>
      </c>
      <c r="D168" s="7" t="str">
        <f t="shared" si="34"/>
        <v>N/A</v>
      </c>
      <c r="E168" s="9">
        <v>0</v>
      </c>
      <c r="F168" s="7" t="str">
        <f t="shared" si="35"/>
        <v>N/A</v>
      </c>
      <c r="G168" s="9">
        <v>0</v>
      </c>
      <c r="H168" s="7" t="str">
        <f t="shared" si="36"/>
        <v>N/A</v>
      </c>
      <c r="I168" s="8" t="s">
        <v>213</v>
      </c>
      <c r="J168" s="8" t="s">
        <v>1749</v>
      </c>
      <c r="K168" s="10" t="s">
        <v>213</v>
      </c>
      <c r="L168" s="112" t="str">
        <f>IF(J168="Div by 0", "N/A", IF(K168="N/A","N/A", IF(J168&gt;VALUE(MID(K168,1,2)), "No", IF(J168&lt;-1*VALUE(MID(K168,1,2)), "No", "Yes"))))</f>
        <v>N/A</v>
      </c>
      <c r="M168" s="26"/>
      <c r="N168" s="26"/>
      <c r="O168" s="42"/>
      <c r="P168" s="42"/>
    </row>
    <row r="169" spans="1:16" s="42" customFormat="1" x14ac:dyDescent="0.2">
      <c r="A169" s="171" t="s">
        <v>735</v>
      </c>
      <c r="B169" s="10" t="s">
        <v>213</v>
      </c>
      <c r="C169" s="1" t="s">
        <v>213</v>
      </c>
      <c r="D169" s="7" t="str">
        <f t="shared" si="34"/>
        <v>N/A</v>
      </c>
      <c r="E169" s="1">
        <v>0</v>
      </c>
      <c r="F169" s="7" t="str">
        <f t="shared" si="35"/>
        <v>N/A</v>
      </c>
      <c r="G169" s="1">
        <v>0</v>
      </c>
      <c r="H169" s="7" t="str">
        <f t="shared" si="36"/>
        <v>N/A</v>
      </c>
      <c r="I169" s="8" t="s">
        <v>213</v>
      </c>
      <c r="J169" s="8" t="s">
        <v>1749</v>
      </c>
      <c r="K169" s="10" t="s">
        <v>213</v>
      </c>
      <c r="L169" s="112" t="str">
        <f t="shared" ref="L169:L171" si="38">IF(J169="Div by 0", "N/A", IF(K169="N/A","N/A", IF(J169&gt;VALUE(MID(K169,1,2)), "No", IF(J169&lt;-1*VALUE(MID(K169,1,2)), "No", "Yes"))))</f>
        <v>N/A</v>
      </c>
      <c r="M169" s="26"/>
      <c r="N169" s="26"/>
      <c r="O169" s="26"/>
      <c r="P169" s="26"/>
    </row>
    <row r="170" spans="1:16" x14ac:dyDescent="0.2">
      <c r="A170" s="171" t="s">
        <v>1231</v>
      </c>
      <c r="B170" s="10" t="s">
        <v>213</v>
      </c>
      <c r="C170" s="10" t="s">
        <v>213</v>
      </c>
      <c r="D170" s="7" t="str">
        <f t="shared" si="34"/>
        <v>N/A</v>
      </c>
      <c r="E170" s="10" t="s">
        <v>1749</v>
      </c>
      <c r="F170" s="7" t="str">
        <f t="shared" si="35"/>
        <v>N/A</v>
      </c>
      <c r="G170" s="10" t="s">
        <v>1749</v>
      </c>
      <c r="H170" s="7" t="str">
        <f t="shared" si="36"/>
        <v>N/A</v>
      </c>
      <c r="I170" s="8" t="s">
        <v>213</v>
      </c>
      <c r="J170" s="8" t="s">
        <v>1749</v>
      </c>
      <c r="K170" s="10" t="s">
        <v>213</v>
      </c>
      <c r="L170" s="112" t="str">
        <f t="shared" si="38"/>
        <v>N/A</v>
      </c>
    </row>
    <row r="171" spans="1:16" ht="25.5" x14ac:dyDescent="0.2">
      <c r="A171" s="172" t="s">
        <v>1232</v>
      </c>
      <c r="B171" s="173" t="s">
        <v>213</v>
      </c>
      <c r="C171" s="173" t="s">
        <v>213</v>
      </c>
      <c r="D171" s="174" t="str">
        <f t="shared" si="34"/>
        <v>N/A</v>
      </c>
      <c r="E171" s="173" t="s">
        <v>1749</v>
      </c>
      <c r="F171" s="174" t="str">
        <f t="shared" si="35"/>
        <v>N/A</v>
      </c>
      <c r="G171" s="173" t="s">
        <v>1749</v>
      </c>
      <c r="H171" s="174" t="str">
        <f t="shared" si="36"/>
        <v>N/A</v>
      </c>
      <c r="I171" s="153" t="s">
        <v>213</v>
      </c>
      <c r="J171" s="153" t="s">
        <v>1749</v>
      </c>
      <c r="K171" s="173" t="s">
        <v>213</v>
      </c>
      <c r="L171" s="123" t="str">
        <f t="shared" si="38"/>
        <v>N/A</v>
      </c>
    </row>
    <row r="172" spans="1:16" s="13" customFormat="1" ht="12" customHeight="1" x14ac:dyDescent="0.2">
      <c r="A172" s="198" t="s">
        <v>1647</v>
      </c>
      <c r="B172" s="199"/>
      <c r="C172" s="199"/>
      <c r="D172" s="199"/>
      <c r="E172" s="199"/>
      <c r="F172" s="199"/>
      <c r="G172" s="199"/>
      <c r="H172" s="199"/>
      <c r="I172" s="199"/>
      <c r="J172" s="199"/>
      <c r="K172" s="199"/>
      <c r="L172" s="200"/>
    </row>
    <row r="173" spans="1:16" s="13" customFormat="1" ht="12.75" customHeight="1" x14ac:dyDescent="0.2">
      <c r="A173" s="193" t="s">
        <v>1645</v>
      </c>
      <c r="B173" s="194"/>
      <c r="C173" s="194"/>
      <c r="D173" s="194"/>
      <c r="E173" s="194"/>
      <c r="F173" s="194"/>
      <c r="G173" s="194"/>
      <c r="H173" s="194"/>
      <c r="I173" s="194"/>
      <c r="J173" s="194"/>
      <c r="K173" s="194"/>
      <c r="L173" s="195"/>
    </row>
    <row r="174" spans="1:16" s="13" customFormat="1" x14ac:dyDescent="0.2">
      <c r="A174" s="196" t="s">
        <v>1743</v>
      </c>
      <c r="B174" s="196"/>
      <c r="C174" s="196"/>
      <c r="D174" s="196"/>
      <c r="E174" s="196"/>
      <c r="F174" s="196"/>
      <c r="G174" s="196"/>
      <c r="H174" s="196"/>
      <c r="I174" s="196"/>
      <c r="J174" s="196"/>
      <c r="K174" s="196"/>
      <c r="L174" s="197"/>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49"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1"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55.5" customHeight="1" x14ac:dyDescent="0.2">
      <c r="A2" s="204" t="s">
        <v>1607</v>
      </c>
      <c r="B2" s="205"/>
      <c r="C2" s="205"/>
      <c r="D2" s="205"/>
      <c r="E2" s="205"/>
      <c r="F2" s="205"/>
      <c r="G2" s="205"/>
      <c r="H2" s="205"/>
      <c r="I2" s="205"/>
      <c r="J2" s="205"/>
      <c r="K2" s="205"/>
      <c r="L2" s="206"/>
    </row>
    <row r="3" spans="1:12" s="13" customFormat="1" x14ac:dyDescent="0.2">
      <c r="A3" s="210" t="s">
        <v>1748</v>
      </c>
      <c r="B3" s="211"/>
      <c r="C3" s="211"/>
      <c r="D3" s="211"/>
      <c r="E3" s="211"/>
      <c r="F3" s="211"/>
      <c r="G3" s="211"/>
      <c r="H3" s="211"/>
      <c r="I3" s="211"/>
      <c r="J3" s="211"/>
      <c r="K3" s="211"/>
      <c r="L3" s="212"/>
    </row>
    <row r="4" spans="1:12" x14ac:dyDescent="0.2">
      <c r="A4" s="207" t="s">
        <v>650</v>
      </c>
      <c r="B4" s="208"/>
      <c r="C4" s="208"/>
      <c r="D4" s="208"/>
      <c r="E4" s="208"/>
      <c r="F4" s="208"/>
      <c r="G4" s="208"/>
      <c r="H4" s="208"/>
      <c r="I4" s="208"/>
      <c r="J4" s="208"/>
      <c r="K4" s="208"/>
      <c r="L4" s="20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45" t="s">
        <v>0</v>
      </c>
      <c r="B6" s="1" t="s">
        <v>213</v>
      </c>
      <c r="C6" s="1">
        <v>684461</v>
      </c>
      <c r="D6" s="7" t="str">
        <f t="shared" ref="D6:D11" si="0">IF($B6="N/A","N/A",IF(C6&gt;10,"No",IF(C6&lt;-10,"No","Yes")))</f>
        <v>N/A</v>
      </c>
      <c r="E6" s="1">
        <v>751899</v>
      </c>
      <c r="F6" s="7" t="str">
        <f t="shared" ref="F6:F11" si="1">IF($B6="N/A","N/A",IF(E6&gt;10,"No",IF(E6&lt;-10,"No","Yes")))</f>
        <v>N/A</v>
      </c>
      <c r="G6" s="1">
        <v>777752</v>
      </c>
      <c r="H6" s="7" t="str">
        <f t="shared" ref="H6:H11" si="2">IF($B6="N/A","N/A",IF(G6&gt;10,"No",IF(G6&lt;-10,"No","Yes")))</f>
        <v>N/A</v>
      </c>
      <c r="I6" s="8">
        <v>9.8529999999999998</v>
      </c>
      <c r="J6" s="8">
        <v>3.4380000000000002</v>
      </c>
      <c r="K6" s="1" t="s">
        <v>739</v>
      </c>
      <c r="L6" s="112" t="str">
        <f t="shared" ref="L6:L14" si="3">IF(J6="Div by 0", "N/A", IF(K6="N/A","N/A", IF(J6&gt;VALUE(MID(K6,1,2)), "No", IF(J6&lt;-1*VALUE(MID(K6,1,2)), "No", "Yes"))))</f>
        <v>Yes</v>
      </c>
    </row>
    <row r="7" spans="1:12" x14ac:dyDescent="0.2">
      <c r="A7" s="145" t="s">
        <v>100</v>
      </c>
      <c r="B7" s="30" t="s">
        <v>213</v>
      </c>
      <c r="C7" s="1">
        <v>46611</v>
      </c>
      <c r="D7" s="7" t="str">
        <f t="shared" si="0"/>
        <v>N/A</v>
      </c>
      <c r="E7" s="1">
        <v>47010</v>
      </c>
      <c r="F7" s="7" t="str">
        <f t="shared" si="1"/>
        <v>N/A</v>
      </c>
      <c r="G7" s="1">
        <v>39231</v>
      </c>
      <c r="H7" s="7" t="str">
        <f t="shared" si="2"/>
        <v>N/A</v>
      </c>
      <c r="I7" s="8">
        <v>0.85599999999999998</v>
      </c>
      <c r="J7" s="8">
        <v>-16.5</v>
      </c>
      <c r="K7" s="30" t="s">
        <v>739</v>
      </c>
      <c r="L7" s="112" t="str">
        <f t="shared" si="3"/>
        <v>Yes</v>
      </c>
    </row>
    <row r="8" spans="1:12" x14ac:dyDescent="0.2">
      <c r="A8" s="145" t="s">
        <v>101</v>
      </c>
      <c r="B8" s="30" t="s">
        <v>213</v>
      </c>
      <c r="C8" s="1">
        <v>91065</v>
      </c>
      <c r="D8" s="7" t="str">
        <f t="shared" si="0"/>
        <v>N/A</v>
      </c>
      <c r="E8" s="1">
        <v>84002</v>
      </c>
      <c r="F8" s="7" t="str">
        <f t="shared" si="1"/>
        <v>N/A</v>
      </c>
      <c r="G8" s="1">
        <v>77651</v>
      </c>
      <c r="H8" s="7" t="str">
        <f t="shared" si="2"/>
        <v>N/A</v>
      </c>
      <c r="I8" s="8">
        <v>-7.76</v>
      </c>
      <c r="J8" s="8">
        <v>-7.56</v>
      </c>
      <c r="K8" s="30" t="s">
        <v>739</v>
      </c>
      <c r="L8" s="112" t="str">
        <f t="shared" si="3"/>
        <v>Yes</v>
      </c>
    </row>
    <row r="9" spans="1:12" x14ac:dyDescent="0.2">
      <c r="A9" s="145" t="s">
        <v>104</v>
      </c>
      <c r="B9" s="30" t="s">
        <v>213</v>
      </c>
      <c r="C9" s="1">
        <v>413725</v>
      </c>
      <c r="D9" s="7" t="str">
        <f t="shared" si="0"/>
        <v>N/A</v>
      </c>
      <c r="E9" s="1">
        <v>455623</v>
      </c>
      <c r="F9" s="7" t="str">
        <f t="shared" si="1"/>
        <v>N/A</v>
      </c>
      <c r="G9" s="1">
        <v>476569</v>
      </c>
      <c r="H9" s="7" t="str">
        <f t="shared" si="2"/>
        <v>N/A</v>
      </c>
      <c r="I9" s="8">
        <v>10.130000000000001</v>
      </c>
      <c r="J9" s="8">
        <v>4.5970000000000004</v>
      </c>
      <c r="K9" s="30" t="s">
        <v>739</v>
      </c>
      <c r="L9" s="112" t="str">
        <f t="shared" si="3"/>
        <v>Yes</v>
      </c>
    </row>
    <row r="10" spans="1:12" x14ac:dyDescent="0.2">
      <c r="A10" s="145" t="s">
        <v>105</v>
      </c>
      <c r="B10" s="30" t="s">
        <v>213</v>
      </c>
      <c r="C10" s="1">
        <v>133060</v>
      </c>
      <c r="D10" s="7" t="str">
        <f t="shared" si="0"/>
        <v>N/A</v>
      </c>
      <c r="E10" s="1">
        <v>165262</v>
      </c>
      <c r="F10" s="7" t="str">
        <f t="shared" si="1"/>
        <v>N/A</v>
      </c>
      <c r="G10" s="1">
        <v>184286</v>
      </c>
      <c r="H10" s="7" t="str">
        <f t="shared" si="2"/>
        <v>N/A</v>
      </c>
      <c r="I10" s="8">
        <v>24.2</v>
      </c>
      <c r="J10" s="8">
        <v>11.51</v>
      </c>
      <c r="K10" s="30" t="s">
        <v>739</v>
      </c>
      <c r="L10" s="112" t="str">
        <f t="shared" si="3"/>
        <v>Yes</v>
      </c>
    </row>
    <row r="11" spans="1:12" x14ac:dyDescent="0.2">
      <c r="A11" s="145" t="s">
        <v>77</v>
      </c>
      <c r="B11" s="1" t="s">
        <v>213</v>
      </c>
      <c r="C11" s="1">
        <v>527040.97</v>
      </c>
      <c r="D11" s="27" t="str">
        <f t="shared" si="0"/>
        <v>N/A</v>
      </c>
      <c r="E11" s="1">
        <v>583507.17000000004</v>
      </c>
      <c r="F11" s="7" t="str">
        <f t="shared" si="1"/>
        <v>N/A</v>
      </c>
      <c r="G11" s="1">
        <v>614616.52</v>
      </c>
      <c r="H11" s="7" t="str">
        <f t="shared" si="2"/>
        <v>N/A</v>
      </c>
      <c r="I11" s="8">
        <v>10.71</v>
      </c>
      <c r="J11" s="8">
        <v>5.3310000000000004</v>
      </c>
      <c r="K11" s="1" t="s">
        <v>740</v>
      </c>
      <c r="L11" s="112" t="str">
        <f t="shared" si="3"/>
        <v>Yes</v>
      </c>
    </row>
    <row r="12" spans="1:12" x14ac:dyDescent="0.2">
      <c r="A12" s="145" t="s">
        <v>115</v>
      </c>
      <c r="B12" s="1" t="s">
        <v>213</v>
      </c>
      <c r="C12" s="1">
        <v>68577</v>
      </c>
      <c r="D12" s="1" t="s">
        <v>213</v>
      </c>
      <c r="E12" s="1">
        <v>72149</v>
      </c>
      <c r="F12" s="1" t="s">
        <v>213</v>
      </c>
      <c r="G12" s="1">
        <v>55960</v>
      </c>
      <c r="H12" s="1" t="s">
        <v>213</v>
      </c>
      <c r="I12" s="8">
        <v>5.2089999999999996</v>
      </c>
      <c r="J12" s="8">
        <v>-22.4</v>
      </c>
      <c r="K12" s="1" t="s">
        <v>740</v>
      </c>
      <c r="L12" s="112" t="str">
        <f t="shared" si="3"/>
        <v>No</v>
      </c>
    </row>
    <row r="13" spans="1:12" x14ac:dyDescent="0.2">
      <c r="A13" s="145" t="s">
        <v>449</v>
      </c>
      <c r="B13" s="1" t="s">
        <v>213</v>
      </c>
      <c r="C13" s="1">
        <v>41041</v>
      </c>
      <c r="D13" s="1" t="s">
        <v>213</v>
      </c>
      <c r="E13" s="1">
        <v>42168</v>
      </c>
      <c r="F13" s="1" t="s">
        <v>213</v>
      </c>
      <c r="G13" s="1">
        <v>34599</v>
      </c>
      <c r="H13" s="1" t="s">
        <v>213</v>
      </c>
      <c r="I13" s="8">
        <v>2.746</v>
      </c>
      <c r="J13" s="8">
        <v>-17.899999999999999</v>
      </c>
      <c r="K13" s="1" t="s">
        <v>740</v>
      </c>
      <c r="L13" s="112" t="str">
        <f t="shared" si="3"/>
        <v>No</v>
      </c>
    </row>
    <row r="14" spans="1:12" x14ac:dyDescent="0.2">
      <c r="A14" s="145" t="s">
        <v>450</v>
      </c>
      <c r="B14" s="1" t="s">
        <v>213</v>
      </c>
      <c r="C14" s="1">
        <v>26879</v>
      </c>
      <c r="D14" s="1" t="s">
        <v>213</v>
      </c>
      <c r="E14" s="1">
        <v>26884</v>
      </c>
      <c r="F14" s="1" t="s">
        <v>213</v>
      </c>
      <c r="G14" s="1">
        <v>17146</v>
      </c>
      <c r="H14" s="1" t="s">
        <v>213</v>
      </c>
      <c r="I14" s="8">
        <v>1.8599999999999998E-2</v>
      </c>
      <c r="J14" s="8">
        <v>-36.200000000000003</v>
      </c>
      <c r="K14" s="1" t="s">
        <v>740</v>
      </c>
      <c r="L14" s="112" t="str">
        <f t="shared" si="3"/>
        <v>No</v>
      </c>
    </row>
    <row r="15" spans="1:12" x14ac:dyDescent="0.2">
      <c r="A15" s="144" t="s">
        <v>58</v>
      </c>
      <c r="B15" s="30" t="s">
        <v>213</v>
      </c>
      <c r="C15" s="10">
        <v>3229250157</v>
      </c>
      <c r="D15" s="7" t="str">
        <f t="shared" ref="D15:D20" si="4">IF($B15="N/A","N/A",IF(C15&gt;10,"No",IF(C15&lt;-10,"No","Yes")))</f>
        <v>N/A</v>
      </c>
      <c r="E15" s="10">
        <v>3647492683</v>
      </c>
      <c r="F15" s="7" t="str">
        <f t="shared" ref="F15:F20" si="5">IF($B15="N/A","N/A",IF(E15&gt;10,"No",IF(E15&lt;-10,"No","Yes")))</f>
        <v>N/A</v>
      </c>
      <c r="G15" s="10">
        <v>3017856567</v>
      </c>
      <c r="H15" s="7" t="str">
        <f t="shared" ref="H15:H20" si="6">IF($B15="N/A","N/A",IF(G15&gt;10,"No",IF(G15&lt;-10,"No","Yes")))</f>
        <v>N/A</v>
      </c>
      <c r="I15" s="8">
        <v>12.95</v>
      </c>
      <c r="J15" s="8">
        <v>-17.3</v>
      </c>
      <c r="K15" s="30" t="s">
        <v>739</v>
      </c>
      <c r="L15" s="112" t="str">
        <f t="shared" ref="L15:L20" si="7">IF(J15="Div by 0", "N/A", IF(K15="N/A","N/A", IF(J15&gt;VALUE(MID(K15,1,2)), "No", IF(J15&lt;-1*VALUE(MID(K15,1,2)), "No", "Yes"))))</f>
        <v>Yes</v>
      </c>
    </row>
    <row r="16" spans="1:12" x14ac:dyDescent="0.2">
      <c r="A16" s="144" t="s">
        <v>1133</v>
      </c>
      <c r="B16" s="30" t="s">
        <v>213</v>
      </c>
      <c r="C16" s="10">
        <v>4717.9461751999997</v>
      </c>
      <c r="D16" s="7" t="str">
        <f t="shared" si="4"/>
        <v>N/A</v>
      </c>
      <c r="E16" s="10">
        <v>4851.0407421999998</v>
      </c>
      <c r="F16" s="7" t="str">
        <f t="shared" si="5"/>
        <v>N/A</v>
      </c>
      <c r="G16" s="10">
        <v>3880.2299023</v>
      </c>
      <c r="H16" s="7" t="str">
        <f t="shared" si="6"/>
        <v>N/A</v>
      </c>
      <c r="I16" s="8">
        <v>2.8210000000000002</v>
      </c>
      <c r="J16" s="8">
        <v>-20</v>
      </c>
      <c r="K16" s="30" t="s">
        <v>739</v>
      </c>
      <c r="L16" s="112" t="str">
        <f t="shared" si="7"/>
        <v>Yes</v>
      </c>
    </row>
    <row r="17" spans="1:12" x14ac:dyDescent="0.2">
      <c r="A17" s="144" t="s">
        <v>1233</v>
      </c>
      <c r="B17" s="30" t="s">
        <v>213</v>
      </c>
      <c r="C17" s="10">
        <v>16266.544099000001</v>
      </c>
      <c r="D17" s="7" t="str">
        <f t="shared" si="4"/>
        <v>N/A</v>
      </c>
      <c r="E17" s="10">
        <v>18571.771687</v>
      </c>
      <c r="F17" s="7" t="str">
        <f t="shared" si="5"/>
        <v>N/A</v>
      </c>
      <c r="G17" s="10">
        <v>15993.938085</v>
      </c>
      <c r="H17" s="7" t="str">
        <f t="shared" si="6"/>
        <v>N/A</v>
      </c>
      <c r="I17" s="8">
        <v>14.17</v>
      </c>
      <c r="J17" s="8">
        <v>-13.9</v>
      </c>
      <c r="K17" s="30" t="s">
        <v>739</v>
      </c>
      <c r="L17" s="112" t="str">
        <f t="shared" si="7"/>
        <v>Yes</v>
      </c>
    </row>
    <row r="18" spans="1:12" x14ac:dyDescent="0.2">
      <c r="A18" s="144" t="s">
        <v>1234</v>
      </c>
      <c r="B18" s="30" t="s">
        <v>213</v>
      </c>
      <c r="C18" s="10">
        <v>16198.400747</v>
      </c>
      <c r="D18" s="7" t="str">
        <f t="shared" si="4"/>
        <v>N/A</v>
      </c>
      <c r="E18" s="10">
        <v>18368.536713000001</v>
      </c>
      <c r="F18" s="7" t="str">
        <f t="shared" si="5"/>
        <v>N/A</v>
      </c>
      <c r="G18" s="10">
        <v>13431.474700999999</v>
      </c>
      <c r="H18" s="7" t="str">
        <f t="shared" si="6"/>
        <v>N/A</v>
      </c>
      <c r="I18" s="8">
        <v>13.4</v>
      </c>
      <c r="J18" s="8">
        <v>-26.9</v>
      </c>
      <c r="K18" s="30" t="s">
        <v>739</v>
      </c>
      <c r="L18" s="112" t="str">
        <f t="shared" si="7"/>
        <v>Yes</v>
      </c>
    </row>
    <row r="19" spans="1:12" x14ac:dyDescent="0.2">
      <c r="A19" s="144" t="s">
        <v>1235</v>
      </c>
      <c r="B19" s="30" t="s">
        <v>213</v>
      </c>
      <c r="C19" s="10">
        <v>1657.6774186</v>
      </c>
      <c r="D19" s="7" t="str">
        <f t="shared" si="4"/>
        <v>N/A</v>
      </c>
      <c r="E19" s="10">
        <v>1704.9199206000001</v>
      </c>
      <c r="F19" s="7" t="str">
        <f t="shared" si="5"/>
        <v>N/A</v>
      </c>
      <c r="G19" s="10">
        <v>1697.0778607</v>
      </c>
      <c r="H19" s="7" t="str">
        <f t="shared" si="6"/>
        <v>N/A</v>
      </c>
      <c r="I19" s="8">
        <v>2.85</v>
      </c>
      <c r="J19" s="8">
        <v>-0.46</v>
      </c>
      <c r="K19" s="30" t="s">
        <v>739</v>
      </c>
      <c r="L19" s="112" t="str">
        <f t="shared" si="7"/>
        <v>Yes</v>
      </c>
    </row>
    <row r="20" spans="1:12" x14ac:dyDescent="0.2">
      <c r="A20" s="144" t="s">
        <v>1236</v>
      </c>
      <c r="B20" s="30" t="s">
        <v>213</v>
      </c>
      <c r="C20" s="10">
        <v>2330.6802644999998</v>
      </c>
      <c r="D20" s="7" t="str">
        <f t="shared" si="4"/>
        <v>N/A</v>
      </c>
      <c r="E20" s="10">
        <v>2751.0145647999998</v>
      </c>
      <c r="F20" s="7" t="str">
        <f t="shared" si="5"/>
        <v>N/A</v>
      </c>
      <c r="G20" s="10">
        <v>2922.0849278000001</v>
      </c>
      <c r="H20" s="7" t="str">
        <f t="shared" si="6"/>
        <v>N/A</v>
      </c>
      <c r="I20" s="8">
        <v>18.03</v>
      </c>
      <c r="J20" s="8">
        <v>6.218</v>
      </c>
      <c r="K20" s="30" t="s">
        <v>739</v>
      </c>
      <c r="L20" s="112" t="str">
        <f t="shared" si="7"/>
        <v>Yes</v>
      </c>
    </row>
    <row r="21" spans="1:12" x14ac:dyDescent="0.2">
      <c r="A21" s="135" t="s">
        <v>1137</v>
      </c>
      <c r="B21" s="30" t="s">
        <v>213</v>
      </c>
      <c r="C21" s="10">
        <v>4773.8491627000003</v>
      </c>
      <c r="D21" s="7" t="str">
        <f t="shared" ref="D21:D22" si="8">IF($B21="N/A","N/A",IF(C21&gt;10,"No",IF(C21&lt;-10,"No","Yes")))</f>
        <v>N/A</v>
      </c>
      <c r="E21" s="10">
        <v>4935.5691837000004</v>
      </c>
      <c r="F21" s="7" t="str">
        <f t="shared" ref="F21:F22" si="9">IF($B21="N/A","N/A",IF(E21&gt;10,"No",IF(E21&lt;-10,"No","Yes")))</f>
        <v>N/A</v>
      </c>
      <c r="G21" s="10">
        <v>4092.6355315999999</v>
      </c>
      <c r="H21" s="7" t="str">
        <f t="shared" ref="H21:H22" si="10">IF($B21="N/A","N/A",IF(G21&gt;10,"No",IF(G21&lt;-10,"No","Yes")))</f>
        <v>N/A</v>
      </c>
      <c r="I21" s="8">
        <v>3.3879999999999999</v>
      </c>
      <c r="J21" s="8">
        <v>-17.100000000000001</v>
      </c>
      <c r="K21" s="30" t="s">
        <v>739</v>
      </c>
      <c r="L21" s="112" t="str">
        <f>IF(J21="Div by 0", "N/A", IF(OR(J21="N/A",K21="N/A"),"N/A", IF(J21&gt;VALUE(MID(K21,1,2)), "No", IF(J21&lt;-1*VALUE(MID(K21,1,2)), "No", "Yes"))))</f>
        <v>Yes</v>
      </c>
    </row>
    <row r="22" spans="1:12" x14ac:dyDescent="0.2">
      <c r="A22" s="135" t="s">
        <v>1138</v>
      </c>
      <c r="B22" s="30" t="s">
        <v>213</v>
      </c>
      <c r="C22" s="10">
        <v>4642.6991324999999</v>
      </c>
      <c r="D22" s="7" t="str">
        <f t="shared" si="8"/>
        <v>N/A</v>
      </c>
      <c r="E22" s="10">
        <v>4737.9577902000001</v>
      </c>
      <c r="F22" s="7" t="str">
        <f t="shared" si="9"/>
        <v>N/A</v>
      </c>
      <c r="G22" s="10">
        <v>3596.3550703000001</v>
      </c>
      <c r="H22" s="7" t="str">
        <f t="shared" si="10"/>
        <v>N/A</v>
      </c>
      <c r="I22" s="8">
        <v>2.052</v>
      </c>
      <c r="J22" s="8">
        <v>-24.1</v>
      </c>
      <c r="K22" s="30" t="s">
        <v>739</v>
      </c>
      <c r="L22" s="112" t="str">
        <f>IF(J22="Div by 0", "N/A", IF(OR(J22="N/A",K22="N/A"),"N/A", IF(J22&gt;VALUE(MID(K22,1,2)), "No", IF(J22&lt;-1*VALUE(MID(K22,1,2)), "No", "Yes"))))</f>
        <v>Yes</v>
      </c>
    </row>
    <row r="23" spans="1:12" x14ac:dyDescent="0.2">
      <c r="A23" s="144" t="s">
        <v>1237</v>
      </c>
      <c r="B23" s="30" t="s">
        <v>213</v>
      </c>
      <c r="C23" s="10">
        <v>17525.402103</v>
      </c>
      <c r="D23" s="7" t="str">
        <f>IF($B23="N/A","N/A",IF(C23&gt;10,"No",IF(C23&lt;-10,"No","Yes")))</f>
        <v>N/A</v>
      </c>
      <c r="E23" s="10">
        <v>18880.745596000001</v>
      </c>
      <c r="F23" s="7" t="str">
        <f>IF($B23="N/A","N/A",IF(E23&gt;10,"No",IF(E23&lt;-10,"No","Yes")))</f>
        <v>N/A</v>
      </c>
      <c r="G23" s="10">
        <v>13937.810722</v>
      </c>
      <c r="H23" s="7" t="str">
        <f>IF($B23="N/A","N/A",IF(G23&gt;10,"No",IF(G23&lt;-10,"No","Yes")))</f>
        <v>N/A</v>
      </c>
      <c r="I23" s="8">
        <v>7.734</v>
      </c>
      <c r="J23" s="8">
        <v>-26.2</v>
      </c>
      <c r="K23" s="30" t="s">
        <v>739</v>
      </c>
      <c r="L23" s="112" t="str">
        <f>IF(J23="Div by 0", "N/A", IF(K23="N/A","N/A", IF(J23&gt;VALUE(MID(K23,1,2)), "No", IF(J23&lt;-1*VALUE(MID(K23,1,2)), "No", "Yes"))))</f>
        <v>Yes</v>
      </c>
    </row>
    <row r="24" spans="1:12" x14ac:dyDescent="0.2">
      <c r="A24" s="144" t="s">
        <v>1238</v>
      </c>
      <c r="B24" s="30" t="s">
        <v>213</v>
      </c>
      <c r="C24" s="10">
        <v>17519.884797999999</v>
      </c>
      <c r="D24" s="7" t="str">
        <f>IF($B24="N/A","N/A",IF(C24&gt;10,"No",IF(C24&lt;-10,"No","Yes")))</f>
        <v>N/A</v>
      </c>
      <c r="E24" s="10">
        <v>19716.948966</v>
      </c>
      <c r="F24" s="7" t="str">
        <f>IF($B24="N/A","N/A",IF(E24&gt;10,"No",IF(E24&lt;-10,"No","Yes")))</f>
        <v>N/A</v>
      </c>
      <c r="G24" s="10">
        <v>16925.048123</v>
      </c>
      <c r="H24" s="7" t="str">
        <f>IF($B24="N/A","N/A",IF(G24&gt;10,"No",IF(G24&lt;-10,"No","Yes")))</f>
        <v>N/A</v>
      </c>
      <c r="I24" s="8">
        <v>12.54</v>
      </c>
      <c r="J24" s="8">
        <v>-14.2</v>
      </c>
      <c r="K24" s="30" t="s">
        <v>739</v>
      </c>
      <c r="L24" s="112" t="str">
        <f>IF(J24="Div by 0", "N/A", IF(K24="N/A","N/A", IF(J24&gt;VALUE(MID(K24,1,2)), "No", IF(J24&lt;-1*VALUE(MID(K24,1,2)), "No", "Yes"))))</f>
        <v>Yes</v>
      </c>
    </row>
    <row r="25" spans="1:12" x14ac:dyDescent="0.2">
      <c r="A25" s="144" t="s">
        <v>1239</v>
      </c>
      <c r="B25" s="30" t="s">
        <v>213</v>
      </c>
      <c r="C25" s="10">
        <v>17922.158748000002</v>
      </c>
      <c r="D25" s="7" t="str">
        <f>IF($B25="N/A","N/A",IF(C25&gt;10,"No",IF(C25&lt;-10,"No","Yes")))</f>
        <v>N/A</v>
      </c>
      <c r="E25" s="10">
        <v>19353.502231999999</v>
      </c>
      <c r="F25" s="7" t="str">
        <f>IF($B25="N/A","N/A",IF(E25&gt;10,"No",IF(E25&lt;-10,"No","Yes")))</f>
        <v>N/A</v>
      </c>
      <c r="G25" s="10">
        <v>10467.598448999999</v>
      </c>
      <c r="H25" s="7" t="str">
        <f>IF($B25="N/A","N/A",IF(G25&gt;10,"No",IF(G25&lt;-10,"No","Yes")))</f>
        <v>N/A</v>
      </c>
      <c r="I25" s="8">
        <v>7.9859999999999998</v>
      </c>
      <c r="J25" s="8">
        <v>-45.9</v>
      </c>
      <c r="K25" s="30" t="s">
        <v>739</v>
      </c>
      <c r="L25" s="112" t="str">
        <f>IF(J25="Div by 0", "N/A", IF(K25="N/A","N/A", IF(J25&gt;VALUE(MID(K25,1,2)), "No", IF(J25&lt;-1*VALUE(MID(K25,1,2)), "No", "Yes"))))</f>
        <v>No</v>
      </c>
    </row>
    <row r="26" spans="1:12" x14ac:dyDescent="0.2">
      <c r="A26" s="144" t="s">
        <v>1240</v>
      </c>
      <c r="B26" s="30" t="s">
        <v>213</v>
      </c>
      <c r="C26" s="10">
        <v>16882.523304999999</v>
      </c>
      <c r="D26" s="7" t="str">
        <f t="shared" ref="D26:D27" si="11">IF($B26="N/A","N/A",IF(C26&gt;10,"No",IF(C26&lt;-10,"No","Yes")))</f>
        <v>N/A</v>
      </c>
      <c r="E26" s="10">
        <v>18375.075977</v>
      </c>
      <c r="F26" s="7" t="str">
        <f t="shared" ref="F26:F30" si="12">IF($B26="N/A","N/A",IF(E26&gt;10,"No",IF(E26&lt;-10,"No","Yes")))</f>
        <v>N/A</v>
      </c>
      <c r="G26" s="10">
        <v>14321.54601</v>
      </c>
      <c r="H26" s="7" t="str">
        <f t="shared" ref="H26:H27" si="13">IF($B26="N/A","N/A",IF(G26&gt;10,"No",IF(G26&lt;-10,"No","Yes")))</f>
        <v>N/A</v>
      </c>
      <c r="I26" s="8">
        <v>8.8409999999999993</v>
      </c>
      <c r="J26" s="8">
        <v>-22.1</v>
      </c>
      <c r="K26" s="30" t="s">
        <v>739</v>
      </c>
      <c r="L26" s="112" t="str">
        <f>IF(J26="Div by 0", "N/A", IF(OR(J26="N/A",K26="N/A"),"N/A", IF(J26&gt;VALUE(MID(K26,1,2)), "No", IF(J26&lt;-1*VALUE(MID(K26,1,2)), "No", "Yes"))))</f>
        <v>Yes</v>
      </c>
    </row>
    <row r="27" spans="1:12" x14ac:dyDescent="0.2">
      <c r="A27" s="144" t="s">
        <v>1241</v>
      </c>
      <c r="B27" s="30" t="s">
        <v>213</v>
      </c>
      <c r="C27" s="10">
        <v>18619.040530999999</v>
      </c>
      <c r="D27" s="7" t="str">
        <f t="shared" si="11"/>
        <v>N/A</v>
      </c>
      <c r="E27" s="10">
        <v>19728.122905</v>
      </c>
      <c r="F27" s="7" t="str">
        <f t="shared" si="12"/>
        <v>N/A</v>
      </c>
      <c r="G27" s="10">
        <v>13236.680560000001</v>
      </c>
      <c r="H27" s="7" t="str">
        <f t="shared" si="13"/>
        <v>N/A</v>
      </c>
      <c r="I27" s="8">
        <v>5.9569999999999999</v>
      </c>
      <c r="J27" s="8">
        <v>-32.9</v>
      </c>
      <c r="K27" s="30" t="s">
        <v>739</v>
      </c>
      <c r="L27" s="112" t="str">
        <f>IF(J27="Div by 0", "N/A", IF(OR(J27="N/A",K27="N/A"),"N/A", IF(J27&gt;VALUE(MID(K27,1,2)), "No", IF(J27&lt;-1*VALUE(MID(K27,1,2)), "No", "Yes"))))</f>
        <v>No</v>
      </c>
    </row>
    <row r="28" spans="1:12" x14ac:dyDescent="0.2">
      <c r="A28" s="163" t="s">
        <v>1242</v>
      </c>
      <c r="B28" s="10" t="s">
        <v>213</v>
      </c>
      <c r="C28" s="10" t="s">
        <v>1749</v>
      </c>
      <c r="D28" s="7" t="str">
        <f t="shared" ref="D28:D30" si="14">IF($B28="N/A","N/A",IF(C28&gt;10,"No",IF(C28&lt;-10,"No","Yes")))</f>
        <v>N/A</v>
      </c>
      <c r="E28" s="10" t="s">
        <v>1749</v>
      </c>
      <c r="F28" s="7" t="str">
        <f t="shared" si="12"/>
        <v>N/A</v>
      </c>
      <c r="G28" s="10" t="s">
        <v>1749</v>
      </c>
      <c r="H28" s="7" t="str">
        <f t="shared" ref="H28:H30" si="15">IF($B28="N/A","N/A",IF(G28&gt;10,"No",IF(G28&lt;-10,"No","Yes")))</f>
        <v>N/A</v>
      </c>
      <c r="I28" s="8" t="s">
        <v>1749</v>
      </c>
      <c r="J28" s="8" t="s">
        <v>1749</v>
      </c>
      <c r="K28" s="28" t="s">
        <v>739</v>
      </c>
      <c r="L28" s="112" t="str">
        <f>IF(J28="Div by 0", "N/A", IF(OR(J28="N/A",K28="N/A"),"N/A", IF(J28&gt;VALUE(MID(K28,1,2)), "No", IF(J28&lt;-1*VALUE(MID(K28,1,2)), "No", "Yes"))))</f>
        <v>N/A</v>
      </c>
    </row>
    <row r="29" spans="1:12" x14ac:dyDescent="0.2">
      <c r="A29" s="163" t="s">
        <v>1243</v>
      </c>
      <c r="B29" s="10" t="s">
        <v>213</v>
      </c>
      <c r="C29" s="10" t="s">
        <v>1749</v>
      </c>
      <c r="D29" s="7" t="str">
        <f t="shared" si="14"/>
        <v>N/A</v>
      </c>
      <c r="E29" s="10" t="s">
        <v>1749</v>
      </c>
      <c r="F29" s="7" t="str">
        <f t="shared" si="12"/>
        <v>N/A</v>
      </c>
      <c r="G29" s="10" t="s">
        <v>1749</v>
      </c>
      <c r="H29" s="7" t="str">
        <f t="shared" si="15"/>
        <v>N/A</v>
      </c>
      <c r="I29" s="8" t="s">
        <v>1749</v>
      </c>
      <c r="J29" s="8" t="s">
        <v>1749</v>
      </c>
      <c r="K29" s="28" t="s">
        <v>739</v>
      </c>
      <c r="L29" s="112" t="str">
        <f t="shared" ref="L29:L30" si="16">IF(J29="Div by 0", "N/A", IF(OR(J29="N/A",K29="N/A"),"N/A", IF(J29&gt;VALUE(MID(K29,1,2)), "No", IF(J29&lt;-1*VALUE(MID(K29,1,2)), "No", "Yes"))))</f>
        <v>N/A</v>
      </c>
    </row>
    <row r="30" spans="1:12" x14ac:dyDescent="0.2">
      <c r="A30" s="163" t="s">
        <v>1244</v>
      </c>
      <c r="B30" s="10" t="s">
        <v>213</v>
      </c>
      <c r="C30" s="10" t="s">
        <v>1749</v>
      </c>
      <c r="D30" s="7" t="str">
        <f t="shared" si="14"/>
        <v>N/A</v>
      </c>
      <c r="E30" s="10" t="s">
        <v>1749</v>
      </c>
      <c r="F30" s="7" t="str">
        <f t="shared" si="12"/>
        <v>N/A</v>
      </c>
      <c r="G30" s="10" t="s">
        <v>1749</v>
      </c>
      <c r="H30" s="7" t="str">
        <f t="shared" si="15"/>
        <v>N/A</v>
      </c>
      <c r="I30" s="8" t="s">
        <v>1749</v>
      </c>
      <c r="J30" s="8" t="s">
        <v>1749</v>
      </c>
      <c r="K30" s="28" t="s">
        <v>739</v>
      </c>
      <c r="L30" s="112" t="str">
        <f t="shared" si="16"/>
        <v>N/A</v>
      </c>
    </row>
    <row r="31" spans="1:12" x14ac:dyDescent="0.2">
      <c r="A31" s="175" t="s">
        <v>2</v>
      </c>
      <c r="B31" s="22" t="s">
        <v>213</v>
      </c>
      <c r="C31" s="9">
        <v>99.150426393999993</v>
      </c>
      <c r="D31" s="27" t="str">
        <f t="shared" ref="D31:D69" si="17">IF($B31="N/A","N/A",IF(C31&gt;10,"No",IF(C31&lt;-10,"No","Yes")))</f>
        <v>N/A</v>
      </c>
      <c r="E31" s="9">
        <v>98.422527493999993</v>
      </c>
      <c r="F31" s="27" t="str">
        <f t="shared" ref="F31:F69" si="18">IF($B31="N/A","N/A",IF(E31&gt;10,"No",IF(E31&lt;-10,"No","Yes")))</f>
        <v>N/A</v>
      </c>
      <c r="G31" s="9">
        <v>94.328654893000007</v>
      </c>
      <c r="H31" s="27" t="str">
        <f t="shared" ref="H31:H69" si="19">IF($B31="N/A","N/A",IF(G31&gt;10,"No",IF(G31&lt;-10,"No","Yes")))</f>
        <v>N/A</v>
      </c>
      <c r="I31" s="8">
        <v>-0.73399999999999999</v>
      </c>
      <c r="J31" s="8">
        <v>-4.16</v>
      </c>
      <c r="K31" s="28" t="s">
        <v>739</v>
      </c>
      <c r="L31" s="112" t="str">
        <f t="shared" ref="L31:L99" si="20">IF(J31="Div by 0", "N/A", IF(K31="N/A","N/A", IF(J31&gt;VALUE(MID(K31,1,2)), "No", IF(J31&lt;-1*VALUE(MID(K31,1,2)), "No", "Yes"))))</f>
        <v>Yes</v>
      </c>
    </row>
    <row r="32" spans="1:12" x14ac:dyDescent="0.2">
      <c r="A32" s="175" t="s">
        <v>22</v>
      </c>
      <c r="B32" s="22" t="s">
        <v>213</v>
      </c>
      <c r="C32" s="1">
        <v>678646</v>
      </c>
      <c r="D32" s="27" t="str">
        <f t="shared" si="17"/>
        <v>N/A</v>
      </c>
      <c r="E32" s="1">
        <v>740038</v>
      </c>
      <c r="F32" s="27" t="str">
        <f t="shared" si="18"/>
        <v>N/A</v>
      </c>
      <c r="G32" s="1">
        <v>733643</v>
      </c>
      <c r="H32" s="27" t="str">
        <f t="shared" si="19"/>
        <v>N/A</v>
      </c>
      <c r="I32" s="8">
        <v>9.0459999999999994</v>
      </c>
      <c r="J32" s="8">
        <v>-0.86399999999999999</v>
      </c>
      <c r="K32" s="28" t="s">
        <v>739</v>
      </c>
      <c r="L32" s="112" t="str">
        <f t="shared" si="20"/>
        <v>Yes</v>
      </c>
    </row>
    <row r="33" spans="1:12" x14ac:dyDescent="0.2">
      <c r="A33" s="175" t="s">
        <v>451</v>
      </c>
      <c r="B33" s="30" t="s">
        <v>213</v>
      </c>
      <c r="C33" s="1">
        <v>46441</v>
      </c>
      <c r="D33" s="1" t="str">
        <f t="shared" si="17"/>
        <v>N/A</v>
      </c>
      <c r="E33" s="1">
        <v>46243</v>
      </c>
      <c r="F33" s="1" t="str">
        <f t="shared" si="18"/>
        <v>N/A</v>
      </c>
      <c r="G33" s="1">
        <v>30376</v>
      </c>
      <c r="H33" s="7" t="str">
        <f t="shared" si="19"/>
        <v>N/A</v>
      </c>
      <c r="I33" s="8">
        <v>-0.42599999999999999</v>
      </c>
      <c r="J33" s="8">
        <v>-34.299999999999997</v>
      </c>
      <c r="K33" s="30" t="s">
        <v>739</v>
      </c>
      <c r="L33" s="112" t="str">
        <f t="shared" si="20"/>
        <v>No</v>
      </c>
    </row>
    <row r="34" spans="1:12" x14ac:dyDescent="0.2">
      <c r="A34" s="175" t="s">
        <v>1245</v>
      </c>
      <c r="B34" s="3" t="s">
        <v>213</v>
      </c>
      <c r="C34" s="1">
        <v>33223</v>
      </c>
      <c r="D34" s="5" t="str">
        <f t="shared" ref="D34:D38" si="21">IF($B34="N/A","N/A",IF(C34&lt;0,"No","Yes"))</f>
        <v>N/A</v>
      </c>
      <c r="E34" s="1">
        <v>37100</v>
      </c>
      <c r="F34" s="5" t="str">
        <f t="shared" ref="F34:F38" si="22">IF($B34="N/A","N/A",IF(E34&lt;0,"No","Yes"))</f>
        <v>N/A</v>
      </c>
      <c r="G34" s="1">
        <v>29833</v>
      </c>
      <c r="H34" s="5" t="str">
        <f t="shared" ref="H34:H38" si="23">IF($B34="N/A","N/A",IF(G34&lt;0,"No","Yes"))</f>
        <v>N/A</v>
      </c>
      <c r="I34" s="8">
        <v>11.67</v>
      </c>
      <c r="J34" s="8">
        <v>-19.600000000000001</v>
      </c>
      <c r="K34" s="1" t="s">
        <v>739</v>
      </c>
      <c r="L34" s="112" t="str">
        <f t="shared" si="20"/>
        <v>Yes</v>
      </c>
    </row>
    <row r="35" spans="1:12" x14ac:dyDescent="0.2">
      <c r="A35" s="175" t="s">
        <v>1246</v>
      </c>
      <c r="B35" s="3" t="s">
        <v>213</v>
      </c>
      <c r="C35" s="1">
        <v>0</v>
      </c>
      <c r="D35" s="5" t="str">
        <f t="shared" si="21"/>
        <v>N/A</v>
      </c>
      <c r="E35" s="1">
        <v>0</v>
      </c>
      <c r="F35" s="5" t="str">
        <f t="shared" si="22"/>
        <v>N/A</v>
      </c>
      <c r="G35" s="1">
        <v>0</v>
      </c>
      <c r="H35" s="5" t="str">
        <f t="shared" si="23"/>
        <v>N/A</v>
      </c>
      <c r="I35" s="8" t="s">
        <v>1749</v>
      </c>
      <c r="J35" s="8" t="s">
        <v>1749</v>
      </c>
      <c r="K35" s="1" t="s">
        <v>739</v>
      </c>
      <c r="L35" s="112" t="str">
        <f t="shared" si="20"/>
        <v>N/A</v>
      </c>
    </row>
    <row r="36" spans="1:12" x14ac:dyDescent="0.2">
      <c r="A36" s="175" t="s">
        <v>1247</v>
      </c>
      <c r="B36" s="3" t="s">
        <v>213</v>
      </c>
      <c r="C36" s="1">
        <v>145</v>
      </c>
      <c r="D36" s="5" t="str">
        <f t="shared" si="21"/>
        <v>N/A</v>
      </c>
      <c r="E36" s="1">
        <v>336</v>
      </c>
      <c r="F36" s="5" t="str">
        <f t="shared" si="22"/>
        <v>N/A</v>
      </c>
      <c r="G36" s="1">
        <v>458</v>
      </c>
      <c r="H36" s="5" t="str">
        <f t="shared" si="23"/>
        <v>N/A</v>
      </c>
      <c r="I36" s="8">
        <v>131.69999999999999</v>
      </c>
      <c r="J36" s="8">
        <v>36.31</v>
      </c>
      <c r="K36" s="1" t="s">
        <v>739</v>
      </c>
      <c r="L36" s="112" t="str">
        <f t="shared" si="20"/>
        <v>No</v>
      </c>
    </row>
    <row r="37" spans="1:12" x14ac:dyDescent="0.2">
      <c r="A37" s="175" t="s">
        <v>1248</v>
      </c>
      <c r="B37" s="3" t="s">
        <v>213</v>
      </c>
      <c r="C37" s="1">
        <v>13073</v>
      </c>
      <c r="D37" s="5" t="str">
        <f t="shared" si="21"/>
        <v>N/A</v>
      </c>
      <c r="E37" s="1">
        <v>8807</v>
      </c>
      <c r="F37" s="5" t="str">
        <f t="shared" si="22"/>
        <v>N/A</v>
      </c>
      <c r="G37" s="1">
        <v>85</v>
      </c>
      <c r="H37" s="5" t="str">
        <f t="shared" si="23"/>
        <v>N/A</v>
      </c>
      <c r="I37" s="8">
        <v>-32.6</v>
      </c>
      <c r="J37" s="8">
        <v>-99</v>
      </c>
      <c r="K37" s="1" t="s">
        <v>739</v>
      </c>
      <c r="L37" s="112" t="str">
        <f t="shared" si="20"/>
        <v>No</v>
      </c>
    </row>
    <row r="38" spans="1:12" x14ac:dyDescent="0.2">
      <c r="A38" s="175" t="s">
        <v>1249</v>
      </c>
      <c r="B38" s="3" t="s">
        <v>213</v>
      </c>
      <c r="C38" s="1">
        <v>0</v>
      </c>
      <c r="D38" s="5" t="str">
        <f t="shared" si="21"/>
        <v>N/A</v>
      </c>
      <c r="E38" s="1">
        <v>0</v>
      </c>
      <c r="F38" s="5" t="str">
        <f t="shared" si="22"/>
        <v>N/A</v>
      </c>
      <c r="G38" s="1">
        <v>0</v>
      </c>
      <c r="H38" s="5" t="str">
        <f t="shared" si="23"/>
        <v>N/A</v>
      </c>
      <c r="I38" s="8" t="s">
        <v>1749</v>
      </c>
      <c r="J38" s="8" t="s">
        <v>1749</v>
      </c>
      <c r="K38" s="1" t="s">
        <v>739</v>
      </c>
      <c r="L38" s="112" t="str">
        <f t="shared" si="20"/>
        <v>N/A</v>
      </c>
    </row>
    <row r="39" spans="1:12" x14ac:dyDescent="0.2">
      <c r="A39" s="175" t="s">
        <v>452</v>
      </c>
      <c r="B39" s="30" t="s">
        <v>213</v>
      </c>
      <c r="C39" s="1">
        <v>90536</v>
      </c>
      <c r="D39" s="1" t="str">
        <f t="shared" si="17"/>
        <v>N/A</v>
      </c>
      <c r="E39" s="1">
        <v>81890</v>
      </c>
      <c r="F39" s="1" t="str">
        <f t="shared" si="18"/>
        <v>N/A</v>
      </c>
      <c r="G39" s="1">
        <v>71811</v>
      </c>
      <c r="H39" s="7" t="str">
        <f t="shared" si="19"/>
        <v>N/A</v>
      </c>
      <c r="I39" s="8">
        <v>-9.5500000000000007</v>
      </c>
      <c r="J39" s="8">
        <v>-12.3</v>
      </c>
      <c r="K39" s="30" t="s">
        <v>739</v>
      </c>
      <c r="L39" s="112" t="str">
        <f t="shared" si="20"/>
        <v>Yes</v>
      </c>
    </row>
    <row r="40" spans="1:12" x14ac:dyDescent="0.2">
      <c r="A40" s="175" t="s">
        <v>1250</v>
      </c>
      <c r="B40" s="3" t="s">
        <v>213</v>
      </c>
      <c r="C40" s="1">
        <v>81361</v>
      </c>
      <c r="D40" s="5" t="str">
        <f t="shared" ref="D40:D45" si="24">IF($B40="N/A","N/A",IF(C40&lt;0,"No","Yes"))</f>
        <v>N/A</v>
      </c>
      <c r="E40" s="1">
        <v>72911</v>
      </c>
      <c r="F40" s="5" t="str">
        <f t="shared" ref="F40:F45" si="25">IF($B40="N/A","N/A",IF(E40&lt;0,"No","Yes"))</f>
        <v>N/A</v>
      </c>
      <c r="G40" s="1">
        <v>70943</v>
      </c>
      <c r="H40" s="5" t="str">
        <f t="shared" ref="H40:H45" si="26">IF($B40="N/A","N/A",IF(G40&lt;0,"No","Yes"))</f>
        <v>N/A</v>
      </c>
      <c r="I40" s="8">
        <v>-10.4</v>
      </c>
      <c r="J40" s="8">
        <v>-2.7</v>
      </c>
      <c r="K40" s="1" t="s">
        <v>739</v>
      </c>
      <c r="L40" s="112" t="str">
        <f t="shared" si="20"/>
        <v>Yes</v>
      </c>
    </row>
    <row r="41" spans="1:12" x14ac:dyDescent="0.2">
      <c r="A41" s="175" t="s">
        <v>1251</v>
      </c>
      <c r="B41" s="3" t="s">
        <v>213</v>
      </c>
      <c r="C41" s="1">
        <v>0</v>
      </c>
      <c r="D41" s="5" t="str">
        <f t="shared" si="24"/>
        <v>N/A</v>
      </c>
      <c r="E41" s="1">
        <v>0</v>
      </c>
      <c r="F41" s="5" t="str">
        <f t="shared" si="25"/>
        <v>N/A</v>
      </c>
      <c r="G41" s="1">
        <v>0</v>
      </c>
      <c r="H41" s="5" t="str">
        <f t="shared" si="26"/>
        <v>N/A</v>
      </c>
      <c r="I41" s="8" t="s">
        <v>1749</v>
      </c>
      <c r="J41" s="8" t="s">
        <v>1749</v>
      </c>
      <c r="K41" s="1" t="s">
        <v>739</v>
      </c>
      <c r="L41" s="112" t="str">
        <f t="shared" si="20"/>
        <v>N/A</v>
      </c>
    </row>
    <row r="42" spans="1:12" x14ac:dyDescent="0.2">
      <c r="A42" s="175" t="s">
        <v>1252</v>
      </c>
      <c r="B42" s="3" t="s">
        <v>213</v>
      </c>
      <c r="C42" s="1">
        <v>102</v>
      </c>
      <c r="D42" s="5" t="str">
        <f t="shared" si="24"/>
        <v>N/A</v>
      </c>
      <c r="E42" s="1">
        <v>42</v>
      </c>
      <c r="F42" s="5" t="str">
        <f t="shared" si="25"/>
        <v>N/A</v>
      </c>
      <c r="G42" s="1">
        <v>0</v>
      </c>
      <c r="H42" s="5" t="str">
        <f t="shared" si="26"/>
        <v>N/A</v>
      </c>
      <c r="I42" s="8">
        <v>-58.8</v>
      </c>
      <c r="J42" s="8">
        <v>-100</v>
      </c>
      <c r="K42" s="1" t="s">
        <v>739</v>
      </c>
      <c r="L42" s="112" t="str">
        <f t="shared" si="20"/>
        <v>No</v>
      </c>
    </row>
    <row r="43" spans="1:12" x14ac:dyDescent="0.2">
      <c r="A43" s="175" t="s">
        <v>1253</v>
      </c>
      <c r="B43" s="3" t="s">
        <v>213</v>
      </c>
      <c r="C43" s="1">
        <v>470</v>
      </c>
      <c r="D43" s="5" t="str">
        <f t="shared" si="24"/>
        <v>N/A</v>
      </c>
      <c r="E43" s="1">
        <v>702</v>
      </c>
      <c r="F43" s="5" t="str">
        <f t="shared" si="25"/>
        <v>N/A</v>
      </c>
      <c r="G43" s="1">
        <v>679</v>
      </c>
      <c r="H43" s="5" t="str">
        <f t="shared" si="26"/>
        <v>N/A</v>
      </c>
      <c r="I43" s="8">
        <v>49.36</v>
      </c>
      <c r="J43" s="8">
        <v>-3.28</v>
      </c>
      <c r="K43" s="1" t="s">
        <v>739</v>
      </c>
      <c r="L43" s="112" t="str">
        <f t="shared" si="20"/>
        <v>Yes</v>
      </c>
    </row>
    <row r="44" spans="1:12" x14ac:dyDescent="0.2">
      <c r="A44" s="175" t="s">
        <v>1254</v>
      </c>
      <c r="B44" s="3" t="s">
        <v>213</v>
      </c>
      <c r="C44" s="1">
        <v>8603</v>
      </c>
      <c r="D44" s="5" t="str">
        <f t="shared" si="24"/>
        <v>N/A</v>
      </c>
      <c r="E44" s="1">
        <v>8235</v>
      </c>
      <c r="F44" s="5" t="str">
        <f t="shared" si="25"/>
        <v>N/A</v>
      </c>
      <c r="G44" s="1">
        <v>189</v>
      </c>
      <c r="H44" s="5" t="str">
        <f t="shared" si="26"/>
        <v>N/A</v>
      </c>
      <c r="I44" s="8">
        <v>-4.28</v>
      </c>
      <c r="J44" s="8">
        <v>-97.7</v>
      </c>
      <c r="K44" s="1" t="s">
        <v>739</v>
      </c>
      <c r="L44" s="112" t="str">
        <f t="shared" si="20"/>
        <v>No</v>
      </c>
    </row>
    <row r="45" spans="1:12" x14ac:dyDescent="0.2">
      <c r="A45" s="175" t="s">
        <v>1255</v>
      </c>
      <c r="B45" s="3" t="s">
        <v>213</v>
      </c>
      <c r="C45" s="1">
        <v>0</v>
      </c>
      <c r="D45" s="5" t="str">
        <f t="shared" si="24"/>
        <v>N/A</v>
      </c>
      <c r="E45" s="1">
        <v>0</v>
      </c>
      <c r="F45" s="5" t="str">
        <f t="shared" si="25"/>
        <v>N/A</v>
      </c>
      <c r="G45" s="1">
        <v>0</v>
      </c>
      <c r="H45" s="5" t="str">
        <f t="shared" si="26"/>
        <v>N/A</v>
      </c>
      <c r="I45" s="8" t="s">
        <v>1749</v>
      </c>
      <c r="J45" s="8" t="s">
        <v>1749</v>
      </c>
      <c r="K45" s="1" t="s">
        <v>739</v>
      </c>
      <c r="L45" s="112" t="str">
        <f t="shared" si="20"/>
        <v>N/A</v>
      </c>
    </row>
    <row r="46" spans="1:12" x14ac:dyDescent="0.2">
      <c r="A46" s="175" t="s">
        <v>453</v>
      </c>
      <c r="B46" s="30" t="s">
        <v>213</v>
      </c>
      <c r="C46" s="1">
        <v>409745</v>
      </c>
      <c r="D46" s="1" t="str">
        <f t="shared" si="17"/>
        <v>N/A</v>
      </c>
      <c r="E46" s="1">
        <v>449767</v>
      </c>
      <c r="F46" s="1" t="str">
        <f t="shared" si="18"/>
        <v>N/A</v>
      </c>
      <c r="G46" s="1">
        <v>456571</v>
      </c>
      <c r="H46" s="7" t="str">
        <f t="shared" si="19"/>
        <v>N/A</v>
      </c>
      <c r="I46" s="8">
        <v>9.7680000000000007</v>
      </c>
      <c r="J46" s="8">
        <v>1.5129999999999999</v>
      </c>
      <c r="K46" s="30" t="s">
        <v>739</v>
      </c>
      <c r="L46" s="112" t="str">
        <f t="shared" si="20"/>
        <v>Yes</v>
      </c>
    </row>
    <row r="47" spans="1:12" x14ac:dyDescent="0.2">
      <c r="A47" s="175" t="s">
        <v>1256</v>
      </c>
      <c r="B47" s="3" t="s">
        <v>213</v>
      </c>
      <c r="C47" s="1">
        <v>284459</v>
      </c>
      <c r="D47" s="5" t="str">
        <f t="shared" ref="D47:D53" si="27">IF($B47="N/A","N/A",IF(C47&lt;0,"No","Yes"))</f>
        <v>N/A</v>
      </c>
      <c r="E47" s="1">
        <v>341748</v>
      </c>
      <c r="F47" s="5" t="str">
        <f t="shared" ref="F47:F53" si="28">IF($B47="N/A","N/A",IF(E47&lt;0,"No","Yes"))</f>
        <v>N/A</v>
      </c>
      <c r="G47" s="1">
        <v>357091</v>
      </c>
      <c r="H47" s="5" t="str">
        <f t="shared" ref="H47:H53" si="29">IF($B47="N/A","N/A",IF(G47&lt;0,"No","Yes"))</f>
        <v>N/A</v>
      </c>
      <c r="I47" s="8">
        <v>20.14</v>
      </c>
      <c r="J47" s="8">
        <v>4.49</v>
      </c>
      <c r="K47" s="1" t="s">
        <v>739</v>
      </c>
      <c r="L47" s="112" t="str">
        <f t="shared" si="20"/>
        <v>Yes</v>
      </c>
    </row>
    <row r="48" spans="1:12" x14ac:dyDescent="0.2">
      <c r="A48" s="175" t="s">
        <v>1257</v>
      </c>
      <c r="B48" s="3" t="s">
        <v>213</v>
      </c>
      <c r="C48" s="1">
        <v>0</v>
      </c>
      <c r="D48" s="5" t="str">
        <f t="shared" si="27"/>
        <v>N/A</v>
      </c>
      <c r="E48" s="1">
        <v>0</v>
      </c>
      <c r="F48" s="5" t="str">
        <f t="shared" si="28"/>
        <v>N/A</v>
      </c>
      <c r="G48" s="1">
        <v>0</v>
      </c>
      <c r="H48" s="5" t="str">
        <f t="shared" si="29"/>
        <v>N/A</v>
      </c>
      <c r="I48" s="8" t="s">
        <v>1749</v>
      </c>
      <c r="J48" s="8" t="s">
        <v>1749</v>
      </c>
      <c r="K48" s="1" t="s">
        <v>739</v>
      </c>
      <c r="L48" s="112" t="str">
        <f t="shared" si="20"/>
        <v>N/A</v>
      </c>
    </row>
    <row r="49" spans="1:12" x14ac:dyDescent="0.2">
      <c r="A49" s="175" t="s">
        <v>1258</v>
      </c>
      <c r="B49" s="3" t="s">
        <v>213</v>
      </c>
      <c r="C49" s="1">
        <v>0</v>
      </c>
      <c r="D49" s="5" t="str">
        <f t="shared" si="27"/>
        <v>N/A</v>
      </c>
      <c r="E49" s="1">
        <v>0</v>
      </c>
      <c r="F49" s="5" t="str">
        <f t="shared" si="28"/>
        <v>N/A</v>
      </c>
      <c r="G49" s="1">
        <v>0</v>
      </c>
      <c r="H49" s="5" t="str">
        <f t="shared" si="29"/>
        <v>N/A</v>
      </c>
      <c r="I49" s="8" t="s">
        <v>1749</v>
      </c>
      <c r="J49" s="8" t="s">
        <v>1749</v>
      </c>
      <c r="K49" s="1" t="s">
        <v>739</v>
      </c>
      <c r="L49" s="112" t="str">
        <f t="shared" si="20"/>
        <v>N/A</v>
      </c>
    </row>
    <row r="50" spans="1:12" x14ac:dyDescent="0.2">
      <c r="A50" s="175" t="s">
        <v>1259</v>
      </c>
      <c r="B50" s="3" t="s">
        <v>213</v>
      </c>
      <c r="C50" s="1">
        <v>90217</v>
      </c>
      <c r="D50" s="5" t="str">
        <f t="shared" si="27"/>
        <v>N/A</v>
      </c>
      <c r="E50" s="1">
        <v>16911</v>
      </c>
      <c r="F50" s="5" t="str">
        <f t="shared" si="28"/>
        <v>N/A</v>
      </c>
      <c r="G50" s="1">
        <v>11</v>
      </c>
      <c r="H50" s="5" t="str">
        <f t="shared" si="29"/>
        <v>N/A</v>
      </c>
      <c r="I50" s="8">
        <v>-81.3</v>
      </c>
      <c r="J50" s="8">
        <v>-100</v>
      </c>
      <c r="K50" s="1" t="s">
        <v>739</v>
      </c>
      <c r="L50" s="112" t="str">
        <f t="shared" si="20"/>
        <v>No</v>
      </c>
    </row>
    <row r="51" spans="1:12" x14ac:dyDescent="0.2">
      <c r="A51" s="175" t="s">
        <v>1260</v>
      </c>
      <c r="B51" s="3" t="s">
        <v>213</v>
      </c>
      <c r="C51" s="1">
        <v>16118</v>
      </c>
      <c r="D51" s="5" t="str">
        <f t="shared" si="27"/>
        <v>N/A</v>
      </c>
      <c r="E51" s="1">
        <v>74170</v>
      </c>
      <c r="F51" s="5" t="str">
        <f t="shared" si="28"/>
        <v>N/A</v>
      </c>
      <c r="G51" s="1">
        <v>85049</v>
      </c>
      <c r="H51" s="5" t="str">
        <f t="shared" si="29"/>
        <v>N/A</v>
      </c>
      <c r="I51" s="8">
        <v>360.2</v>
      </c>
      <c r="J51" s="8">
        <v>14.67</v>
      </c>
      <c r="K51" s="1" t="s">
        <v>739</v>
      </c>
      <c r="L51" s="112" t="str">
        <f t="shared" si="20"/>
        <v>Yes</v>
      </c>
    </row>
    <row r="52" spans="1:12" x14ac:dyDescent="0.2">
      <c r="A52" s="175" t="s">
        <v>1261</v>
      </c>
      <c r="B52" s="3" t="s">
        <v>213</v>
      </c>
      <c r="C52" s="1">
        <v>18951</v>
      </c>
      <c r="D52" s="5" t="str">
        <f t="shared" si="27"/>
        <v>N/A</v>
      </c>
      <c r="E52" s="1">
        <v>16938</v>
      </c>
      <c r="F52" s="5" t="str">
        <f t="shared" si="28"/>
        <v>N/A</v>
      </c>
      <c r="G52" s="1">
        <v>14426</v>
      </c>
      <c r="H52" s="5" t="str">
        <f t="shared" si="29"/>
        <v>N/A</v>
      </c>
      <c r="I52" s="8">
        <v>-10.6</v>
      </c>
      <c r="J52" s="8">
        <v>-14.8</v>
      </c>
      <c r="K52" s="1" t="s">
        <v>739</v>
      </c>
      <c r="L52" s="112" t="str">
        <f t="shared" si="20"/>
        <v>Yes</v>
      </c>
    </row>
    <row r="53" spans="1:12" x14ac:dyDescent="0.2">
      <c r="A53" s="175" t="s">
        <v>1262</v>
      </c>
      <c r="B53" s="3" t="s">
        <v>213</v>
      </c>
      <c r="C53" s="1">
        <v>0</v>
      </c>
      <c r="D53" s="5" t="str">
        <f t="shared" si="27"/>
        <v>N/A</v>
      </c>
      <c r="E53" s="1">
        <v>0</v>
      </c>
      <c r="F53" s="5" t="str">
        <f t="shared" si="28"/>
        <v>N/A</v>
      </c>
      <c r="G53" s="1">
        <v>0</v>
      </c>
      <c r="H53" s="5" t="str">
        <f t="shared" si="29"/>
        <v>N/A</v>
      </c>
      <c r="I53" s="8" t="s">
        <v>1749</v>
      </c>
      <c r="J53" s="8" t="s">
        <v>1749</v>
      </c>
      <c r="K53" s="1" t="s">
        <v>739</v>
      </c>
      <c r="L53" s="112" t="str">
        <f t="shared" si="20"/>
        <v>N/A</v>
      </c>
    </row>
    <row r="54" spans="1:12" x14ac:dyDescent="0.2">
      <c r="A54" s="175" t="s">
        <v>454</v>
      </c>
      <c r="B54" s="30" t="s">
        <v>213</v>
      </c>
      <c r="C54" s="1">
        <v>131924</v>
      </c>
      <c r="D54" s="1" t="str">
        <f t="shared" si="17"/>
        <v>N/A</v>
      </c>
      <c r="E54" s="1">
        <v>162136</v>
      </c>
      <c r="F54" s="1" t="str">
        <f t="shared" si="18"/>
        <v>N/A</v>
      </c>
      <c r="G54" s="1">
        <v>174870</v>
      </c>
      <c r="H54" s="7" t="str">
        <f t="shared" si="19"/>
        <v>N/A</v>
      </c>
      <c r="I54" s="8">
        <v>22.9</v>
      </c>
      <c r="J54" s="8">
        <v>7.8540000000000001</v>
      </c>
      <c r="K54" s="30" t="s">
        <v>739</v>
      </c>
      <c r="L54" s="112" t="str">
        <f t="shared" si="20"/>
        <v>Yes</v>
      </c>
    </row>
    <row r="55" spans="1:12" x14ac:dyDescent="0.2">
      <c r="A55" s="175" t="s">
        <v>1263</v>
      </c>
      <c r="B55" s="3" t="s">
        <v>213</v>
      </c>
      <c r="C55" s="1">
        <v>114771</v>
      </c>
      <c r="D55" s="5" t="str">
        <f t="shared" ref="D55:D60" si="30">IF($B55="N/A","N/A",IF(C55&lt;0,"No","Yes"))</f>
        <v>N/A</v>
      </c>
      <c r="E55" s="1">
        <v>150871</v>
      </c>
      <c r="F55" s="5" t="str">
        <f t="shared" ref="F55:F60" si="31">IF($B55="N/A","N/A",IF(E55&lt;0,"No","Yes"))</f>
        <v>N/A</v>
      </c>
      <c r="G55" s="1">
        <v>166540</v>
      </c>
      <c r="H55" s="5" t="str">
        <f t="shared" ref="H55:H60" si="32">IF($B55="N/A","N/A",IF(G55&lt;0,"No","Yes"))</f>
        <v>N/A</v>
      </c>
      <c r="I55" s="8">
        <v>31.45</v>
      </c>
      <c r="J55" s="8">
        <v>10.39</v>
      </c>
      <c r="K55" s="1" t="s">
        <v>739</v>
      </c>
      <c r="L55" s="112" t="str">
        <f t="shared" si="20"/>
        <v>Yes</v>
      </c>
    </row>
    <row r="56" spans="1:12" x14ac:dyDescent="0.2">
      <c r="A56" s="175" t="s">
        <v>1264</v>
      </c>
      <c r="B56" s="3" t="s">
        <v>213</v>
      </c>
      <c r="C56" s="1">
        <v>0</v>
      </c>
      <c r="D56" s="5" t="str">
        <f t="shared" si="30"/>
        <v>N/A</v>
      </c>
      <c r="E56" s="1">
        <v>0</v>
      </c>
      <c r="F56" s="5" t="str">
        <f t="shared" si="31"/>
        <v>N/A</v>
      </c>
      <c r="G56" s="1">
        <v>0</v>
      </c>
      <c r="H56" s="5" t="str">
        <f t="shared" si="32"/>
        <v>N/A</v>
      </c>
      <c r="I56" s="8" t="s">
        <v>1749</v>
      </c>
      <c r="J56" s="8" t="s">
        <v>1749</v>
      </c>
      <c r="K56" s="1" t="s">
        <v>739</v>
      </c>
      <c r="L56" s="112" t="str">
        <f t="shared" si="20"/>
        <v>N/A</v>
      </c>
    </row>
    <row r="57" spans="1:12" x14ac:dyDescent="0.2">
      <c r="A57" s="175" t="s">
        <v>1265</v>
      </c>
      <c r="B57" s="3" t="s">
        <v>213</v>
      </c>
      <c r="C57" s="1">
        <v>0</v>
      </c>
      <c r="D57" s="5" t="str">
        <f t="shared" si="30"/>
        <v>N/A</v>
      </c>
      <c r="E57" s="1">
        <v>0</v>
      </c>
      <c r="F57" s="5" t="str">
        <f t="shared" si="31"/>
        <v>N/A</v>
      </c>
      <c r="G57" s="1">
        <v>0</v>
      </c>
      <c r="H57" s="5" t="str">
        <f t="shared" si="32"/>
        <v>N/A</v>
      </c>
      <c r="I57" s="8" t="s">
        <v>1749</v>
      </c>
      <c r="J57" s="8" t="s">
        <v>1749</v>
      </c>
      <c r="K57" s="1" t="s">
        <v>739</v>
      </c>
      <c r="L57" s="112" t="str">
        <f t="shared" si="20"/>
        <v>N/A</v>
      </c>
    </row>
    <row r="58" spans="1:12" x14ac:dyDescent="0.2">
      <c r="A58" s="175" t="s">
        <v>1266</v>
      </c>
      <c r="B58" s="3" t="s">
        <v>213</v>
      </c>
      <c r="C58" s="1">
        <v>7870</v>
      </c>
      <c r="D58" s="5" t="str">
        <f t="shared" si="30"/>
        <v>N/A</v>
      </c>
      <c r="E58" s="1">
        <v>2176</v>
      </c>
      <c r="F58" s="5" t="str">
        <f t="shared" si="31"/>
        <v>N/A</v>
      </c>
      <c r="G58" s="1">
        <v>785</v>
      </c>
      <c r="H58" s="5" t="str">
        <f t="shared" si="32"/>
        <v>N/A</v>
      </c>
      <c r="I58" s="8">
        <v>-72.400000000000006</v>
      </c>
      <c r="J58" s="8">
        <v>-63.9</v>
      </c>
      <c r="K58" s="1" t="s">
        <v>739</v>
      </c>
      <c r="L58" s="112" t="str">
        <f t="shared" si="20"/>
        <v>No</v>
      </c>
    </row>
    <row r="59" spans="1:12" x14ac:dyDescent="0.2">
      <c r="A59" s="175" t="s">
        <v>1267</v>
      </c>
      <c r="B59" s="3" t="s">
        <v>213</v>
      </c>
      <c r="C59" s="1">
        <v>9283</v>
      </c>
      <c r="D59" s="5" t="str">
        <f t="shared" si="30"/>
        <v>N/A</v>
      </c>
      <c r="E59" s="1">
        <v>9089</v>
      </c>
      <c r="F59" s="5" t="str">
        <f t="shared" si="31"/>
        <v>N/A</v>
      </c>
      <c r="G59" s="1">
        <v>7545</v>
      </c>
      <c r="H59" s="5" t="str">
        <f t="shared" si="32"/>
        <v>N/A</v>
      </c>
      <c r="I59" s="8">
        <v>-2.09</v>
      </c>
      <c r="J59" s="8">
        <v>-17</v>
      </c>
      <c r="K59" s="1" t="s">
        <v>739</v>
      </c>
      <c r="L59" s="112" t="str">
        <f t="shared" si="20"/>
        <v>Yes</v>
      </c>
    </row>
    <row r="60" spans="1:12" x14ac:dyDescent="0.2">
      <c r="A60" s="175" t="s">
        <v>1268</v>
      </c>
      <c r="B60" s="3" t="s">
        <v>213</v>
      </c>
      <c r="C60" s="1">
        <v>0</v>
      </c>
      <c r="D60" s="5" t="str">
        <f t="shared" si="30"/>
        <v>N/A</v>
      </c>
      <c r="E60" s="1">
        <v>0</v>
      </c>
      <c r="F60" s="5" t="str">
        <f t="shared" si="31"/>
        <v>N/A</v>
      </c>
      <c r="G60" s="1">
        <v>0</v>
      </c>
      <c r="H60" s="5" t="str">
        <f t="shared" si="32"/>
        <v>N/A</v>
      </c>
      <c r="I60" s="8" t="s">
        <v>1749</v>
      </c>
      <c r="J60" s="8" t="s">
        <v>1749</v>
      </c>
      <c r="K60" s="1" t="s">
        <v>739</v>
      </c>
      <c r="L60" s="112" t="str">
        <f t="shared" si="20"/>
        <v>N/A</v>
      </c>
    </row>
    <row r="61" spans="1:12" x14ac:dyDescent="0.2">
      <c r="A61" s="111" t="s">
        <v>186</v>
      </c>
      <c r="B61" s="22" t="s">
        <v>213</v>
      </c>
      <c r="C61" s="1">
        <v>66624</v>
      </c>
      <c r="D61" s="1" t="str">
        <f t="shared" si="17"/>
        <v>N/A</v>
      </c>
      <c r="E61" s="1">
        <v>69201</v>
      </c>
      <c r="F61" s="1" t="str">
        <f t="shared" si="18"/>
        <v>N/A</v>
      </c>
      <c r="G61" s="1">
        <v>75950</v>
      </c>
      <c r="H61" s="7" t="str">
        <f t="shared" si="19"/>
        <v>N/A</v>
      </c>
      <c r="I61" s="8">
        <v>3.8679999999999999</v>
      </c>
      <c r="J61" s="8">
        <v>9.7530000000000001</v>
      </c>
      <c r="K61" s="28" t="s">
        <v>739</v>
      </c>
      <c r="L61" s="112" t="str">
        <f>IF(J61="Div by 0", "N/A", IF(OR(J61="N/A",K61="N/A"),"N/A", IF(J61&gt;VALUE(MID(K61,1,2)), "No", IF(J61&lt;-1*VALUE(MID(K61,1,2)), "No", "Yes"))))</f>
        <v>Yes</v>
      </c>
    </row>
    <row r="62" spans="1:12" x14ac:dyDescent="0.2">
      <c r="A62" s="111" t="s">
        <v>187</v>
      </c>
      <c r="B62" s="22" t="s">
        <v>213</v>
      </c>
      <c r="C62" s="1">
        <v>0</v>
      </c>
      <c r="D62" s="1" t="str">
        <f t="shared" si="17"/>
        <v>N/A</v>
      </c>
      <c r="E62" s="1">
        <v>0</v>
      </c>
      <c r="F62" s="1" t="str">
        <f t="shared" si="18"/>
        <v>N/A</v>
      </c>
      <c r="G62" s="1">
        <v>0</v>
      </c>
      <c r="H62" s="7" t="str">
        <f t="shared" si="19"/>
        <v>N/A</v>
      </c>
      <c r="I62" s="8" t="s">
        <v>1749</v>
      </c>
      <c r="J62" s="8" t="s">
        <v>1749</v>
      </c>
      <c r="K62" s="28" t="s">
        <v>739</v>
      </c>
      <c r="L62" s="112" t="str">
        <f t="shared" ref="L62:L69" si="33">IF(J62="Div by 0", "N/A", IF(OR(J62="N/A",K62="N/A"),"N/A", IF(J62&gt;VALUE(MID(K62,1,2)), "No", IF(J62&lt;-1*VALUE(MID(K62,1,2)), "No", "Yes"))))</f>
        <v>N/A</v>
      </c>
    </row>
    <row r="63" spans="1:12" x14ac:dyDescent="0.2">
      <c r="A63" s="111" t="s">
        <v>188</v>
      </c>
      <c r="B63" s="22" t="s">
        <v>213</v>
      </c>
      <c r="C63" s="1">
        <v>677235</v>
      </c>
      <c r="D63" s="1" t="str">
        <f t="shared" si="17"/>
        <v>N/A</v>
      </c>
      <c r="E63" s="1">
        <v>738317</v>
      </c>
      <c r="F63" s="1" t="str">
        <f t="shared" si="18"/>
        <v>N/A</v>
      </c>
      <c r="G63" s="1">
        <v>731847</v>
      </c>
      <c r="H63" s="7" t="str">
        <f t="shared" si="19"/>
        <v>N/A</v>
      </c>
      <c r="I63" s="8">
        <v>9.0190000000000001</v>
      </c>
      <c r="J63" s="8">
        <v>-0.876</v>
      </c>
      <c r="K63" s="28" t="s">
        <v>739</v>
      </c>
      <c r="L63" s="112" t="str">
        <f t="shared" si="33"/>
        <v>Yes</v>
      </c>
    </row>
    <row r="64" spans="1:12" x14ac:dyDescent="0.2">
      <c r="A64" s="111" t="s">
        <v>189</v>
      </c>
      <c r="B64" s="22" t="s">
        <v>213</v>
      </c>
      <c r="C64" s="1">
        <v>0</v>
      </c>
      <c r="D64" s="1" t="str">
        <f t="shared" si="17"/>
        <v>N/A</v>
      </c>
      <c r="E64" s="1">
        <v>0</v>
      </c>
      <c r="F64" s="1" t="str">
        <f t="shared" si="18"/>
        <v>N/A</v>
      </c>
      <c r="G64" s="1">
        <v>0</v>
      </c>
      <c r="H64" s="7" t="str">
        <f t="shared" si="19"/>
        <v>N/A</v>
      </c>
      <c r="I64" s="8" t="s">
        <v>1749</v>
      </c>
      <c r="J64" s="8" t="s">
        <v>1749</v>
      </c>
      <c r="K64" s="28" t="s">
        <v>739</v>
      </c>
      <c r="L64" s="112" t="str">
        <f t="shared" si="33"/>
        <v>N/A</v>
      </c>
    </row>
    <row r="65" spans="1:12" x14ac:dyDescent="0.2">
      <c r="A65" s="111" t="s">
        <v>190</v>
      </c>
      <c r="B65" s="22" t="s">
        <v>213</v>
      </c>
      <c r="C65" s="1">
        <v>0</v>
      </c>
      <c r="D65" s="1" t="str">
        <f t="shared" si="17"/>
        <v>N/A</v>
      </c>
      <c r="E65" s="1">
        <v>0</v>
      </c>
      <c r="F65" s="1" t="str">
        <f t="shared" si="18"/>
        <v>N/A</v>
      </c>
      <c r="G65" s="1">
        <v>0</v>
      </c>
      <c r="H65" s="7" t="str">
        <f t="shared" si="19"/>
        <v>N/A</v>
      </c>
      <c r="I65" s="8" t="s">
        <v>1749</v>
      </c>
      <c r="J65" s="8" t="s">
        <v>1749</v>
      </c>
      <c r="K65" s="28" t="s">
        <v>739</v>
      </c>
      <c r="L65" s="112" t="str">
        <f t="shared" si="33"/>
        <v>N/A</v>
      </c>
    </row>
    <row r="66" spans="1:12" x14ac:dyDescent="0.2">
      <c r="A66" s="111" t="s">
        <v>191</v>
      </c>
      <c r="B66" s="22" t="s">
        <v>213</v>
      </c>
      <c r="C66" s="1">
        <v>2213</v>
      </c>
      <c r="D66" s="1" t="str">
        <f t="shared" si="17"/>
        <v>N/A</v>
      </c>
      <c r="E66" s="1">
        <v>2464</v>
      </c>
      <c r="F66" s="1" t="str">
        <f t="shared" si="18"/>
        <v>N/A</v>
      </c>
      <c r="G66" s="1">
        <v>1681</v>
      </c>
      <c r="H66" s="7" t="str">
        <f t="shared" si="19"/>
        <v>N/A</v>
      </c>
      <c r="I66" s="8">
        <v>11.34</v>
      </c>
      <c r="J66" s="8">
        <v>-31.8</v>
      </c>
      <c r="K66" s="28" t="s">
        <v>739</v>
      </c>
      <c r="L66" s="112" t="str">
        <f t="shared" si="33"/>
        <v>No</v>
      </c>
    </row>
    <row r="67" spans="1:12" x14ac:dyDescent="0.2">
      <c r="A67" s="111" t="s">
        <v>192</v>
      </c>
      <c r="B67" s="22" t="s">
        <v>213</v>
      </c>
      <c r="C67" s="1">
        <v>30241</v>
      </c>
      <c r="D67" s="1" t="str">
        <f t="shared" si="17"/>
        <v>N/A</v>
      </c>
      <c r="E67" s="1">
        <v>104396</v>
      </c>
      <c r="F67" s="1" t="str">
        <f t="shared" si="18"/>
        <v>N/A</v>
      </c>
      <c r="G67" s="1">
        <v>253884</v>
      </c>
      <c r="H67" s="7" t="str">
        <f t="shared" si="19"/>
        <v>N/A</v>
      </c>
      <c r="I67" s="8">
        <v>245.2</v>
      </c>
      <c r="J67" s="8">
        <v>143.19999999999999</v>
      </c>
      <c r="K67" s="28" t="s">
        <v>739</v>
      </c>
      <c r="L67" s="112" t="str">
        <f t="shared" si="33"/>
        <v>No</v>
      </c>
    </row>
    <row r="68" spans="1:12" x14ac:dyDescent="0.2">
      <c r="A68" s="135" t="s">
        <v>193</v>
      </c>
      <c r="B68" s="30" t="s">
        <v>213</v>
      </c>
      <c r="C68" s="1">
        <v>0</v>
      </c>
      <c r="D68" s="1" t="str">
        <f t="shared" si="17"/>
        <v>N/A</v>
      </c>
      <c r="E68" s="1">
        <v>0</v>
      </c>
      <c r="F68" s="1" t="str">
        <f t="shared" si="18"/>
        <v>N/A</v>
      </c>
      <c r="G68" s="1">
        <v>0</v>
      </c>
      <c r="H68" s="7" t="str">
        <f t="shared" si="19"/>
        <v>N/A</v>
      </c>
      <c r="I68" s="36" t="s">
        <v>1749</v>
      </c>
      <c r="J68" s="36" t="s">
        <v>1749</v>
      </c>
      <c r="K68" s="30" t="s">
        <v>739</v>
      </c>
      <c r="L68" s="112" t="str">
        <f t="shared" si="33"/>
        <v>N/A</v>
      </c>
    </row>
    <row r="69" spans="1:12" x14ac:dyDescent="0.2">
      <c r="A69" s="135" t="s">
        <v>194</v>
      </c>
      <c r="B69" s="30" t="s">
        <v>213</v>
      </c>
      <c r="C69" s="1">
        <v>677235</v>
      </c>
      <c r="D69" s="1" t="str">
        <f t="shared" si="17"/>
        <v>N/A</v>
      </c>
      <c r="E69" s="1">
        <v>738317</v>
      </c>
      <c r="F69" s="1" t="str">
        <f t="shared" si="18"/>
        <v>N/A</v>
      </c>
      <c r="G69" s="1">
        <v>731847</v>
      </c>
      <c r="H69" s="7" t="str">
        <f t="shared" si="19"/>
        <v>N/A</v>
      </c>
      <c r="I69" s="36">
        <v>9.0190000000000001</v>
      </c>
      <c r="J69" s="36">
        <v>-0.876</v>
      </c>
      <c r="K69" s="30" t="s">
        <v>739</v>
      </c>
      <c r="L69" s="112" t="str">
        <f t="shared" si="33"/>
        <v>Yes</v>
      </c>
    </row>
    <row r="70" spans="1:12" x14ac:dyDescent="0.2">
      <c r="A70" s="175" t="s">
        <v>78</v>
      </c>
      <c r="B70" s="30" t="s">
        <v>294</v>
      </c>
      <c r="C70" s="9">
        <v>8.5801361972999999</v>
      </c>
      <c r="D70" s="27" t="str">
        <f>IF($B70="N/A","N/A",IF(C70&gt;=20,"No",IF(C70&lt;0,"No","Yes")))</f>
        <v>Yes</v>
      </c>
      <c r="E70" s="9">
        <v>7.7644873803000003</v>
      </c>
      <c r="F70" s="27" t="str">
        <f>IF($B70="N/A","N/A",IF(E70&gt;=20,"No",IF(E70&lt;0,"No","Yes")))</f>
        <v>Yes</v>
      </c>
      <c r="G70" s="9">
        <v>8.1040028591999995</v>
      </c>
      <c r="H70" s="27" t="str">
        <f>IF($B70="N/A","N/A",IF(G70&gt;=20,"No",IF(G70&lt;0,"No","Yes")))</f>
        <v>Yes</v>
      </c>
      <c r="I70" s="8">
        <v>-9.51</v>
      </c>
      <c r="J70" s="8">
        <v>4.3730000000000002</v>
      </c>
      <c r="K70" s="28" t="s">
        <v>739</v>
      </c>
      <c r="L70" s="112" t="str">
        <f t="shared" si="20"/>
        <v>Yes</v>
      </c>
    </row>
    <row r="71" spans="1:12" x14ac:dyDescent="0.2">
      <c r="A71" s="175" t="s">
        <v>79</v>
      </c>
      <c r="B71" s="22" t="s">
        <v>213</v>
      </c>
      <c r="C71" s="9">
        <v>90.867200373000003</v>
      </c>
      <c r="D71" s="27" t="str">
        <f>IF($B71="N/A","N/A",IF(C71&gt;10,"No",IF(C71&lt;-10,"No","Yes")))</f>
        <v>N/A</v>
      </c>
      <c r="E71" s="9">
        <v>90.358840732000004</v>
      </c>
      <c r="F71" s="27" t="str">
        <f>IF($B71="N/A","N/A",IF(E71&gt;10,"No",IF(E71&lt;-10,"No","Yes")))</f>
        <v>N/A</v>
      </c>
      <c r="G71" s="9">
        <v>70.959614009999996</v>
      </c>
      <c r="H71" s="27" t="str">
        <f>IF($B71="N/A","N/A",IF(G71&gt;10,"No",IF(G71&lt;-10,"No","Yes")))</f>
        <v>N/A</v>
      </c>
      <c r="I71" s="8">
        <v>-0.55900000000000005</v>
      </c>
      <c r="J71" s="8">
        <v>-21.5</v>
      </c>
      <c r="K71" s="28" t="s">
        <v>739</v>
      </c>
      <c r="L71" s="112" t="str">
        <f t="shared" si="20"/>
        <v>Yes</v>
      </c>
    </row>
    <row r="72" spans="1:12" x14ac:dyDescent="0.2">
      <c r="A72" s="175" t="s">
        <v>80</v>
      </c>
      <c r="B72" s="22" t="s">
        <v>213</v>
      </c>
      <c r="C72" s="9">
        <v>1.60403634E-2</v>
      </c>
      <c r="D72" s="27" t="str">
        <f>IF($B72="N/A","N/A",IF(C72&gt;10,"No",IF(C72&lt;-10,"No","Yes")))</f>
        <v>N/A</v>
      </c>
      <c r="E72" s="9">
        <v>1.5246226599999999E-2</v>
      </c>
      <c r="F72" s="27" t="str">
        <f>IF($B72="N/A","N/A",IF(E72&gt;10,"No",IF(E72&lt;-10,"No","Yes")))</f>
        <v>N/A</v>
      </c>
      <c r="G72" s="9">
        <v>5.3609720999999999E-3</v>
      </c>
      <c r="H72" s="27" t="str">
        <f>IF($B72="N/A","N/A",IF(G72&gt;10,"No",IF(G72&lt;-10,"No","Yes")))</f>
        <v>N/A</v>
      </c>
      <c r="I72" s="8">
        <v>-4.95</v>
      </c>
      <c r="J72" s="8">
        <v>-64.8</v>
      </c>
      <c r="K72" s="28" t="s">
        <v>739</v>
      </c>
      <c r="L72" s="112" t="str">
        <f t="shared" si="20"/>
        <v>No</v>
      </c>
    </row>
    <row r="73" spans="1:12" x14ac:dyDescent="0.2">
      <c r="A73" s="175" t="s">
        <v>81</v>
      </c>
      <c r="B73" s="22" t="s">
        <v>213</v>
      </c>
      <c r="C73" s="9">
        <v>4.1182620818000002</v>
      </c>
      <c r="D73" s="27" t="str">
        <f>IF($B73="N/A","N/A",IF(C73&gt;10,"No",IF(C73&lt;-10,"No","Yes")))</f>
        <v>N/A</v>
      </c>
      <c r="E73" s="9">
        <v>3.3419903536</v>
      </c>
      <c r="F73" s="27" t="str">
        <f>IF($B73="N/A","N/A",IF(E73&gt;10,"No",IF(E73&lt;-10,"No","Yes")))</f>
        <v>N/A</v>
      </c>
      <c r="G73" s="9">
        <v>3.9641766176000002</v>
      </c>
      <c r="H73" s="27" t="str">
        <f>IF($B73="N/A","N/A",IF(G73&gt;10,"No",IF(G73&lt;-10,"No","Yes")))</f>
        <v>N/A</v>
      </c>
      <c r="I73" s="8">
        <v>-18.8</v>
      </c>
      <c r="J73" s="8">
        <v>18.62</v>
      </c>
      <c r="K73" s="28" t="s">
        <v>739</v>
      </c>
      <c r="L73" s="112" t="str">
        <f t="shared" si="20"/>
        <v>Yes</v>
      </c>
    </row>
    <row r="74" spans="1:12" x14ac:dyDescent="0.2">
      <c r="A74" s="175" t="s">
        <v>121</v>
      </c>
      <c r="B74" s="22" t="s">
        <v>213</v>
      </c>
      <c r="C74" s="9">
        <v>95.231180296999995</v>
      </c>
      <c r="D74" s="27" t="str">
        <f>IF($B74="N/A","N/A",IF(C74&gt;10,"No",IF(C74&lt;-10,"No","Yes")))</f>
        <v>N/A</v>
      </c>
      <c r="E74" s="9">
        <v>95.907417448999993</v>
      </c>
      <c r="F74" s="27" t="str">
        <f>IF($B74="N/A","N/A",IF(E74&gt;10,"No",IF(E74&lt;-10,"No","Yes")))</f>
        <v>N/A</v>
      </c>
      <c r="G74" s="9">
        <v>77.950569286000004</v>
      </c>
      <c r="H74" s="27" t="str">
        <f>IF($B74="N/A","N/A",IF(G74&gt;10,"No",IF(G74&lt;-10,"No","Yes")))</f>
        <v>N/A</v>
      </c>
      <c r="I74" s="8">
        <v>0.71009999999999995</v>
      </c>
      <c r="J74" s="8">
        <v>-18.7</v>
      </c>
      <c r="K74" s="28" t="s">
        <v>739</v>
      </c>
      <c r="L74" s="112" t="str">
        <f t="shared" si="20"/>
        <v>Yes</v>
      </c>
    </row>
    <row r="75" spans="1:12" x14ac:dyDescent="0.2">
      <c r="A75" s="175" t="s">
        <v>82</v>
      </c>
      <c r="B75" s="22" t="s">
        <v>213</v>
      </c>
      <c r="C75" s="9">
        <v>8.71282528E-2</v>
      </c>
      <c r="D75" s="27" t="str">
        <f>IF($B75="N/A","N/A",IF(C75&gt;10,"No",IF(C75&lt;-10,"No","Yes")))</f>
        <v>N/A</v>
      </c>
      <c r="E75" s="9">
        <v>7.7056993599999998E-2</v>
      </c>
      <c r="F75" s="27" t="str">
        <f>IF($B75="N/A","N/A",IF(E75&gt;10,"No",IF(E75&lt;-10,"No","Yes")))</f>
        <v>N/A</v>
      </c>
      <c r="G75" s="9">
        <v>0</v>
      </c>
      <c r="H75" s="27" t="str">
        <f>IF($B75="N/A","N/A",IF(G75&gt;10,"No",IF(G75&lt;-10,"No","Yes")))</f>
        <v>N/A</v>
      </c>
      <c r="I75" s="8">
        <v>-11.6</v>
      </c>
      <c r="J75" s="8">
        <v>-100</v>
      </c>
      <c r="K75" s="28" t="s">
        <v>739</v>
      </c>
      <c r="L75" s="112" t="str">
        <f t="shared" si="20"/>
        <v>No</v>
      </c>
    </row>
    <row r="76" spans="1:12" x14ac:dyDescent="0.2">
      <c r="A76" s="175" t="s">
        <v>195</v>
      </c>
      <c r="B76" s="22" t="s">
        <v>213</v>
      </c>
      <c r="C76" s="9" t="s">
        <v>1749</v>
      </c>
      <c r="D76" s="27" t="str">
        <f t="shared" ref="D76:D98" si="34">IF($B76="N/A","N/A",IF(C76&gt;10,"No",IF(C76&lt;-10,"No","Yes")))</f>
        <v>N/A</v>
      </c>
      <c r="E76" s="9" t="s">
        <v>1749</v>
      </c>
      <c r="F76" s="27" t="str">
        <f t="shared" ref="F76:F98" si="35">IF($B76="N/A","N/A",IF(E76&gt;10,"No",IF(E76&lt;-10,"No","Yes")))</f>
        <v>N/A</v>
      </c>
      <c r="G76" s="9" t="s">
        <v>1749</v>
      </c>
      <c r="H76" s="27" t="str">
        <f t="shared" ref="H76:H98" si="36">IF($B76="N/A","N/A",IF(G76&gt;10,"No",IF(G76&lt;-10,"No","Yes")))</f>
        <v>N/A</v>
      </c>
      <c r="I76" s="8" t="s">
        <v>1749</v>
      </c>
      <c r="J76" s="8" t="s">
        <v>1749</v>
      </c>
      <c r="K76" s="28" t="s">
        <v>739</v>
      </c>
      <c r="L76" s="112" t="str">
        <f>IF(J76="Div by 0", "N/A", IF(OR(J76="N/A",K76="N/A"),"N/A", IF(J76&gt;VALUE(MID(K76,1,2)), "No", IF(J76&lt;-1*VALUE(MID(K76,1,2)), "No", "Yes"))))</f>
        <v>N/A</v>
      </c>
    </row>
    <row r="77" spans="1:12" x14ac:dyDescent="0.2">
      <c r="A77" s="175" t="s">
        <v>196</v>
      </c>
      <c r="B77" s="22" t="s">
        <v>213</v>
      </c>
      <c r="C77" s="9" t="s">
        <v>1749</v>
      </c>
      <c r="D77" s="27" t="str">
        <f t="shared" si="34"/>
        <v>N/A</v>
      </c>
      <c r="E77" s="9" t="s">
        <v>1749</v>
      </c>
      <c r="F77" s="27" t="str">
        <f t="shared" si="35"/>
        <v>N/A</v>
      </c>
      <c r="G77" s="9" t="s">
        <v>1749</v>
      </c>
      <c r="H77" s="27" t="str">
        <f t="shared" si="36"/>
        <v>N/A</v>
      </c>
      <c r="I77" s="8" t="s">
        <v>1749</v>
      </c>
      <c r="J77" s="8" t="s">
        <v>1749</v>
      </c>
      <c r="K77" s="28" t="s">
        <v>739</v>
      </c>
      <c r="L77" s="112" t="str">
        <f t="shared" ref="L77:L81" si="37">IF(J77="Div by 0", "N/A", IF(OR(J77="N/A",K77="N/A"),"N/A", IF(J77&gt;VALUE(MID(K77,1,2)), "No", IF(J77&lt;-1*VALUE(MID(K77,1,2)), "No", "Yes"))))</f>
        <v>N/A</v>
      </c>
    </row>
    <row r="78" spans="1:12" x14ac:dyDescent="0.2">
      <c r="A78" s="175" t="s">
        <v>197</v>
      </c>
      <c r="B78" s="22" t="s">
        <v>213</v>
      </c>
      <c r="C78" s="9" t="s">
        <v>1749</v>
      </c>
      <c r="D78" s="27" t="str">
        <f t="shared" si="34"/>
        <v>N/A</v>
      </c>
      <c r="E78" s="9" t="s">
        <v>1749</v>
      </c>
      <c r="F78" s="27" t="str">
        <f t="shared" si="35"/>
        <v>N/A</v>
      </c>
      <c r="G78" s="9" t="s">
        <v>1749</v>
      </c>
      <c r="H78" s="27" t="str">
        <f t="shared" si="36"/>
        <v>N/A</v>
      </c>
      <c r="I78" s="8" t="s">
        <v>1749</v>
      </c>
      <c r="J78" s="8" t="s">
        <v>1749</v>
      </c>
      <c r="K78" s="28" t="s">
        <v>739</v>
      </c>
      <c r="L78" s="112" t="str">
        <f t="shared" si="37"/>
        <v>N/A</v>
      </c>
    </row>
    <row r="79" spans="1:12" x14ac:dyDescent="0.2">
      <c r="A79" s="175" t="s">
        <v>198</v>
      </c>
      <c r="B79" s="22" t="s">
        <v>213</v>
      </c>
      <c r="C79" s="9" t="s">
        <v>1749</v>
      </c>
      <c r="D79" s="27" t="str">
        <f t="shared" si="34"/>
        <v>N/A</v>
      </c>
      <c r="E79" s="9" t="s">
        <v>1749</v>
      </c>
      <c r="F79" s="27" t="str">
        <f t="shared" si="35"/>
        <v>N/A</v>
      </c>
      <c r="G79" s="9" t="s">
        <v>1749</v>
      </c>
      <c r="H79" s="27" t="str">
        <f t="shared" si="36"/>
        <v>N/A</v>
      </c>
      <c r="I79" s="8" t="s">
        <v>1749</v>
      </c>
      <c r="J79" s="8" t="s">
        <v>1749</v>
      </c>
      <c r="K79" s="28" t="s">
        <v>739</v>
      </c>
      <c r="L79" s="112" t="str">
        <f t="shared" si="37"/>
        <v>N/A</v>
      </c>
    </row>
    <row r="80" spans="1:12" x14ac:dyDescent="0.2">
      <c r="A80" s="175" t="s">
        <v>199</v>
      </c>
      <c r="B80" s="22" t="s">
        <v>213</v>
      </c>
      <c r="C80" s="9" t="s">
        <v>1749</v>
      </c>
      <c r="D80" s="27" t="str">
        <f t="shared" si="34"/>
        <v>N/A</v>
      </c>
      <c r="E80" s="9" t="s">
        <v>1749</v>
      </c>
      <c r="F80" s="27" t="str">
        <f t="shared" si="35"/>
        <v>N/A</v>
      </c>
      <c r="G80" s="9" t="s">
        <v>1749</v>
      </c>
      <c r="H80" s="27" t="str">
        <f t="shared" si="36"/>
        <v>N/A</v>
      </c>
      <c r="I80" s="8" t="s">
        <v>1749</v>
      </c>
      <c r="J80" s="8" t="s">
        <v>1749</v>
      </c>
      <c r="K80" s="28" t="s">
        <v>739</v>
      </c>
      <c r="L80" s="112" t="str">
        <f t="shared" si="37"/>
        <v>N/A</v>
      </c>
    </row>
    <row r="81" spans="1:12" x14ac:dyDescent="0.2">
      <c r="A81" s="175" t="s">
        <v>200</v>
      </c>
      <c r="B81" s="30" t="s">
        <v>213</v>
      </c>
      <c r="C81" s="9" t="s">
        <v>1749</v>
      </c>
      <c r="D81" s="27" t="str">
        <f t="shared" si="34"/>
        <v>N/A</v>
      </c>
      <c r="E81" s="9" t="s">
        <v>1749</v>
      </c>
      <c r="F81" s="27" t="str">
        <f t="shared" si="35"/>
        <v>N/A</v>
      </c>
      <c r="G81" s="9" t="s">
        <v>1749</v>
      </c>
      <c r="H81" s="27" t="str">
        <f t="shared" si="36"/>
        <v>N/A</v>
      </c>
      <c r="I81" s="8" t="s">
        <v>1749</v>
      </c>
      <c r="J81" s="8" t="s">
        <v>1749</v>
      </c>
      <c r="K81" s="30" t="s">
        <v>739</v>
      </c>
      <c r="L81" s="112" t="str">
        <f t="shared" si="37"/>
        <v>N/A</v>
      </c>
    </row>
    <row r="82" spans="1:12" x14ac:dyDescent="0.2">
      <c r="A82" s="175" t="s">
        <v>73</v>
      </c>
      <c r="B82" s="22" t="s">
        <v>213</v>
      </c>
      <c r="C82" s="23">
        <v>523120</v>
      </c>
      <c r="D82" s="27" t="str">
        <f t="shared" si="34"/>
        <v>N/A</v>
      </c>
      <c r="E82" s="23">
        <v>584967</v>
      </c>
      <c r="F82" s="27" t="str">
        <f t="shared" si="35"/>
        <v>N/A</v>
      </c>
      <c r="G82" s="23">
        <v>624229</v>
      </c>
      <c r="H82" s="27" t="str">
        <f t="shared" si="36"/>
        <v>N/A</v>
      </c>
      <c r="I82" s="8">
        <v>11.82</v>
      </c>
      <c r="J82" s="8">
        <v>6.7119999999999997</v>
      </c>
      <c r="K82" s="28" t="s">
        <v>739</v>
      </c>
      <c r="L82" s="112" t="str">
        <f t="shared" si="20"/>
        <v>Yes</v>
      </c>
    </row>
    <row r="83" spans="1:12" x14ac:dyDescent="0.2">
      <c r="A83" s="175" t="s">
        <v>1269</v>
      </c>
      <c r="B83" s="22" t="s">
        <v>213</v>
      </c>
      <c r="C83" s="4">
        <v>3.8232149999999998E-4</v>
      </c>
      <c r="D83" s="27" t="str">
        <f t="shared" si="34"/>
        <v>N/A</v>
      </c>
      <c r="E83" s="4">
        <v>3.4189959999999999E-4</v>
      </c>
      <c r="F83" s="27" t="str">
        <f t="shared" si="35"/>
        <v>N/A</v>
      </c>
      <c r="G83" s="4">
        <v>5.9112921700000001E-2</v>
      </c>
      <c r="H83" s="27" t="str">
        <f t="shared" si="36"/>
        <v>N/A</v>
      </c>
      <c r="I83" s="8">
        <v>-10.6</v>
      </c>
      <c r="J83" s="8">
        <v>17190</v>
      </c>
      <c r="K83" s="28" t="s">
        <v>739</v>
      </c>
      <c r="L83" s="112" t="str">
        <f t="shared" si="20"/>
        <v>No</v>
      </c>
    </row>
    <row r="84" spans="1:12" x14ac:dyDescent="0.2">
      <c r="A84" s="175" t="s">
        <v>1270</v>
      </c>
      <c r="B84" s="22" t="s">
        <v>213</v>
      </c>
      <c r="C84" s="4">
        <v>0</v>
      </c>
      <c r="D84" s="27" t="str">
        <f t="shared" si="34"/>
        <v>N/A</v>
      </c>
      <c r="E84" s="4">
        <v>0</v>
      </c>
      <c r="F84" s="27" t="str">
        <f t="shared" si="35"/>
        <v>N/A</v>
      </c>
      <c r="G84" s="4">
        <v>0</v>
      </c>
      <c r="H84" s="27" t="str">
        <f t="shared" si="36"/>
        <v>N/A</v>
      </c>
      <c r="I84" s="8" t="s">
        <v>1749</v>
      </c>
      <c r="J84" s="8" t="s">
        <v>1749</v>
      </c>
      <c r="K84" s="28" t="s">
        <v>739</v>
      </c>
      <c r="L84" s="112" t="str">
        <f t="shared" si="20"/>
        <v>N/A</v>
      </c>
    </row>
    <row r="85" spans="1:12" x14ac:dyDescent="0.2">
      <c r="A85" s="175" t="s">
        <v>1271</v>
      </c>
      <c r="B85" s="22" t="s">
        <v>213</v>
      </c>
      <c r="C85" s="4">
        <v>86.042781770999994</v>
      </c>
      <c r="D85" s="27" t="str">
        <f t="shared" si="34"/>
        <v>N/A</v>
      </c>
      <c r="E85" s="4">
        <v>87.051406318999994</v>
      </c>
      <c r="F85" s="27" t="str">
        <f t="shared" si="35"/>
        <v>N/A</v>
      </c>
      <c r="G85" s="4">
        <v>66.073988873000005</v>
      </c>
      <c r="H85" s="27" t="str">
        <f t="shared" si="36"/>
        <v>N/A</v>
      </c>
      <c r="I85" s="8">
        <v>1.1719999999999999</v>
      </c>
      <c r="J85" s="8">
        <v>-24.1</v>
      </c>
      <c r="K85" s="28" t="s">
        <v>739</v>
      </c>
      <c r="L85" s="112" t="str">
        <f t="shared" si="20"/>
        <v>Yes</v>
      </c>
    </row>
    <row r="86" spans="1:12" x14ac:dyDescent="0.2">
      <c r="A86" s="175" t="s">
        <v>1272</v>
      </c>
      <c r="B86" s="22" t="s">
        <v>213</v>
      </c>
      <c r="C86" s="4">
        <v>6.1171432999999999E-3</v>
      </c>
      <c r="D86" s="27" t="str">
        <f t="shared" si="34"/>
        <v>N/A</v>
      </c>
      <c r="E86" s="4">
        <v>4.9575445999999997E-3</v>
      </c>
      <c r="F86" s="27" t="str">
        <f t="shared" si="35"/>
        <v>N/A</v>
      </c>
      <c r="G86" s="4">
        <v>2.89957692E-2</v>
      </c>
      <c r="H86" s="27" t="str">
        <f t="shared" si="36"/>
        <v>N/A</v>
      </c>
      <c r="I86" s="8">
        <v>-19</v>
      </c>
      <c r="J86" s="8">
        <v>484.9</v>
      </c>
      <c r="K86" s="28" t="s">
        <v>739</v>
      </c>
      <c r="L86" s="112" t="str">
        <f t="shared" si="20"/>
        <v>No</v>
      </c>
    </row>
    <row r="87" spans="1:12" x14ac:dyDescent="0.2">
      <c r="A87" s="175" t="s">
        <v>1273</v>
      </c>
      <c r="B87" s="22" t="s">
        <v>213</v>
      </c>
      <c r="C87" s="4">
        <v>0.31465055819999999</v>
      </c>
      <c r="D87" s="27" t="str">
        <f t="shared" si="34"/>
        <v>N/A</v>
      </c>
      <c r="E87" s="4">
        <v>0.28975993519999999</v>
      </c>
      <c r="F87" s="27" t="str">
        <f t="shared" si="35"/>
        <v>N/A</v>
      </c>
      <c r="G87" s="4">
        <v>0.21626678669999999</v>
      </c>
      <c r="H87" s="27" t="str">
        <f t="shared" si="36"/>
        <v>N/A</v>
      </c>
      <c r="I87" s="8">
        <v>-7.91</v>
      </c>
      <c r="J87" s="8">
        <v>-25.4</v>
      </c>
      <c r="K87" s="28" t="s">
        <v>739</v>
      </c>
      <c r="L87" s="112" t="str">
        <f t="shared" si="20"/>
        <v>Yes</v>
      </c>
    </row>
    <row r="88" spans="1:12" x14ac:dyDescent="0.2">
      <c r="A88" s="175" t="s">
        <v>1274</v>
      </c>
      <c r="B88" s="22" t="s">
        <v>213</v>
      </c>
      <c r="C88" s="4">
        <v>0</v>
      </c>
      <c r="D88" s="27" t="str">
        <f t="shared" si="34"/>
        <v>N/A</v>
      </c>
      <c r="E88" s="4">
        <v>0</v>
      </c>
      <c r="F88" s="27" t="str">
        <f t="shared" si="35"/>
        <v>N/A</v>
      </c>
      <c r="G88" s="4">
        <v>0</v>
      </c>
      <c r="H88" s="27" t="str">
        <f t="shared" si="36"/>
        <v>N/A</v>
      </c>
      <c r="I88" s="8" t="s">
        <v>1749</v>
      </c>
      <c r="J88" s="8" t="s">
        <v>1749</v>
      </c>
      <c r="K88" s="28" t="s">
        <v>739</v>
      </c>
      <c r="L88" s="112" t="str">
        <f t="shared" si="20"/>
        <v>N/A</v>
      </c>
    </row>
    <row r="89" spans="1:12" x14ac:dyDescent="0.2">
      <c r="A89" s="175" t="s">
        <v>1275</v>
      </c>
      <c r="B89" s="22" t="s">
        <v>213</v>
      </c>
      <c r="C89" s="4">
        <v>8.0572335219000006</v>
      </c>
      <c r="D89" s="27" t="str">
        <f t="shared" si="34"/>
        <v>N/A</v>
      </c>
      <c r="E89" s="4">
        <v>7.8493316716999999</v>
      </c>
      <c r="F89" s="27" t="str">
        <f t="shared" si="35"/>
        <v>N/A</v>
      </c>
      <c r="G89" s="4">
        <v>7.8482415907999998</v>
      </c>
      <c r="H89" s="27" t="str">
        <f t="shared" si="36"/>
        <v>N/A</v>
      </c>
      <c r="I89" s="8">
        <v>-2.58</v>
      </c>
      <c r="J89" s="8">
        <v>-1.4E-2</v>
      </c>
      <c r="K89" s="28" t="s">
        <v>739</v>
      </c>
      <c r="L89" s="112" t="str">
        <f t="shared" si="20"/>
        <v>Yes</v>
      </c>
    </row>
    <row r="90" spans="1:12" x14ac:dyDescent="0.2">
      <c r="A90" s="175" t="s">
        <v>1276</v>
      </c>
      <c r="B90" s="22" t="s">
        <v>213</v>
      </c>
      <c r="C90" s="4">
        <v>0</v>
      </c>
      <c r="D90" s="27" t="str">
        <f t="shared" si="34"/>
        <v>N/A</v>
      </c>
      <c r="E90" s="4">
        <v>0</v>
      </c>
      <c r="F90" s="27" t="str">
        <f t="shared" si="35"/>
        <v>N/A</v>
      </c>
      <c r="G90" s="4">
        <v>0</v>
      </c>
      <c r="H90" s="27" t="str">
        <f t="shared" si="36"/>
        <v>N/A</v>
      </c>
      <c r="I90" s="8" t="s">
        <v>1749</v>
      </c>
      <c r="J90" s="8" t="s">
        <v>1749</v>
      </c>
      <c r="K90" s="28" t="s">
        <v>739</v>
      </c>
      <c r="L90" s="112" t="str">
        <f t="shared" si="20"/>
        <v>N/A</v>
      </c>
    </row>
    <row r="91" spans="1:12" x14ac:dyDescent="0.2">
      <c r="A91" s="175" t="s">
        <v>1277</v>
      </c>
      <c r="B91" s="22" t="s">
        <v>213</v>
      </c>
      <c r="C91" s="4">
        <v>0</v>
      </c>
      <c r="D91" s="27" t="str">
        <f t="shared" si="34"/>
        <v>N/A</v>
      </c>
      <c r="E91" s="4">
        <v>0</v>
      </c>
      <c r="F91" s="27" t="str">
        <f t="shared" si="35"/>
        <v>N/A</v>
      </c>
      <c r="G91" s="4">
        <v>0</v>
      </c>
      <c r="H91" s="27" t="str">
        <f t="shared" si="36"/>
        <v>N/A</v>
      </c>
      <c r="I91" s="8" t="s">
        <v>1749</v>
      </c>
      <c r="J91" s="8" t="s">
        <v>1749</v>
      </c>
      <c r="K91" s="28" t="s">
        <v>739</v>
      </c>
      <c r="L91" s="112" t="str">
        <f t="shared" si="20"/>
        <v>N/A</v>
      </c>
    </row>
    <row r="92" spans="1:12" x14ac:dyDescent="0.2">
      <c r="A92" s="175" t="s">
        <v>1278</v>
      </c>
      <c r="B92" s="22" t="s">
        <v>213</v>
      </c>
      <c r="C92" s="4">
        <v>0</v>
      </c>
      <c r="D92" s="27" t="str">
        <f t="shared" si="34"/>
        <v>N/A</v>
      </c>
      <c r="E92" s="4">
        <v>0</v>
      </c>
      <c r="F92" s="27" t="str">
        <f t="shared" si="35"/>
        <v>N/A</v>
      </c>
      <c r="G92" s="4">
        <v>0</v>
      </c>
      <c r="H92" s="27" t="str">
        <f t="shared" si="36"/>
        <v>N/A</v>
      </c>
      <c r="I92" s="8" t="s">
        <v>1749</v>
      </c>
      <c r="J92" s="8" t="s">
        <v>1749</v>
      </c>
      <c r="K92" s="28" t="s">
        <v>739</v>
      </c>
      <c r="L92" s="112" t="str">
        <f t="shared" si="20"/>
        <v>N/A</v>
      </c>
    </row>
    <row r="93" spans="1:12" x14ac:dyDescent="0.2">
      <c r="A93" s="175" t="s">
        <v>1279</v>
      </c>
      <c r="B93" s="22" t="s">
        <v>213</v>
      </c>
      <c r="C93" s="4">
        <v>4.5586098791999996</v>
      </c>
      <c r="D93" s="27" t="str">
        <f t="shared" si="34"/>
        <v>N/A</v>
      </c>
      <c r="E93" s="4">
        <v>3.9168021444000001</v>
      </c>
      <c r="F93" s="27" t="str">
        <f t="shared" si="35"/>
        <v>N/A</v>
      </c>
      <c r="G93" s="4">
        <v>20.713071644999999</v>
      </c>
      <c r="H93" s="27" t="str">
        <f t="shared" si="36"/>
        <v>N/A</v>
      </c>
      <c r="I93" s="8">
        <v>-14.1</v>
      </c>
      <c r="J93" s="8">
        <v>428.8</v>
      </c>
      <c r="K93" s="28" t="s">
        <v>739</v>
      </c>
      <c r="L93" s="112" t="str">
        <f t="shared" si="20"/>
        <v>No</v>
      </c>
    </row>
    <row r="94" spans="1:12" x14ac:dyDescent="0.2">
      <c r="A94" s="175" t="s">
        <v>1280</v>
      </c>
      <c r="B94" s="22" t="s">
        <v>213</v>
      </c>
      <c r="C94" s="4">
        <v>0</v>
      </c>
      <c r="D94" s="27" t="str">
        <f t="shared" si="34"/>
        <v>N/A</v>
      </c>
      <c r="E94" s="4">
        <v>0</v>
      </c>
      <c r="F94" s="27" t="str">
        <f t="shared" si="35"/>
        <v>N/A</v>
      </c>
      <c r="G94" s="4">
        <v>0</v>
      </c>
      <c r="H94" s="27" t="str">
        <f t="shared" si="36"/>
        <v>N/A</v>
      </c>
      <c r="I94" s="8" t="s">
        <v>1749</v>
      </c>
      <c r="J94" s="8" t="s">
        <v>1749</v>
      </c>
      <c r="K94" s="28" t="s">
        <v>739</v>
      </c>
      <c r="L94" s="112" t="str">
        <f t="shared" si="20"/>
        <v>N/A</v>
      </c>
    </row>
    <row r="95" spans="1:12" x14ac:dyDescent="0.2">
      <c r="A95" s="175" t="s">
        <v>1281</v>
      </c>
      <c r="B95" s="30" t="s">
        <v>213</v>
      </c>
      <c r="C95" s="9">
        <v>0</v>
      </c>
      <c r="D95" s="7" t="str">
        <f t="shared" si="34"/>
        <v>N/A</v>
      </c>
      <c r="E95" s="9">
        <v>0</v>
      </c>
      <c r="F95" s="7" t="str">
        <f t="shared" si="35"/>
        <v>N/A</v>
      </c>
      <c r="G95" s="9">
        <v>0</v>
      </c>
      <c r="H95" s="7" t="str">
        <f t="shared" si="36"/>
        <v>N/A</v>
      </c>
      <c r="I95" s="36" t="s">
        <v>1749</v>
      </c>
      <c r="J95" s="36" t="s">
        <v>1749</v>
      </c>
      <c r="K95" s="30" t="s">
        <v>739</v>
      </c>
      <c r="L95" s="112" t="str">
        <f t="shared" si="20"/>
        <v>N/A</v>
      </c>
    </row>
    <row r="96" spans="1:12" x14ac:dyDescent="0.2">
      <c r="A96" s="175" t="s">
        <v>1282</v>
      </c>
      <c r="B96" s="30" t="s">
        <v>213</v>
      </c>
      <c r="C96" s="9">
        <v>0</v>
      </c>
      <c r="D96" s="7" t="str">
        <f t="shared" si="34"/>
        <v>N/A</v>
      </c>
      <c r="E96" s="9">
        <v>0</v>
      </c>
      <c r="F96" s="7" t="str">
        <f t="shared" si="35"/>
        <v>N/A</v>
      </c>
      <c r="G96" s="9">
        <v>0</v>
      </c>
      <c r="H96" s="7" t="str">
        <f t="shared" si="36"/>
        <v>N/A</v>
      </c>
      <c r="I96" s="36" t="s">
        <v>1749</v>
      </c>
      <c r="J96" s="36" t="s">
        <v>1749</v>
      </c>
      <c r="K96" s="30" t="s">
        <v>739</v>
      </c>
      <c r="L96" s="112" t="str">
        <f t="shared" si="20"/>
        <v>N/A</v>
      </c>
    </row>
    <row r="97" spans="1:12" x14ac:dyDescent="0.2">
      <c r="A97" s="175" t="s">
        <v>1283</v>
      </c>
      <c r="B97" s="22" t="s">
        <v>213</v>
      </c>
      <c r="C97" s="4">
        <v>8.0287506000000005E-3</v>
      </c>
      <c r="D97" s="27" t="str">
        <f t="shared" si="34"/>
        <v>N/A</v>
      </c>
      <c r="E97" s="4">
        <v>8.7184405000000006E-3</v>
      </c>
      <c r="F97" s="27" t="str">
        <f t="shared" si="35"/>
        <v>N/A</v>
      </c>
      <c r="G97" s="4">
        <v>2.14664811E-2</v>
      </c>
      <c r="H97" s="27" t="str">
        <f t="shared" si="36"/>
        <v>N/A</v>
      </c>
      <c r="I97" s="8">
        <v>8.59</v>
      </c>
      <c r="J97" s="8">
        <v>146.19999999999999</v>
      </c>
      <c r="K97" s="28" t="s">
        <v>739</v>
      </c>
      <c r="L97" s="112" t="str">
        <f t="shared" si="20"/>
        <v>No</v>
      </c>
    </row>
    <row r="98" spans="1:12" x14ac:dyDescent="0.2">
      <c r="A98" s="175" t="s">
        <v>1284</v>
      </c>
      <c r="B98" s="22" t="s">
        <v>213</v>
      </c>
      <c r="C98" s="4">
        <v>1.0121960543999999</v>
      </c>
      <c r="D98" s="27" t="str">
        <f t="shared" si="34"/>
        <v>N/A</v>
      </c>
      <c r="E98" s="4">
        <v>0.87868204530000005</v>
      </c>
      <c r="F98" s="27" t="str">
        <f t="shared" si="35"/>
        <v>N/A</v>
      </c>
      <c r="G98" s="4">
        <v>4.2404309956999997</v>
      </c>
      <c r="H98" s="27" t="str">
        <f t="shared" si="36"/>
        <v>N/A</v>
      </c>
      <c r="I98" s="8">
        <v>-13.2</v>
      </c>
      <c r="J98" s="8">
        <v>382.6</v>
      </c>
      <c r="K98" s="28" t="s">
        <v>739</v>
      </c>
      <c r="L98" s="112" t="str">
        <f t="shared" si="20"/>
        <v>No</v>
      </c>
    </row>
    <row r="99" spans="1:12" x14ac:dyDescent="0.2">
      <c r="A99" s="175" t="s">
        <v>1285</v>
      </c>
      <c r="B99" s="38" t="s">
        <v>278</v>
      </c>
      <c r="C99" s="4">
        <v>0</v>
      </c>
      <c r="D99" s="27" t="str">
        <f>IF($B99="N/A","N/A",IF(C99&gt;=5,"No",IF(C99&lt;0,"No","Yes")))</f>
        <v>Yes</v>
      </c>
      <c r="E99" s="4">
        <v>0</v>
      </c>
      <c r="F99" s="27" t="str">
        <f>IF($B99="N/A","N/A",IF(E99&gt;=5,"No",IF(E99&lt;0,"No","Yes")))</f>
        <v>Yes</v>
      </c>
      <c r="G99" s="4">
        <v>0.79842493699999995</v>
      </c>
      <c r="H99" s="27" t="str">
        <f>IF($B99="N/A","N/A",IF(G99&gt;=5,"No",IF(G99&lt;0,"No","Yes")))</f>
        <v>Yes</v>
      </c>
      <c r="I99" s="8" t="s">
        <v>1749</v>
      </c>
      <c r="J99" s="8" t="s">
        <v>1749</v>
      </c>
      <c r="K99" s="28" t="s">
        <v>739</v>
      </c>
      <c r="L99" s="112" t="str">
        <f t="shared" si="20"/>
        <v>N/A</v>
      </c>
    </row>
    <row r="100" spans="1:12" x14ac:dyDescent="0.2">
      <c r="A100" s="175" t="s">
        <v>107</v>
      </c>
      <c r="B100" s="22" t="s">
        <v>213</v>
      </c>
      <c r="C100" s="29">
        <v>417382285</v>
      </c>
      <c r="D100" s="27" t="str">
        <f>IF($B100="N/A","N/A",IF(C100&gt;10,"No",IF(C100&lt;-10,"No","Yes")))</f>
        <v>N/A</v>
      </c>
      <c r="E100" s="29">
        <v>478458726</v>
      </c>
      <c r="F100" s="27" t="str">
        <f>IF($B100="N/A","N/A",IF(E100&gt;10,"No",IF(E100&lt;-10,"No","Yes")))</f>
        <v>N/A</v>
      </c>
      <c r="G100" s="29">
        <v>433249175</v>
      </c>
      <c r="H100" s="27" t="str">
        <f>IF($B100="N/A","N/A",IF(G100&gt;10,"No",IF(G100&lt;-10,"No","Yes")))</f>
        <v>N/A</v>
      </c>
      <c r="I100" s="8">
        <v>14.63</v>
      </c>
      <c r="J100" s="8">
        <v>-9.4499999999999993</v>
      </c>
      <c r="K100" s="28" t="s">
        <v>739</v>
      </c>
      <c r="L100" s="112" t="str">
        <f t="shared" ref="L100:L111" si="38">IF(J100="Div by 0", "N/A", IF(K100="N/A","N/A", IF(J100&gt;VALUE(MID(K100,1,2)), "No", IF(J100&lt;-1*VALUE(MID(K100,1,2)), "No", "Yes"))))</f>
        <v>Yes</v>
      </c>
    </row>
    <row r="101" spans="1:12" x14ac:dyDescent="0.2">
      <c r="A101" s="175" t="s">
        <v>455</v>
      </c>
      <c r="B101" s="22" t="s">
        <v>213</v>
      </c>
      <c r="C101" s="29">
        <v>181585485</v>
      </c>
      <c r="D101" s="27" t="str">
        <f>IF($B101="N/A","N/A",IF(C101&gt;10,"No",IF(C101&lt;-10,"No","Yes")))</f>
        <v>N/A</v>
      </c>
      <c r="E101" s="29">
        <v>215116115</v>
      </c>
      <c r="F101" s="27" t="str">
        <f>IF($B101="N/A","N/A",IF(E101&gt;10,"No",IF(E101&lt;-10,"No","Yes")))</f>
        <v>N/A</v>
      </c>
      <c r="G101" s="29">
        <v>184476073</v>
      </c>
      <c r="H101" s="27" t="str">
        <f>IF($B101="N/A","N/A",IF(G101&gt;10,"No",IF(G101&lt;-10,"No","Yes")))</f>
        <v>N/A</v>
      </c>
      <c r="I101" s="8">
        <v>18.47</v>
      </c>
      <c r="J101" s="8">
        <v>-14.2</v>
      </c>
      <c r="K101" s="28" t="s">
        <v>739</v>
      </c>
      <c r="L101" s="112" t="str">
        <f t="shared" si="38"/>
        <v>Yes</v>
      </c>
    </row>
    <row r="102" spans="1:12" x14ac:dyDescent="0.2">
      <c r="A102" s="175" t="s">
        <v>456</v>
      </c>
      <c r="B102" s="22" t="s">
        <v>213</v>
      </c>
      <c r="C102" s="29">
        <v>235796800</v>
      </c>
      <c r="D102" s="27" t="str">
        <f>IF($B102="N/A","N/A",IF(C102&gt;10,"No",IF(C102&lt;-10,"No","Yes")))</f>
        <v>N/A</v>
      </c>
      <c r="E102" s="29">
        <v>262510383</v>
      </c>
      <c r="F102" s="27" t="str">
        <f>IF($B102="N/A","N/A",IF(E102&gt;10,"No",IF(E102&lt;-10,"No","Yes")))</f>
        <v>N/A</v>
      </c>
      <c r="G102" s="29">
        <v>244776857</v>
      </c>
      <c r="H102" s="27" t="str">
        <f>IF($B102="N/A","N/A",IF(G102&gt;10,"No",IF(G102&lt;-10,"No","Yes")))</f>
        <v>N/A</v>
      </c>
      <c r="I102" s="8">
        <v>11.33</v>
      </c>
      <c r="J102" s="8">
        <v>-6.76</v>
      </c>
      <c r="K102" s="28" t="s">
        <v>739</v>
      </c>
      <c r="L102" s="112" t="str">
        <f t="shared" si="38"/>
        <v>Yes</v>
      </c>
    </row>
    <row r="103" spans="1:12" x14ac:dyDescent="0.2">
      <c r="A103" s="175" t="s">
        <v>457</v>
      </c>
      <c r="B103" s="22" t="s">
        <v>213</v>
      </c>
      <c r="C103" s="29">
        <v>0</v>
      </c>
      <c r="D103" s="27" t="str">
        <f>IF($B103="N/A","N/A",IF(C103&gt;10,"No",IF(C103&lt;-10,"No","Yes")))</f>
        <v>N/A</v>
      </c>
      <c r="E103" s="29">
        <v>832228</v>
      </c>
      <c r="F103" s="27" t="str">
        <f>IF($B103="N/A","N/A",IF(E103&gt;10,"No",IF(E103&lt;-10,"No","Yes")))</f>
        <v>N/A</v>
      </c>
      <c r="G103" s="29">
        <v>3996245</v>
      </c>
      <c r="H103" s="27" t="str">
        <f>IF($B103="N/A","N/A",IF(G103&gt;10,"No",IF(G103&lt;-10,"No","Yes")))</f>
        <v>N/A</v>
      </c>
      <c r="I103" s="8" t="s">
        <v>1749</v>
      </c>
      <c r="J103" s="8">
        <v>380.2</v>
      </c>
      <c r="K103" s="28" t="s">
        <v>739</v>
      </c>
      <c r="L103" s="112" t="str">
        <f t="shared" si="38"/>
        <v>No</v>
      </c>
    </row>
    <row r="104" spans="1:12" x14ac:dyDescent="0.2">
      <c r="A104" s="175" t="s">
        <v>108</v>
      </c>
      <c r="B104" s="39" t="s">
        <v>295</v>
      </c>
      <c r="C104" s="4">
        <v>1.1205511103000001</v>
      </c>
      <c r="D104" s="27" t="str">
        <f>IF($B104="N/A","N/A",IF(C104&gt;2,"No",IF(C104&lt;0.9,"No","Yes")))</f>
        <v>Yes</v>
      </c>
      <c r="E104" s="4">
        <v>1.1880594284999999</v>
      </c>
      <c r="F104" s="27" t="str">
        <f>IF($B104="N/A","N/A",IF(E104&gt;2,"No",IF(E104&lt;0.9,"No","Yes")))</f>
        <v>Yes</v>
      </c>
      <c r="G104" s="4">
        <v>1.5095393992999999</v>
      </c>
      <c r="H104" s="27" t="str">
        <f>IF($B104="N/A","N/A",IF(G104&gt;2,"No",IF(G104&lt;0.9,"No","Yes")))</f>
        <v>Yes</v>
      </c>
      <c r="I104" s="8">
        <v>6.0250000000000004</v>
      </c>
      <c r="J104" s="8">
        <v>27.06</v>
      </c>
      <c r="K104" s="28" t="s">
        <v>739</v>
      </c>
      <c r="L104" s="112" t="str">
        <f t="shared" si="38"/>
        <v>Yes</v>
      </c>
    </row>
    <row r="105" spans="1:12" x14ac:dyDescent="0.2">
      <c r="A105" s="175" t="s">
        <v>458</v>
      </c>
      <c r="B105" s="39" t="s">
        <v>295</v>
      </c>
      <c r="C105" s="4">
        <v>1.0339869451000001</v>
      </c>
      <c r="D105" s="27" t="str">
        <f>IF($B105="N/A","N/A",IF(C105&gt;2,"No",IF(C105&lt;0.9,"No","Yes")))</f>
        <v>Yes</v>
      </c>
      <c r="E105" s="4">
        <v>1.3433838154</v>
      </c>
      <c r="F105" s="27" t="str">
        <f>IF($B105="N/A","N/A",IF(E105&gt;2,"No",IF(E105&lt;0.9,"No","Yes")))</f>
        <v>Yes</v>
      </c>
      <c r="G105" s="4">
        <v>3.6861996087</v>
      </c>
      <c r="H105" s="27" t="str">
        <f>IF($B105="N/A","N/A",IF(G105&gt;2,"No",IF(G105&lt;0.9,"No","Yes")))</f>
        <v>No</v>
      </c>
      <c r="I105" s="8">
        <v>29.92</v>
      </c>
      <c r="J105" s="8">
        <v>174.4</v>
      </c>
      <c r="K105" s="28" t="s">
        <v>739</v>
      </c>
      <c r="L105" s="112" t="str">
        <f t="shared" si="38"/>
        <v>No</v>
      </c>
    </row>
    <row r="106" spans="1:12" x14ac:dyDescent="0.2">
      <c r="A106" s="175" t="s">
        <v>459</v>
      </c>
      <c r="B106" s="39" t="s">
        <v>295</v>
      </c>
      <c r="C106" s="4">
        <v>1.0350186768</v>
      </c>
      <c r="D106" s="27" t="str">
        <f>IF($B106="N/A","N/A",IF(C106&gt;2,"No",IF(C106&lt;0.9,"No","Yes")))</f>
        <v>Yes</v>
      </c>
      <c r="E106" s="4">
        <v>1.0507256440999999</v>
      </c>
      <c r="F106" s="27" t="str">
        <f>IF($B106="N/A","N/A",IF(E106&gt;2,"No",IF(E106&lt;0.9,"No","Yes")))</f>
        <v>Yes</v>
      </c>
      <c r="G106" s="4">
        <v>1.0262182256000001</v>
      </c>
      <c r="H106" s="27" t="str">
        <f>IF($B106="N/A","N/A",IF(G106&gt;2,"No",IF(G106&lt;0.9,"No","Yes")))</f>
        <v>Yes</v>
      </c>
      <c r="I106" s="8">
        <v>1.518</v>
      </c>
      <c r="J106" s="8">
        <v>-2.33</v>
      </c>
      <c r="K106" s="28" t="s">
        <v>739</v>
      </c>
      <c r="L106" s="112" t="str">
        <f t="shared" si="38"/>
        <v>Yes</v>
      </c>
    </row>
    <row r="107" spans="1:12" x14ac:dyDescent="0.2">
      <c r="A107" s="175" t="s">
        <v>460</v>
      </c>
      <c r="B107" s="39" t="s">
        <v>295</v>
      </c>
      <c r="C107" s="4">
        <v>0</v>
      </c>
      <c r="D107" s="27" t="str">
        <f>IF($B107="N/A","N/A",IF(C107&gt;2,"No",IF(C107&lt;0.9,"No","Yes")))</f>
        <v>No</v>
      </c>
      <c r="E107" s="4">
        <v>0.55765751519999995</v>
      </c>
      <c r="F107" s="27" t="str">
        <f>IF($B107="N/A","N/A",IF(E107&gt;2,"No",IF(E107&lt;0.9,"No","Yes")))</f>
        <v>No</v>
      </c>
      <c r="G107" s="4">
        <v>0.7207612055</v>
      </c>
      <c r="H107" s="27" t="str">
        <f>IF($B107="N/A","N/A",IF(G107&gt;2,"No",IF(G107&lt;0.9,"No","Yes")))</f>
        <v>No</v>
      </c>
      <c r="I107" s="8" t="s">
        <v>1749</v>
      </c>
      <c r="J107" s="8">
        <v>29.25</v>
      </c>
      <c r="K107" s="28" t="s">
        <v>739</v>
      </c>
      <c r="L107" s="112" t="str">
        <f t="shared" si="38"/>
        <v>Yes</v>
      </c>
    </row>
    <row r="108" spans="1:12" x14ac:dyDescent="0.2">
      <c r="A108" s="175" t="s">
        <v>1286</v>
      </c>
      <c r="B108" s="22" t="s">
        <v>213</v>
      </c>
      <c r="C108" s="29">
        <v>66.739306706999997</v>
      </c>
      <c r="D108" s="27" t="str">
        <f>IF($B108="N/A","N/A",IF(C108&gt;10,"No",IF(C108&lt;-10,"No","Yes")))</f>
        <v>N/A</v>
      </c>
      <c r="E108" s="29">
        <v>69.442939177</v>
      </c>
      <c r="F108" s="27" t="str">
        <f>IF($B108="N/A","N/A",IF(E108&gt;10,"No",IF(E108&lt;-10,"No","Yes")))</f>
        <v>N/A</v>
      </c>
      <c r="G108" s="29">
        <v>61.680101540999999</v>
      </c>
      <c r="H108" s="27" t="str">
        <f>IF($B108="N/A","N/A",IF(G108&gt;10,"No",IF(G108&lt;-10,"No","Yes")))</f>
        <v>N/A</v>
      </c>
      <c r="I108" s="8">
        <v>4.0510000000000002</v>
      </c>
      <c r="J108" s="8">
        <v>-11.2</v>
      </c>
      <c r="K108" s="28" t="s">
        <v>739</v>
      </c>
      <c r="L108" s="112" t="str">
        <f t="shared" si="38"/>
        <v>Yes</v>
      </c>
    </row>
    <row r="109" spans="1:12" x14ac:dyDescent="0.2">
      <c r="A109" s="175" t="s">
        <v>1287</v>
      </c>
      <c r="B109" s="22" t="s">
        <v>213</v>
      </c>
      <c r="C109" s="29">
        <v>337.59290589</v>
      </c>
      <c r="D109" s="27" t="str">
        <f>IF($B109="N/A","N/A",IF(C109&gt;10,"No",IF(C109&lt;-10,"No","Yes")))</f>
        <v>N/A</v>
      </c>
      <c r="E109" s="29">
        <v>379.96847964</v>
      </c>
      <c r="F109" s="27" t="str">
        <f>IF($B109="N/A","N/A",IF(E109&gt;10,"No",IF(E109&lt;-10,"No","Yes")))</f>
        <v>N/A</v>
      </c>
      <c r="G109" s="29">
        <v>301.53643834000002</v>
      </c>
      <c r="H109" s="27" t="str">
        <f>IF($B109="N/A","N/A",IF(G109&gt;10,"No",IF(G109&lt;-10,"No","Yes")))</f>
        <v>N/A</v>
      </c>
      <c r="I109" s="8">
        <v>12.55</v>
      </c>
      <c r="J109" s="8">
        <v>-20.6</v>
      </c>
      <c r="K109" s="28" t="s">
        <v>739</v>
      </c>
      <c r="L109" s="112" t="str">
        <f t="shared" si="38"/>
        <v>Yes</v>
      </c>
    </row>
    <row r="110" spans="1:12" x14ac:dyDescent="0.2">
      <c r="A110" s="175" t="s">
        <v>1288</v>
      </c>
      <c r="B110" s="22" t="s">
        <v>213</v>
      </c>
      <c r="C110" s="29">
        <v>37.828031883000001</v>
      </c>
      <c r="D110" s="27" t="str">
        <f>IF($B110="N/A","N/A",IF(C110&gt;10,"No",IF(C110&lt;-10,"No","Yes")))</f>
        <v>N/A</v>
      </c>
      <c r="E110" s="29">
        <v>38.218595166</v>
      </c>
      <c r="F110" s="27" t="str">
        <f>IF($B110="N/A","N/A",IF(E110&gt;10,"No",IF(E110&lt;-10,"No","Yes")))</f>
        <v>N/A</v>
      </c>
      <c r="G110" s="29">
        <v>34.980240582999997</v>
      </c>
      <c r="H110" s="27" t="str">
        <f>IF($B110="N/A","N/A",IF(G110&gt;10,"No",IF(G110&lt;-10,"No","Yes")))</f>
        <v>N/A</v>
      </c>
      <c r="I110" s="8">
        <v>1.032</v>
      </c>
      <c r="J110" s="8">
        <v>-8.4700000000000006</v>
      </c>
      <c r="K110" s="28" t="s">
        <v>739</v>
      </c>
      <c r="L110" s="112" t="str">
        <f t="shared" si="38"/>
        <v>Yes</v>
      </c>
    </row>
    <row r="111" spans="1:12" x14ac:dyDescent="0.2">
      <c r="A111" s="175" t="s">
        <v>1289</v>
      </c>
      <c r="B111" s="22" t="s">
        <v>213</v>
      </c>
      <c r="C111" s="29">
        <v>0</v>
      </c>
      <c r="D111" s="27" t="str">
        <f>IF($B111="N/A","N/A",IF(C111&gt;10,"No",IF(C111&lt;-10,"No","Yes")))</f>
        <v>N/A</v>
      </c>
      <c r="E111" s="29">
        <v>2.2306300607999998</v>
      </c>
      <c r="F111" s="27" t="str">
        <f>IF($B111="N/A","N/A",IF(E111&gt;10,"No",IF(E111&lt;-10,"No","Yes")))</f>
        <v>N/A</v>
      </c>
      <c r="G111" s="29">
        <v>2.4681647269</v>
      </c>
      <c r="H111" s="27" t="str">
        <f>IF($B111="N/A","N/A",IF(G111&gt;10,"No",IF(G111&lt;-10,"No","Yes")))</f>
        <v>N/A</v>
      </c>
      <c r="I111" s="8" t="s">
        <v>1749</v>
      </c>
      <c r="J111" s="8">
        <v>10.65</v>
      </c>
      <c r="K111" s="28" t="s">
        <v>739</v>
      </c>
      <c r="L111" s="112" t="str">
        <f t="shared" si="38"/>
        <v>Yes</v>
      </c>
    </row>
    <row r="112" spans="1:12" x14ac:dyDescent="0.2">
      <c r="A112" s="175" t="s">
        <v>325</v>
      </c>
      <c r="B112" s="30" t="s">
        <v>296</v>
      </c>
      <c r="C112" s="4">
        <v>99.966256340000001</v>
      </c>
      <c r="D112" s="27" t="str">
        <f>IF(OR($B112="N/A",$C112="N/A"),"N/A",IF(C112&gt;98,"Yes","No"))</f>
        <v>Yes</v>
      </c>
      <c r="E112" s="4">
        <v>99.756904375000005</v>
      </c>
      <c r="F112" s="27" t="str">
        <f>IF(OR($B112="N/A",$E112="N/A"),"N/A",IF(E112&gt;98,"Yes","No"))</f>
        <v>Yes</v>
      </c>
      <c r="G112" s="4">
        <v>99.878823897000004</v>
      </c>
      <c r="H112" s="27" t="str">
        <f t="shared" ref="H112:H115" si="39">IF($B112="N/A","N/A",IF(G112&gt;98,"Yes","No"))</f>
        <v>Yes</v>
      </c>
      <c r="I112" s="8">
        <v>-0.20899999999999999</v>
      </c>
      <c r="J112" s="8">
        <v>0.1222</v>
      </c>
      <c r="K112" s="28" t="s">
        <v>739</v>
      </c>
      <c r="L112" s="112" t="str">
        <f>IF(J112="Div by 0", "N/A", IF(OR(J112="N/A",K112="N/A"),"N/A", IF(J112&gt;VALUE(MID(K112,1,2)), "No", IF(J112&lt;-1*VALUE(MID(K112,1,2)), "No", "Yes"))))</f>
        <v>Yes</v>
      </c>
    </row>
    <row r="113" spans="1:12" x14ac:dyDescent="0.2">
      <c r="A113" s="175" t="s">
        <v>461</v>
      </c>
      <c r="B113" s="30" t="s">
        <v>296</v>
      </c>
      <c r="C113" s="4">
        <v>99.97965619</v>
      </c>
      <c r="D113" s="27" t="str">
        <f t="shared" ref="D113:D115" si="40">IF(OR($B113="N/A",$C113="N/A"),"N/A",IF(C113&gt;98,"Yes","No"))</f>
        <v>Yes</v>
      </c>
      <c r="E113" s="4">
        <v>97.588242683000004</v>
      </c>
      <c r="F113" s="27" t="str">
        <f t="shared" ref="F113:F115" si="41">IF(OR($B113="N/A",$E113="N/A"),"N/A",IF(E113&gt;98,"Yes","No"))</f>
        <v>No</v>
      </c>
      <c r="G113" s="4">
        <v>91.127172470999994</v>
      </c>
      <c r="H113" s="27" t="str">
        <f t="shared" si="39"/>
        <v>No</v>
      </c>
      <c r="I113" s="8">
        <v>-2.39</v>
      </c>
      <c r="J113" s="8">
        <v>-6.62</v>
      </c>
      <c r="K113" s="28" t="s">
        <v>739</v>
      </c>
      <c r="L113" s="112" t="str">
        <f t="shared" ref="L113:L115" si="42">IF(J113="Div by 0", "N/A", IF(OR(J113="N/A",K113="N/A"),"N/A", IF(J113&gt;VALUE(MID(K113,1,2)), "No", IF(J113&lt;-1*VALUE(MID(K113,1,2)), "No", "Yes"))))</f>
        <v>Yes</v>
      </c>
    </row>
    <row r="114" spans="1:12" x14ac:dyDescent="0.2">
      <c r="A114" s="175" t="s">
        <v>462</v>
      </c>
      <c r="B114" s="30" t="s">
        <v>296</v>
      </c>
      <c r="C114" s="4">
        <v>99.952601387000001</v>
      </c>
      <c r="D114" s="27" t="str">
        <f t="shared" si="40"/>
        <v>Yes</v>
      </c>
      <c r="E114" s="4">
        <v>99.766902293000001</v>
      </c>
      <c r="F114" s="27" t="str">
        <f t="shared" si="41"/>
        <v>Yes</v>
      </c>
      <c r="G114" s="4">
        <v>99.959964309</v>
      </c>
      <c r="H114" s="27" t="str">
        <f t="shared" si="39"/>
        <v>Yes</v>
      </c>
      <c r="I114" s="8">
        <v>-0.186</v>
      </c>
      <c r="J114" s="8">
        <v>0.19350000000000001</v>
      </c>
      <c r="K114" s="28" t="s">
        <v>739</v>
      </c>
      <c r="L114" s="112" t="str">
        <f t="shared" si="42"/>
        <v>Yes</v>
      </c>
    </row>
    <row r="115" spans="1:12" x14ac:dyDescent="0.2">
      <c r="A115" s="175" t="s">
        <v>463</v>
      </c>
      <c r="B115" s="30" t="s">
        <v>296</v>
      </c>
      <c r="C115" s="4">
        <v>0</v>
      </c>
      <c r="D115" s="27" t="str">
        <f t="shared" si="40"/>
        <v>No</v>
      </c>
      <c r="E115" s="4">
        <v>59.220659795000003</v>
      </c>
      <c r="F115" s="27" t="str">
        <f t="shared" si="41"/>
        <v>No</v>
      </c>
      <c r="G115" s="4">
        <v>69.944541602000001</v>
      </c>
      <c r="H115" s="27" t="str">
        <f t="shared" si="39"/>
        <v>No</v>
      </c>
      <c r="I115" s="8" t="s">
        <v>1749</v>
      </c>
      <c r="J115" s="8">
        <v>18.11</v>
      </c>
      <c r="K115" s="28" t="s">
        <v>739</v>
      </c>
      <c r="L115" s="112" t="str">
        <f t="shared" si="42"/>
        <v>Yes</v>
      </c>
    </row>
    <row r="116" spans="1:12" x14ac:dyDescent="0.2">
      <c r="A116" s="111" t="s">
        <v>464</v>
      </c>
      <c r="B116" s="30" t="s">
        <v>213</v>
      </c>
      <c r="C116" s="31">
        <v>678612</v>
      </c>
      <c r="D116" s="27" t="str">
        <f>IF($B116="N/A","N/A",IF(C116&gt;10,"No",IF(C116&lt;-10,"No","Yes")))</f>
        <v>N/A</v>
      </c>
      <c r="E116" s="31">
        <v>740006</v>
      </c>
      <c r="F116" s="27" t="str">
        <f>IF($B116="N/A","N/A",IF(E116&gt;10,"No",IF(E116&lt;-10,"No","Yes")))</f>
        <v>N/A</v>
      </c>
      <c r="G116" s="31">
        <v>733611</v>
      </c>
      <c r="H116" s="27" t="str">
        <f>IF($B116="N/A","N/A",IF(G116&gt;10,"No",IF(G116&lt;-10,"No","Yes")))</f>
        <v>N/A</v>
      </c>
      <c r="I116" s="8">
        <v>9.0470000000000006</v>
      </c>
      <c r="J116" s="8">
        <v>-0.86399999999999999</v>
      </c>
      <c r="K116" s="30" t="s">
        <v>739</v>
      </c>
      <c r="L116" s="112" t="str">
        <f>IF(J116="Div by 0", "N/A", IF(OR(J116="N/A",K116="N/A"),"N/A", IF(J116&gt;VALUE(MID(K116,1,2)), "No", IF(J116&lt;-1*VALUE(MID(K116,1,2)), "No", "Yes"))))</f>
        <v>Yes</v>
      </c>
    </row>
    <row r="117" spans="1:12" x14ac:dyDescent="0.2">
      <c r="A117" s="111" t="s">
        <v>211</v>
      </c>
      <c r="B117" s="30" t="s">
        <v>213</v>
      </c>
      <c r="C117" s="4">
        <v>9.3934383713000003</v>
      </c>
      <c r="D117" s="27" t="str">
        <f>IF($B117="N/A","N/A",IF(C117&gt;10,"No",IF(C117&lt;-10,"No","Yes")))</f>
        <v>N/A</v>
      </c>
      <c r="E117" s="4">
        <v>6.3127866530999999</v>
      </c>
      <c r="F117" s="27" t="str">
        <f>IF($B117="N/A","N/A",IF(E117&gt;10,"No",IF(E117&lt;-10,"No","Yes")))</f>
        <v>N/A</v>
      </c>
      <c r="G117" s="4">
        <v>2.3748280765000001</v>
      </c>
      <c r="H117" s="27" t="str">
        <f>IF($B117="N/A","N/A",IF(G117&gt;10,"No",IF(G117&lt;-10,"No","Yes")))</f>
        <v>N/A</v>
      </c>
      <c r="I117" s="8">
        <v>-32.799999999999997</v>
      </c>
      <c r="J117" s="8">
        <v>-62.4</v>
      </c>
      <c r="K117" s="30" t="s">
        <v>739</v>
      </c>
      <c r="L117" s="112" t="str">
        <f>IF(J117="Div by 0", "N/A", IF(OR(J117="N/A",K117="N/A"),"N/A", IF(J117&gt;VALUE(MID(K117,1,2)), "No", IF(J117&lt;-1*VALUE(MID(K117,1,2)), "No", "Yes"))))</f>
        <v>No</v>
      </c>
    </row>
    <row r="118" spans="1:12" x14ac:dyDescent="0.2">
      <c r="A118" s="144" t="s">
        <v>1628</v>
      </c>
      <c r="B118" s="30" t="s">
        <v>213</v>
      </c>
      <c r="C118" s="10">
        <v>212995316</v>
      </c>
      <c r="D118" s="7" t="str">
        <f>IF($B118="N/A","N/A",IF(C118&gt;10,"No",IF(C118&lt;-10,"No","Yes")))</f>
        <v>N/A</v>
      </c>
      <c r="E118" s="10">
        <v>243254328</v>
      </c>
      <c r="F118" s="7" t="str">
        <f>IF($B118="N/A","N/A",IF(E118&gt;10,"No",IF(E118&lt;-10,"No","Yes")))</f>
        <v>N/A</v>
      </c>
      <c r="G118" s="10">
        <v>244960313</v>
      </c>
      <c r="H118" s="7" t="str">
        <f>IF($B118="N/A","N/A",IF(G118&gt;10,"No",IF(G118&lt;-10,"No","Yes")))</f>
        <v>N/A</v>
      </c>
      <c r="I118" s="36">
        <v>14.21</v>
      </c>
      <c r="J118" s="36">
        <v>0.70130000000000003</v>
      </c>
      <c r="K118" s="30" t="s">
        <v>739</v>
      </c>
      <c r="L118" s="112" t="str">
        <f>IF(J118="Div by 0", "N/A", IF(K118="N/A","N/A", IF(J118&gt;VALUE(MID(K118,1,2)), "No", IF(J118&lt;-1*VALUE(MID(K118,1,2)), "No", "Yes"))))</f>
        <v>Yes</v>
      </c>
    </row>
    <row r="119" spans="1:12" x14ac:dyDescent="0.2">
      <c r="A119" s="144" t="s">
        <v>1629</v>
      </c>
      <c r="B119" s="30" t="s">
        <v>213</v>
      </c>
      <c r="C119" s="10">
        <v>2867971363</v>
      </c>
      <c r="D119" s="7" t="str">
        <f>IF($B119="N/A","N/A",IF(C119&gt;10,"No",IF(C119&lt;-10,"No","Yes")))</f>
        <v>N/A</v>
      </c>
      <c r="E119" s="10">
        <v>3236000695</v>
      </c>
      <c r="F119" s="7" t="str">
        <f>IF($B119="N/A","N/A",IF(E119&gt;10,"No",IF(E119&lt;-10,"No","Yes")))</f>
        <v>N/A</v>
      </c>
      <c r="G119" s="10">
        <v>2452459752</v>
      </c>
      <c r="H119" s="7" t="str">
        <f>IF($B119="N/A","N/A",IF(G119&gt;10,"No",IF(G119&lt;-10,"No","Yes")))</f>
        <v>N/A</v>
      </c>
      <c r="I119" s="36">
        <v>12.83</v>
      </c>
      <c r="J119" s="36">
        <v>-24.2</v>
      </c>
      <c r="K119" s="30" t="s">
        <v>739</v>
      </c>
      <c r="L119" s="112" t="str">
        <f>IF(J119="Div by 0", "N/A", IF(K119="N/A","N/A", IF(J119&gt;VALUE(MID(K119,1,2)), "No", IF(J119&lt;-1*VALUE(MID(K119,1,2)), "No", "Yes"))))</f>
        <v>Yes</v>
      </c>
    </row>
    <row r="120" spans="1:12" x14ac:dyDescent="0.2">
      <c r="A120" s="144" t="s">
        <v>1630</v>
      </c>
      <c r="B120" s="30" t="s">
        <v>213</v>
      </c>
      <c r="C120" s="1">
        <v>609795</v>
      </c>
      <c r="D120" s="7" t="str">
        <f>IF($B120="N/A","N/A",IF(C120&gt;10,"No",IF(C120&lt;-10,"No","Yes")))</f>
        <v>N/A</v>
      </c>
      <c r="E120" s="1">
        <v>668355</v>
      </c>
      <c r="F120" s="7" t="str">
        <f>IF($B120="N/A","N/A",IF(E120&gt;10,"No",IF(E120&lt;-10,"No","Yes")))</f>
        <v>N/A</v>
      </c>
      <c r="G120" s="1">
        <v>655981</v>
      </c>
      <c r="H120" s="7" t="str">
        <f>IF($B120="N/A","N/A",IF(G120&gt;10,"No",IF(G120&lt;-10,"No","Yes")))</f>
        <v>N/A</v>
      </c>
      <c r="I120" s="36">
        <v>9.6029999999999998</v>
      </c>
      <c r="J120" s="36">
        <v>-1.85</v>
      </c>
      <c r="K120" s="30" t="s">
        <v>739</v>
      </c>
      <c r="L120" s="112" t="str">
        <f>IF(J120="Div by 0", "N/A", IF(K120="N/A","N/A", IF(J120&gt;VALUE(MID(K120,1,2)), "No", IF(J120&lt;-1*VALUE(MID(K120,1,2)), "No", "Yes"))))</f>
        <v>Yes</v>
      </c>
    </row>
    <row r="121" spans="1:12" x14ac:dyDescent="0.2">
      <c r="A121" s="144" t="s">
        <v>1631</v>
      </c>
      <c r="B121" s="3" t="s">
        <v>213</v>
      </c>
      <c r="C121" s="1">
        <v>41482</v>
      </c>
      <c r="D121" s="5" t="str">
        <f t="shared" ref="D121:H134" si="43">IF($B121="N/A","N/A",IF(C121&lt;0,"No","Yes"))</f>
        <v>N/A</v>
      </c>
      <c r="E121" s="1">
        <v>41351</v>
      </c>
      <c r="F121" s="5" t="str">
        <f t="shared" si="43"/>
        <v>N/A</v>
      </c>
      <c r="G121" s="1">
        <v>26218</v>
      </c>
      <c r="H121" s="5" t="str">
        <f t="shared" si="43"/>
        <v>N/A</v>
      </c>
      <c r="I121" s="36">
        <v>-0.316</v>
      </c>
      <c r="J121" s="36">
        <v>-36.6</v>
      </c>
      <c r="K121" s="3" t="s">
        <v>739</v>
      </c>
      <c r="L121" s="112" t="str">
        <f t="shared" ref="L121:L142" si="44">IF(J121="Div by 0", "N/A", IF(OR(J121="N/A",K121="N/A"),"N/A", IF(J121&gt;VALUE(MID(K121,1,2)), "No", IF(J121&lt;-1*VALUE(MID(K121,1,2)), "No", "Yes"))))</f>
        <v>No</v>
      </c>
    </row>
    <row r="122" spans="1:12" x14ac:dyDescent="0.2">
      <c r="A122" s="144" t="s">
        <v>1632</v>
      </c>
      <c r="B122" s="3" t="s">
        <v>213</v>
      </c>
      <c r="C122" s="1">
        <v>80615</v>
      </c>
      <c r="D122" s="5" t="str">
        <f t="shared" si="43"/>
        <v>N/A</v>
      </c>
      <c r="E122" s="1">
        <v>74326</v>
      </c>
      <c r="F122" s="5" t="str">
        <f t="shared" si="43"/>
        <v>N/A</v>
      </c>
      <c r="G122" s="1">
        <v>64720</v>
      </c>
      <c r="H122" s="5" t="str">
        <f t="shared" si="43"/>
        <v>N/A</v>
      </c>
      <c r="I122" s="36">
        <v>-7.8</v>
      </c>
      <c r="J122" s="36">
        <v>-12.9</v>
      </c>
      <c r="K122" s="3" t="s">
        <v>739</v>
      </c>
      <c r="L122" s="112" t="str">
        <f t="shared" si="44"/>
        <v>Yes</v>
      </c>
    </row>
    <row r="123" spans="1:12" x14ac:dyDescent="0.2">
      <c r="A123" s="144" t="s">
        <v>1633</v>
      </c>
      <c r="B123" s="3" t="s">
        <v>213</v>
      </c>
      <c r="C123" s="1">
        <v>367695</v>
      </c>
      <c r="D123" s="5" t="str">
        <f t="shared" si="43"/>
        <v>N/A</v>
      </c>
      <c r="E123" s="1">
        <v>404784</v>
      </c>
      <c r="F123" s="5" t="str">
        <f t="shared" si="43"/>
        <v>N/A</v>
      </c>
      <c r="G123" s="1">
        <v>405316</v>
      </c>
      <c r="H123" s="5" t="str">
        <f t="shared" si="43"/>
        <v>N/A</v>
      </c>
      <c r="I123" s="36">
        <v>10.09</v>
      </c>
      <c r="J123" s="36">
        <v>0.13139999999999999</v>
      </c>
      <c r="K123" s="3" t="s">
        <v>739</v>
      </c>
      <c r="L123" s="112" t="str">
        <f t="shared" si="44"/>
        <v>Yes</v>
      </c>
    </row>
    <row r="124" spans="1:12" x14ac:dyDescent="0.2">
      <c r="A124" s="144" t="s">
        <v>1634</v>
      </c>
      <c r="B124" s="3" t="s">
        <v>213</v>
      </c>
      <c r="C124" s="1">
        <v>120003</v>
      </c>
      <c r="D124" s="5" t="str">
        <f t="shared" si="43"/>
        <v>N/A</v>
      </c>
      <c r="E124" s="1">
        <v>147894</v>
      </c>
      <c r="F124" s="5" t="str">
        <f t="shared" si="43"/>
        <v>N/A</v>
      </c>
      <c r="G124" s="1">
        <v>159727</v>
      </c>
      <c r="H124" s="5" t="str">
        <f t="shared" si="43"/>
        <v>N/A</v>
      </c>
      <c r="I124" s="36">
        <v>23.24</v>
      </c>
      <c r="J124" s="36">
        <v>8.0009999999999994</v>
      </c>
      <c r="K124" s="3" t="s">
        <v>739</v>
      </c>
      <c r="L124" s="112" t="str">
        <f t="shared" si="44"/>
        <v>Yes</v>
      </c>
    </row>
    <row r="125" spans="1:12" x14ac:dyDescent="0.2">
      <c r="A125" s="135" t="s">
        <v>1635</v>
      </c>
      <c r="B125" s="3" t="s">
        <v>213</v>
      </c>
      <c r="C125" s="40">
        <v>89.091270356999999</v>
      </c>
      <c r="D125" s="5" t="str">
        <f t="shared" si="43"/>
        <v>N/A</v>
      </c>
      <c r="E125" s="40">
        <v>88.889199214000001</v>
      </c>
      <c r="F125" s="5" t="str">
        <f t="shared" si="43"/>
        <v>N/A</v>
      </c>
      <c r="G125" s="40">
        <v>84.344623992999999</v>
      </c>
      <c r="H125" s="5" t="str">
        <f t="shared" si="43"/>
        <v>N/A</v>
      </c>
      <c r="I125" s="8">
        <v>-0.22700000000000001</v>
      </c>
      <c r="J125" s="8">
        <v>-5.1100000000000003</v>
      </c>
      <c r="K125" s="30" t="s">
        <v>739</v>
      </c>
      <c r="L125" s="112" t="str">
        <f>IF(J125="Div by 0", "N/A", IF(OR(J125="N/A",K125="N/A"),"N/A", IF(J125&gt;VALUE(MID(K125,1,2)), "No", IF(J125&lt;-1*VALUE(MID(K125,1,2)), "No", "Yes"))))</f>
        <v>Yes</v>
      </c>
    </row>
    <row r="126" spans="1:12" ht="25.5" x14ac:dyDescent="0.2">
      <c r="A126" s="135" t="s">
        <v>1636</v>
      </c>
      <c r="B126" s="3" t="s">
        <v>213</v>
      </c>
      <c r="C126" s="40">
        <v>88.996159704999997</v>
      </c>
      <c r="D126" s="5" t="str">
        <f t="shared" si="43"/>
        <v>N/A</v>
      </c>
      <c r="E126" s="40">
        <v>87.962135716000006</v>
      </c>
      <c r="F126" s="5" t="str">
        <f t="shared" si="43"/>
        <v>N/A</v>
      </c>
      <c r="G126" s="40">
        <v>66.829802962000002</v>
      </c>
      <c r="H126" s="5" t="str">
        <f t="shared" si="43"/>
        <v>N/A</v>
      </c>
      <c r="I126" s="8">
        <v>-1.1599999999999999</v>
      </c>
      <c r="J126" s="8">
        <v>-24</v>
      </c>
      <c r="K126" s="3" t="s">
        <v>739</v>
      </c>
      <c r="L126" s="112" t="str">
        <f t="shared" ref="L126:L129" si="45">IF(J126="Div by 0", "N/A", IF(OR(J126="N/A",K126="N/A"),"N/A", IF(J126&gt;VALUE(MID(K126,1,2)), "No", IF(J126&lt;-1*VALUE(MID(K126,1,2)), "No", "Yes"))))</f>
        <v>Yes</v>
      </c>
    </row>
    <row r="127" spans="1:12" ht="25.5" x14ac:dyDescent="0.2">
      <c r="A127" s="135" t="s">
        <v>1637</v>
      </c>
      <c r="B127" s="3" t="s">
        <v>213</v>
      </c>
      <c r="C127" s="40">
        <v>88.524680173999997</v>
      </c>
      <c r="D127" s="5" t="str">
        <f t="shared" si="43"/>
        <v>N/A</v>
      </c>
      <c r="E127" s="40">
        <v>88.481226637000006</v>
      </c>
      <c r="F127" s="5" t="str">
        <f t="shared" si="43"/>
        <v>N/A</v>
      </c>
      <c r="G127" s="40">
        <v>83.347284645000002</v>
      </c>
      <c r="H127" s="5" t="str">
        <f t="shared" si="43"/>
        <v>N/A</v>
      </c>
      <c r="I127" s="8">
        <v>-4.9000000000000002E-2</v>
      </c>
      <c r="J127" s="8">
        <v>-5.8</v>
      </c>
      <c r="K127" s="3" t="s">
        <v>739</v>
      </c>
      <c r="L127" s="112" t="str">
        <f t="shared" si="45"/>
        <v>Yes</v>
      </c>
    </row>
    <row r="128" spans="1:12" ht="25.5" x14ac:dyDescent="0.2">
      <c r="A128" s="135" t="s">
        <v>1638</v>
      </c>
      <c r="B128" s="3" t="s">
        <v>213</v>
      </c>
      <c r="C128" s="40">
        <v>88.874252221000006</v>
      </c>
      <c r="D128" s="5" t="str">
        <f t="shared" si="43"/>
        <v>N/A</v>
      </c>
      <c r="E128" s="40">
        <v>88.841871459999993</v>
      </c>
      <c r="F128" s="5" t="str">
        <f t="shared" si="43"/>
        <v>N/A</v>
      </c>
      <c r="G128" s="40">
        <v>85.048754744999997</v>
      </c>
      <c r="H128" s="5" t="str">
        <f t="shared" si="43"/>
        <v>N/A</v>
      </c>
      <c r="I128" s="8">
        <v>-3.5999999999999997E-2</v>
      </c>
      <c r="J128" s="8">
        <v>-4.2699999999999996</v>
      </c>
      <c r="K128" s="3" t="s">
        <v>739</v>
      </c>
      <c r="L128" s="112" t="str">
        <f t="shared" si="45"/>
        <v>Yes</v>
      </c>
    </row>
    <row r="129" spans="1:12" ht="25.5" x14ac:dyDescent="0.2">
      <c r="A129" s="135" t="s">
        <v>1639</v>
      </c>
      <c r="B129" s="3" t="s">
        <v>213</v>
      </c>
      <c r="C129" s="40">
        <v>90.187133623999998</v>
      </c>
      <c r="D129" s="5" t="str">
        <f t="shared" si="43"/>
        <v>N/A</v>
      </c>
      <c r="E129" s="40">
        <v>89.490627004000004</v>
      </c>
      <c r="F129" s="5" t="str">
        <f t="shared" si="43"/>
        <v>N/A</v>
      </c>
      <c r="G129" s="40">
        <v>86.673431514000001</v>
      </c>
      <c r="H129" s="5" t="str">
        <f t="shared" si="43"/>
        <v>N/A</v>
      </c>
      <c r="I129" s="8">
        <v>-0.77200000000000002</v>
      </c>
      <c r="J129" s="8">
        <v>-3.15</v>
      </c>
      <c r="K129" s="3" t="s">
        <v>739</v>
      </c>
      <c r="L129" s="112" t="str">
        <f t="shared" si="45"/>
        <v>Yes</v>
      </c>
    </row>
    <row r="130" spans="1:12" ht="25.5" x14ac:dyDescent="0.2">
      <c r="A130" s="135" t="s">
        <v>1640</v>
      </c>
      <c r="B130" s="3" t="s">
        <v>213</v>
      </c>
      <c r="C130" s="40">
        <v>9.7709886108999999</v>
      </c>
      <c r="D130" s="5" t="str">
        <f t="shared" si="43"/>
        <v>N/A</v>
      </c>
      <c r="E130" s="40">
        <v>6.5222628027000003</v>
      </c>
      <c r="F130" s="5" t="str">
        <f t="shared" si="43"/>
        <v>N/A</v>
      </c>
      <c r="G130" s="40">
        <v>2.4783838827000002</v>
      </c>
      <c r="H130" s="5" t="str">
        <f t="shared" si="43"/>
        <v>N/A</v>
      </c>
      <c r="I130" s="8">
        <v>-33.200000000000003</v>
      </c>
      <c r="J130" s="8">
        <v>-62</v>
      </c>
      <c r="K130" s="30" t="s">
        <v>739</v>
      </c>
      <c r="L130" s="112" t="str">
        <f>IF(J130="Div by 0", "N/A", IF(OR(J130="N/A",K130="N/A"),"N/A", IF(J130&gt;VALUE(MID(K130,1,2)), "No", IF(J130&lt;-1*VALUE(MID(K130,1,2)), "No", "Yes"))))</f>
        <v>No</v>
      </c>
    </row>
    <row r="131" spans="1:12" ht="25.5" x14ac:dyDescent="0.2">
      <c r="A131" s="135" t="s">
        <v>1641</v>
      </c>
      <c r="B131" s="3" t="s">
        <v>213</v>
      </c>
      <c r="C131" s="40">
        <v>6.2991176896000001</v>
      </c>
      <c r="D131" s="5" t="str">
        <f t="shared" si="43"/>
        <v>N/A</v>
      </c>
      <c r="E131" s="40">
        <v>3.7072864017999998</v>
      </c>
      <c r="F131" s="5" t="str">
        <f t="shared" si="43"/>
        <v>N/A</v>
      </c>
      <c r="G131" s="40">
        <v>1.0298268365000001</v>
      </c>
      <c r="H131" s="5" t="str">
        <f t="shared" si="43"/>
        <v>N/A</v>
      </c>
      <c r="I131" s="8">
        <v>-41.1</v>
      </c>
      <c r="J131" s="8">
        <v>-72.2</v>
      </c>
      <c r="K131" s="3" t="s">
        <v>739</v>
      </c>
      <c r="L131" s="112" t="str">
        <f t="shared" si="44"/>
        <v>No</v>
      </c>
    </row>
    <row r="132" spans="1:12" ht="25.5" x14ac:dyDescent="0.2">
      <c r="A132" s="135" t="s">
        <v>496</v>
      </c>
      <c r="B132" s="3" t="s">
        <v>213</v>
      </c>
      <c r="C132" s="40">
        <v>22.041803635000001</v>
      </c>
      <c r="D132" s="5" t="str">
        <f t="shared" si="43"/>
        <v>N/A</v>
      </c>
      <c r="E132" s="40">
        <v>18.362349648999999</v>
      </c>
      <c r="F132" s="5" t="str">
        <f t="shared" si="43"/>
        <v>N/A</v>
      </c>
      <c r="G132" s="40">
        <v>7.5772558714000002</v>
      </c>
      <c r="H132" s="5" t="str">
        <f t="shared" si="43"/>
        <v>N/A</v>
      </c>
      <c r="I132" s="8">
        <v>-16.7</v>
      </c>
      <c r="J132" s="8">
        <v>-58.7</v>
      </c>
      <c r="K132" s="3" t="s">
        <v>739</v>
      </c>
      <c r="L132" s="112" t="str">
        <f t="shared" si="44"/>
        <v>No</v>
      </c>
    </row>
    <row r="133" spans="1:12" ht="25.5" x14ac:dyDescent="0.2">
      <c r="A133" s="135" t="s">
        <v>497</v>
      </c>
      <c r="B133" s="3" t="s">
        <v>213</v>
      </c>
      <c r="C133" s="40">
        <v>7.7346713987999998</v>
      </c>
      <c r="D133" s="5" t="str">
        <f t="shared" si="43"/>
        <v>N/A</v>
      </c>
      <c r="E133" s="40">
        <v>4.7067077749999999</v>
      </c>
      <c r="F133" s="5" t="str">
        <f t="shared" si="43"/>
        <v>N/A</v>
      </c>
      <c r="G133" s="40">
        <v>1.9429284805</v>
      </c>
      <c r="H133" s="5" t="str">
        <f t="shared" si="43"/>
        <v>N/A</v>
      </c>
      <c r="I133" s="8">
        <v>-39.1</v>
      </c>
      <c r="J133" s="8">
        <v>-58.7</v>
      </c>
      <c r="K133" s="3" t="s">
        <v>739</v>
      </c>
      <c r="L133" s="112" t="str">
        <f t="shared" si="44"/>
        <v>No</v>
      </c>
    </row>
    <row r="134" spans="1:12" ht="25.5" x14ac:dyDescent="0.2">
      <c r="A134" s="135" t="s">
        <v>498</v>
      </c>
      <c r="B134" s="3" t="s">
        <v>213</v>
      </c>
      <c r="C134" s="40">
        <v>8.9672758180999992</v>
      </c>
      <c r="D134" s="5" t="str">
        <f t="shared" si="43"/>
        <v>N/A</v>
      </c>
      <c r="E134" s="40">
        <v>6.3281809945000003</v>
      </c>
      <c r="F134" s="5" t="str">
        <f t="shared" si="43"/>
        <v>N/A</v>
      </c>
      <c r="G134" s="40">
        <v>2.0090529465999998</v>
      </c>
      <c r="H134" s="5" t="str">
        <f t="shared" si="43"/>
        <v>N/A</v>
      </c>
      <c r="I134" s="8">
        <v>-29.4</v>
      </c>
      <c r="J134" s="8">
        <v>-68.3</v>
      </c>
      <c r="K134" s="3" t="s">
        <v>739</v>
      </c>
      <c r="L134" s="112" t="str">
        <f t="shared" si="44"/>
        <v>No</v>
      </c>
    </row>
    <row r="135" spans="1:12" ht="25.5" x14ac:dyDescent="0.2">
      <c r="A135" s="135" t="s">
        <v>499</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1749</v>
      </c>
      <c r="J135" s="8" t="s">
        <v>1749</v>
      </c>
      <c r="K135" s="3" t="s">
        <v>739</v>
      </c>
      <c r="L135" s="112" t="str">
        <f t="shared" si="44"/>
        <v>N/A</v>
      </c>
    </row>
    <row r="136" spans="1:12" ht="25.5" x14ac:dyDescent="0.2">
      <c r="A136" s="135" t="s">
        <v>500</v>
      </c>
      <c r="B136" s="22" t="s">
        <v>213</v>
      </c>
      <c r="C136" s="40">
        <v>0</v>
      </c>
      <c r="D136" s="27" t="str">
        <f t="shared" si="46"/>
        <v>N/A</v>
      </c>
      <c r="E136" s="40">
        <v>0</v>
      </c>
      <c r="F136" s="27" t="str">
        <f t="shared" si="47"/>
        <v>N/A</v>
      </c>
      <c r="G136" s="40">
        <v>1.5244090000000001E-4</v>
      </c>
      <c r="H136" s="27" t="str">
        <f t="shared" si="48"/>
        <v>N/A</v>
      </c>
      <c r="I136" s="8" t="s">
        <v>1749</v>
      </c>
      <c r="J136" s="8" t="s">
        <v>1749</v>
      </c>
      <c r="K136" s="3" t="s">
        <v>739</v>
      </c>
      <c r="L136" s="112" t="str">
        <f t="shared" si="44"/>
        <v>N/A</v>
      </c>
    </row>
    <row r="137" spans="1:12" ht="25.5" x14ac:dyDescent="0.2">
      <c r="A137" s="135" t="s">
        <v>501</v>
      </c>
      <c r="B137" s="22" t="s">
        <v>213</v>
      </c>
      <c r="C137" s="40">
        <v>2.9114702482000001</v>
      </c>
      <c r="D137" s="27" t="str">
        <f t="shared" si="46"/>
        <v>N/A</v>
      </c>
      <c r="E137" s="40">
        <v>1.4962060000000001E-4</v>
      </c>
      <c r="F137" s="27" t="str">
        <f t="shared" si="47"/>
        <v>N/A</v>
      </c>
      <c r="G137" s="40">
        <v>1.5244090000000001E-4</v>
      </c>
      <c r="H137" s="27" t="str">
        <f t="shared" si="48"/>
        <v>N/A</v>
      </c>
      <c r="I137" s="8">
        <v>-100</v>
      </c>
      <c r="J137" s="8">
        <v>1.885</v>
      </c>
      <c r="K137" s="3" t="s">
        <v>739</v>
      </c>
      <c r="L137" s="112" t="str">
        <f t="shared" si="44"/>
        <v>Yes</v>
      </c>
    </row>
    <row r="138" spans="1:12" ht="25.5" x14ac:dyDescent="0.2">
      <c r="A138" s="135" t="s">
        <v>502</v>
      </c>
      <c r="B138" s="22" t="s">
        <v>213</v>
      </c>
      <c r="C138" s="40">
        <v>0</v>
      </c>
      <c r="D138" s="27" t="str">
        <f t="shared" si="46"/>
        <v>N/A</v>
      </c>
      <c r="E138" s="40">
        <v>7.4810320000000003E-4</v>
      </c>
      <c r="F138" s="27" t="str">
        <f t="shared" si="47"/>
        <v>N/A</v>
      </c>
      <c r="G138" s="40">
        <v>7.6220439999999997E-4</v>
      </c>
      <c r="H138" s="27" t="str">
        <f t="shared" si="48"/>
        <v>N/A</v>
      </c>
      <c r="I138" s="8" t="s">
        <v>1749</v>
      </c>
      <c r="J138" s="8">
        <v>1.885</v>
      </c>
      <c r="K138" s="3" t="s">
        <v>739</v>
      </c>
      <c r="L138" s="112" t="str">
        <f t="shared" si="44"/>
        <v>Yes</v>
      </c>
    </row>
    <row r="139" spans="1:12" ht="25.5" x14ac:dyDescent="0.2">
      <c r="A139" s="135" t="s">
        <v>503</v>
      </c>
      <c r="B139" s="22" t="s">
        <v>213</v>
      </c>
      <c r="C139" s="40">
        <v>0</v>
      </c>
      <c r="D139" s="27" t="str">
        <f t="shared" si="46"/>
        <v>N/A</v>
      </c>
      <c r="E139" s="40">
        <v>0</v>
      </c>
      <c r="F139" s="27" t="str">
        <f t="shared" si="47"/>
        <v>N/A</v>
      </c>
      <c r="G139" s="40">
        <v>0</v>
      </c>
      <c r="H139" s="27" t="str">
        <f t="shared" si="48"/>
        <v>N/A</v>
      </c>
      <c r="I139" s="8" t="s">
        <v>1749</v>
      </c>
      <c r="J139" s="8" t="s">
        <v>1749</v>
      </c>
      <c r="K139" s="3" t="s">
        <v>739</v>
      </c>
      <c r="L139" s="112" t="str">
        <f t="shared" si="44"/>
        <v>N/A</v>
      </c>
    </row>
    <row r="140" spans="1:12" ht="25.5" x14ac:dyDescent="0.2">
      <c r="A140" s="135" t="s">
        <v>504</v>
      </c>
      <c r="B140" s="22" t="s">
        <v>213</v>
      </c>
      <c r="C140" s="40">
        <v>6.8549266556999999</v>
      </c>
      <c r="D140" s="27" t="str">
        <f t="shared" si="46"/>
        <v>N/A</v>
      </c>
      <c r="E140" s="40">
        <v>6.2204779780999999</v>
      </c>
      <c r="F140" s="27" t="str">
        <f t="shared" si="47"/>
        <v>N/A</v>
      </c>
      <c r="G140" s="40">
        <v>2.0922511250000002</v>
      </c>
      <c r="H140" s="27" t="str">
        <f t="shared" si="48"/>
        <v>N/A</v>
      </c>
      <c r="I140" s="8">
        <v>-9.26</v>
      </c>
      <c r="J140" s="8">
        <v>-66.400000000000006</v>
      </c>
      <c r="K140" s="3" t="s">
        <v>739</v>
      </c>
      <c r="L140" s="112" t="str">
        <f t="shared" si="44"/>
        <v>No</v>
      </c>
    </row>
    <row r="141" spans="1:12" ht="25.5" x14ac:dyDescent="0.2">
      <c r="A141" s="135" t="s">
        <v>505</v>
      </c>
      <c r="B141" s="22" t="s">
        <v>213</v>
      </c>
      <c r="C141" s="40">
        <v>9.839371999999999E-4</v>
      </c>
      <c r="D141" s="27" t="str">
        <f t="shared" si="46"/>
        <v>N/A</v>
      </c>
      <c r="E141" s="40">
        <v>6.7329286999999998E-3</v>
      </c>
      <c r="F141" s="27" t="str">
        <f t="shared" si="47"/>
        <v>N/A</v>
      </c>
      <c r="G141" s="40">
        <v>0</v>
      </c>
      <c r="H141" s="27" t="str">
        <f t="shared" si="48"/>
        <v>N/A</v>
      </c>
      <c r="I141" s="8">
        <v>584.29999999999995</v>
      </c>
      <c r="J141" s="8">
        <v>-100</v>
      </c>
      <c r="K141" s="3" t="s">
        <v>739</v>
      </c>
      <c r="L141" s="112" t="str">
        <f t="shared" si="44"/>
        <v>No</v>
      </c>
    </row>
    <row r="142" spans="1:12" ht="25.5" x14ac:dyDescent="0.2">
      <c r="A142" s="135" t="s">
        <v>506</v>
      </c>
      <c r="B142" s="22" t="s">
        <v>213</v>
      </c>
      <c r="C142" s="40">
        <v>4.0592330208999998</v>
      </c>
      <c r="D142" s="5" t="str">
        <f t="shared" ref="D142" si="49">IF($B142="N/A","N/A",IF(C142&lt;0,"No","Yes"))</f>
        <v>N/A</v>
      </c>
      <c r="E142" s="40">
        <v>3.4592291246000002</v>
      </c>
      <c r="F142" s="5" t="str">
        <f t="shared" ref="F142" si="50">IF($B142="N/A","N/A",IF(E142&lt;0,"No","Yes"))</f>
        <v>N/A</v>
      </c>
      <c r="G142" s="40">
        <v>0.93690166949999998</v>
      </c>
      <c r="H142" s="5" t="str">
        <f t="shared" ref="H142" si="51">IF($B142="N/A","N/A",IF(G142&lt;0,"No","Yes"))</f>
        <v>N/A</v>
      </c>
      <c r="I142" s="8">
        <v>-14.8</v>
      </c>
      <c r="J142" s="8">
        <v>-72.900000000000006</v>
      </c>
      <c r="K142" s="3" t="s">
        <v>739</v>
      </c>
      <c r="L142" s="112" t="str">
        <f t="shared" si="44"/>
        <v>No</v>
      </c>
    </row>
    <row r="143" spans="1:12" x14ac:dyDescent="0.2">
      <c r="A143" s="111" t="s">
        <v>736</v>
      </c>
      <c r="B143" s="22" t="s">
        <v>213</v>
      </c>
      <c r="C143" s="10">
        <v>378</v>
      </c>
      <c r="D143" s="27" t="str">
        <f>IF($B143="N/A","N/A",IF(C143&gt;10,"No",IF(C143&lt;-10,"No","Yes")))</f>
        <v>N/A</v>
      </c>
      <c r="E143" s="10">
        <v>390</v>
      </c>
      <c r="F143" s="27" t="str">
        <f>IF($B143="N/A","N/A",IF(E143&gt;10,"No",IF(E143&lt;-10,"No","Yes")))</f>
        <v>N/A</v>
      </c>
      <c r="G143" s="10">
        <v>7065</v>
      </c>
      <c r="H143" s="27" t="str">
        <f>IF($B143="N/A","N/A",IF(G143&gt;10,"No",IF(G143&lt;-10,"No","Yes")))</f>
        <v>N/A</v>
      </c>
      <c r="I143" s="8">
        <v>3.1749999999999998</v>
      </c>
      <c r="J143" s="8">
        <v>1712</v>
      </c>
      <c r="K143" s="28" t="s">
        <v>739</v>
      </c>
      <c r="L143" s="112" t="str">
        <f>IF(J143="Div by 0", "N/A", IF(K143="N/A","N/A", IF(J143&gt;VALUE(MID(K143,1,2)), "No", IF(J143&lt;-1*VALUE(MID(K143,1,2)), "No", "Yes"))))</f>
        <v>No</v>
      </c>
    </row>
    <row r="144" spans="1:12" x14ac:dyDescent="0.2">
      <c r="A144" s="111" t="s">
        <v>737</v>
      </c>
      <c r="B144" s="22" t="s">
        <v>213</v>
      </c>
      <c r="C144" s="1">
        <v>34</v>
      </c>
      <c r="D144" s="27" t="str">
        <f>IF($B144="N/A","N/A",IF(C144&gt;10,"No",IF(C144&lt;-10,"No","Yes")))</f>
        <v>N/A</v>
      </c>
      <c r="E144" s="1">
        <v>32</v>
      </c>
      <c r="F144" s="27" t="str">
        <f>IF($B144="N/A","N/A",IF(E144&gt;10,"No",IF(E144&lt;-10,"No","Yes")))</f>
        <v>N/A</v>
      </c>
      <c r="G144" s="1">
        <v>32</v>
      </c>
      <c r="H144" s="27" t="str">
        <f>IF($B144="N/A","N/A",IF(G144&gt;10,"No",IF(G144&lt;-10,"No","Yes")))</f>
        <v>N/A</v>
      </c>
      <c r="I144" s="8">
        <v>-5.88</v>
      </c>
      <c r="J144" s="8">
        <v>0</v>
      </c>
      <c r="K144" s="28" t="s">
        <v>739</v>
      </c>
      <c r="L144" s="112" t="str">
        <f>IF(J144="Div by 0", "N/A", IF(K144="N/A","N/A", IF(J144&gt;VALUE(MID(K144,1,2)), "No", IF(J144&lt;-1*VALUE(MID(K144,1,2)), "No", "Yes"))))</f>
        <v>Yes</v>
      </c>
    </row>
    <row r="145" spans="1:12" x14ac:dyDescent="0.2">
      <c r="A145" s="135" t="s">
        <v>507</v>
      </c>
      <c r="B145" s="3" t="s">
        <v>213</v>
      </c>
      <c r="C145" s="40">
        <v>4.9674122999999997E-3</v>
      </c>
      <c r="D145" s="5" t="str">
        <f t="shared" ref="D145:D149" si="52">IF($B145="N/A","N/A",IF(C145&lt;0,"No","Yes"))</f>
        <v>N/A</v>
      </c>
      <c r="E145" s="40">
        <v>4.2558908000000003E-3</v>
      </c>
      <c r="F145" s="5" t="str">
        <f t="shared" ref="F145:F149" si="53">IF($B145="N/A","N/A",IF(E145&lt;0,"No","Yes"))</f>
        <v>N/A</v>
      </c>
      <c r="G145" s="40">
        <v>4.1144221E-3</v>
      </c>
      <c r="H145" s="5" t="str">
        <f t="shared" ref="H145:H149" si="54">IF($B145="N/A","N/A",IF(G145&lt;0,"No","Yes"))</f>
        <v>N/A</v>
      </c>
      <c r="I145" s="8">
        <v>-14.3</v>
      </c>
      <c r="J145" s="8">
        <v>-3.32</v>
      </c>
      <c r="K145" s="30" t="s">
        <v>739</v>
      </c>
      <c r="L145" s="112" t="str">
        <f>IF(J145="Div by 0", "N/A", IF(OR(J145="N/A",K145="N/A"),"N/A", IF(J145&gt;VALUE(MID(K145,1,2)), "No", IF(J145&lt;-1*VALUE(MID(K145,1,2)), "No", "Yes"))))</f>
        <v>Yes</v>
      </c>
    </row>
    <row r="146" spans="1:12" x14ac:dyDescent="0.2">
      <c r="A146" s="135" t="s">
        <v>508</v>
      </c>
      <c r="B146" s="3" t="s">
        <v>213</v>
      </c>
      <c r="C146" s="40">
        <v>4.2908325999999998E-3</v>
      </c>
      <c r="D146" s="5" t="str">
        <f t="shared" si="52"/>
        <v>N/A</v>
      </c>
      <c r="E146" s="40">
        <v>1.0636034900000001E-2</v>
      </c>
      <c r="F146" s="5" t="str">
        <f t="shared" si="53"/>
        <v>N/A</v>
      </c>
      <c r="G146" s="40">
        <v>1.0196018499999999E-2</v>
      </c>
      <c r="H146" s="5" t="str">
        <f t="shared" si="54"/>
        <v>N/A</v>
      </c>
      <c r="I146" s="8">
        <v>147.9</v>
      </c>
      <c r="J146" s="8">
        <v>-4.1399999999999997</v>
      </c>
      <c r="K146" s="3" t="s">
        <v>739</v>
      </c>
      <c r="L146" s="112" t="str">
        <f t="shared" ref="L146:L149" si="55">IF(J146="Div by 0", "N/A", IF(OR(J146="N/A",K146="N/A"),"N/A", IF(J146&gt;VALUE(MID(K146,1,2)), "No", IF(J146&lt;-1*VALUE(MID(K146,1,2)), "No", "Yes"))))</f>
        <v>Yes</v>
      </c>
    </row>
    <row r="147" spans="1:12" x14ac:dyDescent="0.2">
      <c r="A147" s="135" t="s">
        <v>509</v>
      </c>
      <c r="B147" s="3" t="s">
        <v>213</v>
      </c>
      <c r="C147" s="40">
        <v>3.18453852E-2</v>
      </c>
      <c r="D147" s="5" t="str">
        <f t="shared" si="52"/>
        <v>N/A</v>
      </c>
      <c r="E147" s="40">
        <v>3.0951644E-2</v>
      </c>
      <c r="F147" s="5" t="str">
        <f t="shared" si="53"/>
        <v>N/A</v>
      </c>
      <c r="G147" s="40">
        <v>9.0146940000000002E-3</v>
      </c>
      <c r="H147" s="5" t="str">
        <f t="shared" si="54"/>
        <v>N/A</v>
      </c>
      <c r="I147" s="8">
        <v>-2.81</v>
      </c>
      <c r="J147" s="8">
        <v>-70.900000000000006</v>
      </c>
      <c r="K147" s="3" t="s">
        <v>739</v>
      </c>
      <c r="L147" s="112" t="str">
        <f t="shared" si="55"/>
        <v>No</v>
      </c>
    </row>
    <row r="148" spans="1:12" x14ac:dyDescent="0.2">
      <c r="A148" s="135" t="s">
        <v>510</v>
      </c>
      <c r="B148" s="3" t="s">
        <v>213</v>
      </c>
      <c r="C148" s="40">
        <v>7.2511929999999997E-4</v>
      </c>
      <c r="D148" s="5" t="str">
        <f t="shared" si="52"/>
        <v>N/A</v>
      </c>
      <c r="E148" s="40">
        <v>2.1947970000000001E-4</v>
      </c>
      <c r="F148" s="5" t="str">
        <f t="shared" si="53"/>
        <v>N/A</v>
      </c>
      <c r="G148" s="40">
        <v>2.0983320000000001E-3</v>
      </c>
      <c r="H148" s="5" t="str">
        <f t="shared" si="54"/>
        <v>N/A</v>
      </c>
      <c r="I148" s="8">
        <v>-69.7</v>
      </c>
      <c r="J148" s="8">
        <v>856</v>
      </c>
      <c r="K148" s="3" t="s">
        <v>739</v>
      </c>
      <c r="L148" s="112" t="str">
        <f t="shared" si="55"/>
        <v>No</v>
      </c>
    </row>
    <row r="149" spans="1:12" x14ac:dyDescent="0.2">
      <c r="A149" s="135" t="s">
        <v>511</v>
      </c>
      <c r="B149" s="3" t="s">
        <v>213</v>
      </c>
      <c r="C149" s="40">
        <v>0</v>
      </c>
      <c r="D149" s="5" t="str">
        <f t="shared" si="52"/>
        <v>N/A</v>
      </c>
      <c r="E149" s="40">
        <v>0</v>
      </c>
      <c r="F149" s="5" t="str">
        <f t="shared" si="53"/>
        <v>N/A</v>
      </c>
      <c r="G149" s="40">
        <v>5.9689829999999998E-3</v>
      </c>
      <c r="H149" s="5" t="str">
        <f t="shared" si="54"/>
        <v>N/A</v>
      </c>
      <c r="I149" s="8" t="s">
        <v>1749</v>
      </c>
      <c r="J149" s="8" t="s">
        <v>1749</v>
      </c>
      <c r="K149" s="3" t="s">
        <v>739</v>
      </c>
      <c r="L149" s="112" t="str">
        <f t="shared" si="55"/>
        <v>N/A</v>
      </c>
    </row>
    <row r="150" spans="1:12" x14ac:dyDescent="0.2">
      <c r="A150" s="144" t="s">
        <v>738</v>
      </c>
      <c r="B150" s="30" t="s">
        <v>213</v>
      </c>
      <c r="C150" s="1">
        <v>68817</v>
      </c>
      <c r="D150" s="7" t="str">
        <f t="shared" ref="D150:D172" si="56">IF($B150="N/A","N/A",IF(C150&gt;10,"No",IF(C150&lt;-10,"No","Yes")))</f>
        <v>N/A</v>
      </c>
      <c r="E150" s="1">
        <v>71649</v>
      </c>
      <c r="F150" s="7" t="str">
        <f t="shared" ref="F150:F172" si="57">IF($B150="N/A","N/A",IF(E150&gt;10,"No",IF(E150&lt;-10,"No","Yes")))</f>
        <v>N/A</v>
      </c>
      <c r="G150" s="1">
        <v>77615</v>
      </c>
      <c r="H150" s="7" t="str">
        <f t="shared" ref="H150:H172" si="58">IF($B150="N/A","N/A",IF(G150&gt;10,"No",IF(G150&lt;-10,"No","Yes")))</f>
        <v>N/A</v>
      </c>
      <c r="I150" s="8">
        <v>4.1150000000000002</v>
      </c>
      <c r="J150" s="8">
        <v>8.327</v>
      </c>
      <c r="K150" s="30" t="s">
        <v>739</v>
      </c>
      <c r="L150" s="112" t="str">
        <f t="shared" ref="L150:L172" si="59">IF(J150="Div by 0", "N/A", IF(K150="N/A","N/A", IF(J150&gt;VALUE(MID(K150,1,2)), "No", IF(J150&lt;-1*VALUE(MID(K150,1,2)), "No", "Yes"))))</f>
        <v>Yes</v>
      </c>
    </row>
    <row r="151" spans="1:12" x14ac:dyDescent="0.2">
      <c r="A151" s="144" t="s">
        <v>534</v>
      </c>
      <c r="B151" s="30" t="s">
        <v>213</v>
      </c>
      <c r="C151" s="1">
        <v>4957</v>
      </c>
      <c r="D151" s="7" t="str">
        <f t="shared" si="56"/>
        <v>N/A</v>
      </c>
      <c r="E151" s="1">
        <v>4887</v>
      </c>
      <c r="F151" s="7" t="str">
        <f t="shared" si="57"/>
        <v>N/A</v>
      </c>
      <c r="G151" s="1">
        <v>4154</v>
      </c>
      <c r="H151" s="7" t="str">
        <f t="shared" si="58"/>
        <v>N/A</v>
      </c>
      <c r="I151" s="8">
        <v>-1.41</v>
      </c>
      <c r="J151" s="8">
        <v>-15</v>
      </c>
      <c r="K151" s="30" t="s">
        <v>739</v>
      </c>
      <c r="L151" s="112" t="str">
        <f t="shared" si="59"/>
        <v>Yes</v>
      </c>
    </row>
    <row r="152" spans="1:12" x14ac:dyDescent="0.2">
      <c r="A152" s="144" t="s">
        <v>535</v>
      </c>
      <c r="B152" s="30" t="s">
        <v>213</v>
      </c>
      <c r="C152" s="1">
        <v>9892</v>
      </c>
      <c r="D152" s="7" t="str">
        <f t="shared" si="56"/>
        <v>N/A</v>
      </c>
      <c r="E152" s="1">
        <v>7538</v>
      </c>
      <c r="F152" s="7" t="str">
        <f t="shared" si="57"/>
        <v>N/A</v>
      </c>
      <c r="G152" s="1">
        <v>7084</v>
      </c>
      <c r="H152" s="7" t="str">
        <f t="shared" si="58"/>
        <v>N/A</v>
      </c>
      <c r="I152" s="8">
        <v>-23.8</v>
      </c>
      <c r="J152" s="8">
        <v>-6.02</v>
      </c>
      <c r="K152" s="30" t="s">
        <v>739</v>
      </c>
      <c r="L152" s="112" t="str">
        <f t="shared" si="59"/>
        <v>Yes</v>
      </c>
    </row>
    <row r="153" spans="1:12" x14ac:dyDescent="0.2">
      <c r="A153" s="144" t="s">
        <v>536</v>
      </c>
      <c r="B153" s="30" t="s">
        <v>213</v>
      </c>
      <c r="C153" s="1">
        <v>42047</v>
      </c>
      <c r="D153" s="7" t="str">
        <f t="shared" si="56"/>
        <v>N/A</v>
      </c>
      <c r="E153" s="1">
        <v>44982</v>
      </c>
      <c r="F153" s="7" t="str">
        <f t="shared" si="57"/>
        <v>N/A</v>
      </c>
      <c r="G153" s="1">
        <v>51245</v>
      </c>
      <c r="H153" s="7" t="str">
        <f t="shared" si="58"/>
        <v>N/A</v>
      </c>
      <c r="I153" s="8">
        <v>6.98</v>
      </c>
      <c r="J153" s="8">
        <v>13.92</v>
      </c>
      <c r="K153" s="30" t="s">
        <v>739</v>
      </c>
      <c r="L153" s="112" t="str">
        <f t="shared" si="59"/>
        <v>Yes</v>
      </c>
    </row>
    <row r="154" spans="1:12" x14ac:dyDescent="0.2">
      <c r="A154" s="144" t="s">
        <v>537</v>
      </c>
      <c r="B154" s="30" t="s">
        <v>213</v>
      </c>
      <c r="C154" s="1">
        <v>11921</v>
      </c>
      <c r="D154" s="7" t="str">
        <f t="shared" si="56"/>
        <v>N/A</v>
      </c>
      <c r="E154" s="1">
        <v>14242</v>
      </c>
      <c r="F154" s="7" t="str">
        <f t="shared" si="57"/>
        <v>N/A</v>
      </c>
      <c r="G154" s="1">
        <v>15132</v>
      </c>
      <c r="H154" s="7" t="str">
        <f t="shared" si="58"/>
        <v>N/A</v>
      </c>
      <c r="I154" s="8">
        <v>19.47</v>
      </c>
      <c r="J154" s="8">
        <v>6.2489999999999997</v>
      </c>
      <c r="K154" s="30" t="s">
        <v>739</v>
      </c>
      <c r="L154" s="112" t="str">
        <f t="shared" si="59"/>
        <v>Yes</v>
      </c>
    </row>
    <row r="155" spans="1:12" x14ac:dyDescent="0.2">
      <c r="A155" s="135" t="s">
        <v>538</v>
      </c>
      <c r="B155" s="3" t="s">
        <v>213</v>
      </c>
      <c r="C155" s="40">
        <v>10.054188624</v>
      </c>
      <c r="D155" s="5" t="str">
        <f t="shared" ref="D155:D159" si="60">IF($B155="N/A","N/A",IF(C155&lt;0,"No","Yes"))</f>
        <v>N/A</v>
      </c>
      <c r="E155" s="40">
        <v>9.5290723886999995</v>
      </c>
      <c r="F155" s="5" t="str">
        <f t="shared" ref="F155:F159" si="61">IF($B155="N/A","N/A",IF(E155&lt;0,"No","Yes"))</f>
        <v>N/A</v>
      </c>
      <c r="G155" s="40">
        <v>9.9799164771999997</v>
      </c>
      <c r="H155" s="5" t="str">
        <f t="shared" ref="H155:H159" si="62">IF($B155="N/A","N/A",IF(G155&lt;0,"No","Yes"))</f>
        <v>N/A</v>
      </c>
      <c r="I155" s="8">
        <v>-5.22</v>
      </c>
      <c r="J155" s="8">
        <v>4.7309999999999999</v>
      </c>
      <c r="K155" s="30" t="s">
        <v>739</v>
      </c>
      <c r="L155" s="112" t="str">
        <f>IF(J155="Div by 0", "N/A", IF(OR(J155="N/A",K155="N/A"),"N/A", IF(J155&gt;VALUE(MID(K155,1,2)), "No", IF(J155&lt;-1*VALUE(MID(K155,1,2)), "No", "Yes"))))</f>
        <v>Yes</v>
      </c>
    </row>
    <row r="156" spans="1:12" ht="25.5" x14ac:dyDescent="0.2">
      <c r="A156" s="135" t="s">
        <v>539</v>
      </c>
      <c r="B156" s="3" t="s">
        <v>213</v>
      </c>
      <c r="C156" s="40">
        <v>10.634828689000001</v>
      </c>
      <c r="D156" s="5" t="str">
        <f t="shared" si="60"/>
        <v>N/A</v>
      </c>
      <c r="E156" s="40">
        <v>10.395660498</v>
      </c>
      <c r="F156" s="5" t="str">
        <f t="shared" si="61"/>
        <v>N/A</v>
      </c>
      <c r="G156" s="40">
        <v>10.588565165</v>
      </c>
      <c r="H156" s="5" t="str">
        <f t="shared" si="62"/>
        <v>N/A</v>
      </c>
      <c r="I156" s="8">
        <v>-2.25</v>
      </c>
      <c r="J156" s="8">
        <v>1.8560000000000001</v>
      </c>
      <c r="K156" s="3" t="s">
        <v>739</v>
      </c>
      <c r="L156" s="112" t="str">
        <f t="shared" ref="L156:L159" si="63">IF(J156="Div by 0", "N/A", IF(OR(J156="N/A",K156="N/A"),"N/A", IF(J156&gt;VALUE(MID(K156,1,2)), "No", IF(J156&lt;-1*VALUE(MID(K156,1,2)), "No", "Yes"))))</f>
        <v>Yes</v>
      </c>
    </row>
    <row r="157" spans="1:12" ht="25.5" x14ac:dyDescent="0.2">
      <c r="A157" s="135" t="s">
        <v>540</v>
      </c>
      <c r="B157" s="3" t="s">
        <v>213</v>
      </c>
      <c r="C157" s="40">
        <v>10.862570691</v>
      </c>
      <c r="D157" s="5" t="str">
        <f t="shared" si="60"/>
        <v>N/A</v>
      </c>
      <c r="E157" s="40">
        <v>8.9735958668000002</v>
      </c>
      <c r="F157" s="5" t="str">
        <f t="shared" si="61"/>
        <v>N/A</v>
      </c>
      <c r="G157" s="40">
        <v>9.1228702786000007</v>
      </c>
      <c r="H157" s="5" t="str">
        <f t="shared" si="62"/>
        <v>N/A</v>
      </c>
      <c r="I157" s="8">
        <v>-17.399999999999999</v>
      </c>
      <c r="J157" s="8">
        <v>1.663</v>
      </c>
      <c r="K157" s="3" t="s">
        <v>739</v>
      </c>
      <c r="L157" s="112" t="str">
        <f t="shared" si="63"/>
        <v>Yes</v>
      </c>
    </row>
    <row r="158" spans="1:12" ht="25.5" x14ac:dyDescent="0.2">
      <c r="A158" s="135" t="s">
        <v>541</v>
      </c>
      <c r="B158" s="3" t="s">
        <v>213</v>
      </c>
      <c r="C158" s="40">
        <v>10.163030999</v>
      </c>
      <c r="D158" s="5" t="str">
        <f t="shared" si="60"/>
        <v>N/A</v>
      </c>
      <c r="E158" s="40">
        <v>9.8726359292999994</v>
      </c>
      <c r="F158" s="5" t="str">
        <f t="shared" si="61"/>
        <v>N/A</v>
      </c>
      <c r="G158" s="40">
        <v>10.752902518000001</v>
      </c>
      <c r="H158" s="5" t="str">
        <f t="shared" si="62"/>
        <v>N/A</v>
      </c>
      <c r="I158" s="8">
        <v>-2.86</v>
      </c>
      <c r="J158" s="8">
        <v>8.9160000000000004</v>
      </c>
      <c r="K158" s="3" t="s">
        <v>739</v>
      </c>
      <c r="L158" s="112" t="str">
        <f t="shared" si="63"/>
        <v>Yes</v>
      </c>
    </row>
    <row r="159" spans="1:12" ht="25.5" x14ac:dyDescent="0.2">
      <c r="A159" s="135" t="s">
        <v>542</v>
      </c>
      <c r="B159" s="3" t="s">
        <v>213</v>
      </c>
      <c r="C159" s="40">
        <v>8.9591161881999994</v>
      </c>
      <c r="D159" s="5" t="str">
        <f t="shared" si="60"/>
        <v>N/A</v>
      </c>
      <c r="E159" s="40">
        <v>8.6178310803000002</v>
      </c>
      <c r="F159" s="5" t="str">
        <f t="shared" si="61"/>
        <v>N/A</v>
      </c>
      <c r="G159" s="40">
        <v>8.2111500601999996</v>
      </c>
      <c r="H159" s="5" t="str">
        <f t="shared" si="62"/>
        <v>N/A</v>
      </c>
      <c r="I159" s="8">
        <v>-3.81</v>
      </c>
      <c r="J159" s="8">
        <v>-4.72</v>
      </c>
      <c r="K159" s="3" t="s">
        <v>739</v>
      </c>
      <c r="L159" s="112" t="str">
        <f t="shared" si="63"/>
        <v>Yes</v>
      </c>
    </row>
    <row r="160" spans="1:12" ht="25.5" x14ac:dyDescent="0.2">
      <c r="A160" s="144" t="s">
        <v>543</v>
      </c>
      <c r="B160" s="30" t="s">
        <v>213</v>
      </c>
      <c r="C160" s="1">
        <v>44822.58</v>
      </c>
      <c r="D160" s="7" t="str">
        <f t="shared" si="56"/>
        <v>N/A</v>
      </c>
      <c r="E160" s="1">
        <v>47168.98</v>
      </c>
      <c r="F160" s="7" t="str">
        <f t="shared" si="57"/>
        <v>N/A</v>
      </c>
      <c r="G160" s="1">
        <v>50970.34</v>
      </c>
      <c r="H160" s="7" t="str">
        <f t="shared" si="58"/>
        <v>N/A</v>
      </c>
      <c r="I160" s="8">
        <v>5.2350000000000003</v>
      </c>
      <c r="J160" s="8">
        <v>8.0589999999999993</v>
      </c>
      <c r="K160" s="30" t="s">
        <v>739</v>
      </c>
      <c r="L160" s="112" t="str">
        <f t="shared" si="59"/>
        <v>Yes</v>
      </c>
    </row>
    <row r="161" spans="1:12" x14ac:dyDescent="0.2">
      <c r="A161" s="144" t="s">
        <v>544</v>
      </c>
      <c r="B161" s="30" t="s">
        <v>213</v>
      </c>
      <c r="C161" s="10">
        <v>204386591</v>
      </c>
      <c r="D161" s="7" t="str">
        <f t="shared" si="56"/>
        <v>N/A</v>
      </c>
      <c r="E161" s="10">
        <v>235204008</v>
      </c>
      <c r="F161" s="7" t="str">
        <f t="shared" si="57"/>
        <v>N/A</v>
      </c>
      <c r="G161" s="10">
        <v>188281797</v>
      </c>
      <c r="H161" s="7" t="str">
        <f t="shared" si="58"/>
        <v>N/A</v>
      </c>
      <c r="I161" s="8">
        <v>15.08</v>
      </c>
      <c r="J161" s="8">
        <v>-19.899999999999999</v>
      </c>
      <c r="K161" s="30" t="s">
        <v>739</v>
      </c>
      <c r="L161" s="112" t="str">
        <f t="shared" si="59"/>
        <v>Yes</v>
      </c>
    </row>
    <row r="162" spans="1:12" x14ac:dyDescent="0.2">
      <c r="A162" s="144" t="s">
        <v>1290</v>
      </c>
      <c r="B162" s="30" t="s">
        <v>213</v>
      </c>
      <c r="C162" s="10">
        <v>2970.0014676999999</v>
      </c>
      <c r="D162" s="7" t="str">
        <f t="shared" si="56"/>
        <v>N/A</v>
      </c>
      <c r="E162" s="10">
        <v>3282.7256207</v>
      </c>
      <c r="F162" s="7" t="str">
        <f t="shared" si="57"/>
        <v>N/A</v>
      </c>
      <c r="G162" s="10">
        <v>2425.8429040999999</v>
      </c>
      <c r="H162" s="7" t="str">
        <f t="shared" si="58"/>
        <v>N/A</v>
      </c>
      <c r="I162" s="8">
        <v>10.53</v>
      </c>
      <c r="J162" s="8">
        <v>-26.1</v>
      </c>
      <c r="K162" s="30" t="s">
        <v>739</v>
      </c>
      <c r="L162" s="112" t="str">
        <f t="shared" si="59"/>
        <v>Yes</v>
      </c>
    </row>
    <row r="163" spans="1:12" ht="25.5" x14ac:dyDescent="0.2">
      <c r="A163" s="144" t="s">
        <v>1291</v>
      </c>
      <c r="B163" s="30" t="s">
        <v>213</v>
      </c>
      <c r="C163" s="10">
        <v>16268.725034999999</v>
      </c>
      <c r="D163" s="7" t="str">
        <f t="shared" si="56"/>
        <v>N/A</v>
      </c>
      <c r="E163" s="10">
        <v>19442.662369999998</v>
      </c>
      <c r="F163" s="7" t="str">
        <f t="shared" si="57"/>
        <v>N/A</v>
      </c>
      <c r="G163" s="10">
        <v>13875.946558</v>
      </c>
      <c r="H163" s="7" t="str">
        <f t="shared" si="58"/>
        <v>N/A</v>
      </c>
      <c r="I163" s="8">
        <v>19.510000000000002</v>
      </c>
      <c r="J163" s="8">
        <v>-28.6</v>
      </c>
      <c r="K163" s="30" t="s">
        <v>739</v>
      </c>
      <c r="L163" s="112" t="str">
        <f t="shared" si="59"/>
        <v>Yes</v>
      </c>
    </row>
    <row r="164" spans="1:12" ht="25.5" x14ac:dyDescent="0.2">
      <c r="A164" s="144" t="s">
        <v>1292</v>
      </c>
      <c r="B164" s="30" t="s">
        <v>213</v>
      </c>
      <c r="C164" s="10">
        <v>6843.9012333000001</v>
      </c>
      <c r="D164" s="7" t="str">
        <f t="shared" si="56"/>
        <v>N/A</v>
      </c>
      <c r="E164" s="10">
        <v>9295.6203237000009</v>
      </c>
      <c r="F164" s="7" t="str">
        <f t="shared" si="57"/>
        <v>N/A</v>
      </c>
      <c r="G164" s="10">
        <v>8480.9580745000003</v>
      </c>
      <c r="H164" s="7" t="str">
        <f t="shared" si="58"/>
        <v>N/A</v>
      </c>
      <c r="I164" s="8">
        <v>35.82</v>
      </c>
      <c r="J164" s="8">
        <v>-8.76</v>
      </c>
      <c r="K164" s="30" t="s">
        <v>739</v>
      </c>
      <c r="L164" s="112" t="str">
        <f t="shared" si="59"/>
        <v>Yes</v>
      </c>
    </row>
    <row r="165" spans="1:12" ht="25.5" x14ac:dyDescent="0.2">
      <c r="A165" s="144" t="s">
        <v>1293</v>
      </c>
      <c r="B165" s="30" t="s">
        <v>213</v>
      </c>
      <c r="C165" s="10">
        <v>847.16714629000001</v>
      </c>
      <c r="D165" s="7" t="str">
        <f t="shared" si="56"/>
        <v>N/A</v>
      </c>
      <c r="E165" s="10">
        <v>912.22524565000003</v>
      </c>
      <c r="F165" s="7" t="str">
        <f t="shared" si="57"/>
        <v>N/A</v>
      </c>
      <c r="G165" s="10">
        <v>818.07290466999996</v>
      </c>
      <c r="H165" s="7" t="str">
        <f t="shared" si="58"/>
        <v>N/A</v>
      </c>
      <c r="I165" s="8">
        <v>7.6790000000000003</v>
      </c>
      <c r="J165" s="8">
        <v>-10.3</v>
      </c>
      <c r="K165" s="30" t="s">
        <v>739</v>
      </c>
      <c r="L165" s="112" t="str">
        <f t="shared" si="59"/>
        <v>Yes</v>
      </c>
    </row>
    <row r="166" spans="1:12" ht="25.5" x14ac:dyDescent="0.2">
      <c r="A166" s="144" t="s">
        <v>1294</v>
      </c>
      <c r="B166" s="30" t="s">
        <v>213</v>
      </c>
      <c r="C166" s="10">
        <v>1713.0956295999999</v>
      </c>
      <c r="D166" s="7" t="str">
        <f t="shared" si="56"/>
        <v>N/A</v>
      </c>
      <c r="E166" s="10">
        <v>2042.1018818</v>
      </c>
      <c r="F166" s="7" t="str">
        <f t="shared" si="57"/>
        <v>N/A</v>
      </c>
      <c r="G166" s="10">
        <v>1892.6686491999999</v>
      </c>
      <c r="H166" s="7" t="str">
        <f t="shared" si="58"/>
        <v>N/A</v>
      </c>
      <c r="I166" s="8">
        <v>19.21</v>
      </c>
      <c r="J166" s="8">
        <v>-7.32</v>
      </c>
      <c r="K166" s="30" t="s">
        <v>739</v>
      </c>
      <c r="L166" s="112" t="str">
        <f t="shared" si="59"/>
        <v>Yes</v>
      </c>
    </row>
    <row r="167" spans="1:12" x14ac:dyDescent="0.2">
      <c r="A167" s="175" t="s">
        <v>545</v>
      </c>
      <c r="B167" s="22" t="s">
        <v>213</v>
      </c>
      <c r="C167" s="29">
        <v>111841572</v>
      </c>
      <c r="D167" s="27" t="str">
        <f t="shared" si="56"/>
        <v>N/A</v>
      </c>
      <c r="E167" s="29">
        <v>107535431</v>
      </c>
      <c r="F167" s="27" t="str">
        <f t="shared" si="57"/>
        <v>N/A</v>
      </c>
      <c r="G167" s="29">
        <v>94405080</v>
      </c>
      <c r="H167" s="27" t="str">
        <f t="shared" si="58"/>
        <v>N/A</v>
      </c>
      <c r="I167" s="8">
        <v>-3.85</v>
      </c>
      <c r="J167" s="8">
        <v>-12.2</v>
      </c>
      <c r="K167" s="28" t="s">
        <v>739</v>
      </c>
      <c r="L167" s="112" t="str">
        <f t="shared" si="59"/>
        <v>Yes</v>
      </c>
    </row>
    <row r="168" spans="1:12" x14ac:dyDescent="0.2">
      <c r="A168" s="175" t="s">
        <v>1295</v>
      </c>
      <c r="B168" s="22" t="s">
        <v>213</v>
      </c>
      <c r="C168" s="29">
        <v>1625.2026679000001</v>
      </c>
      <c r="D168" s="27" t="str">
        <f t="shared" si="56"/>
        <v>N/A</v>
      </c>
      <c r="E168" s="29">
        <v>1500.8643666</v>
      </c>
      <c r="F168" s="27" t="str">
        <f t="shared" si="57"/>
        <v>N/A</v>
      </c>
      <c r="G168" s="29">
        <v>1216.3251949</v>
      </c>
      <c r="H168" s="27" t="str">
        <f t="shared" si="58"/>
        <v>N/A</v>
      </c>
      <c r="I168" s="8">
        <v>-7.65</v>
      </c>
      <c r="J168" s="8">
        <v>-19</v>
      </c>
      <c r="K168" s="28" t="s">
        <v>739</v>
      </c>
      <c r="L168" s="112" t="str">
        <f t="shared" si="59"/>
        <v>Yes</v>
      </c>
    </row>
    <row r="169" spans="1:12" ht="25.5" x14ac:dyDescent="0.2">
      <c r="A169" s="175" t="s">
        <v>1296</v>
      </c>
      <c r="B169" s="30" t="s">
        <v>213</v>
      </c>
      <c r="C169" s="10">
        <v>3364.7803107</v>
      </c>
      <c r="D169" s="7" t="str">
        <f t="shared" si="56"/>
        <v>N/A</v>
      </c>
      <c r="E169" s="10">
        <v>3841.1966441999998</v>
      </c>
      <c r="F169" s="7" t="str">
        <f t="shared" si="57"/>
        <v>N/A</v>
      </c>
      <c r="G169" s="10">
        <v>3708.0601830000001</v>
      </c>
      <c r="H169" s="7" t="str">
        <f t="shared" si="58"/>
        <v>N/A</v>
      </c>
      <c r="I169" s="8">
        <v>14.16</v>
      </c>
      <c r="J169" s="8">
        <v>-3.47</v>
      </c>
      <c r="K169" s="30" t="s">
        <v>739</v>
      </c>
      <c r="L169" s="112" t="str">
        <f t="shared" si="59"/>
        <v>Yes</v>
      </c>
    </row>
    <row r="170" spans="1:12" ht="25.5" x14ac:dyDescent="0.2">
      <c r="A170" s="175" t="s">
        <v>1297</v>
      </c>
      <c r="B170" s="30" t="s">
        <v>213</v>
      </c>
      <c r="C170" s="10">
        <v>5659.2668823000004</v>
      </c>
      <c r="D170" s="7" t="str">
        <f t="shared" si="56"/>
        <v>N/A</v>
      </c>
      <c r="E170" s="10">
        <v>5680.2308304999997</v>
      </c>
      <c r="F170" s="7" t="str">
        <f t="shared" si="57"/>
        <v>N/A</v>
      </c>
      <c r="G170" s="10">
        <v>4373.1708074999997</v>
      </c>
      <c r="H170" s="7" t="str">
        <f t="shared" si="58"/>
        <v>N/A</v>
      </c>
      <c r="I170" s="8">
        <v>0.37040000000000001</v>
      </c>
      <c r="J170" s="8">
        <v>-23</v>
      </c>
      <c r="K170" s="30" t="s">
        <v>739</v>
      </c>
      <c r="L170" s="112" t="str">
        <f t="shared" si="59"/>
        <v>Yes</v>
      </c>
    </row>
    <row r="171" spans="1:12" ht="25.5" x14ac:dyDescent="0.2">
      <c r="A171" s="175" t="s">
        <v>1298</v>
      </c>
      <c r="B171" s="30" t="s">
        <v>213</v>
      </c>
      <c r="C171" s="10">
        <v>686.88198920000002</v>
      </c>
      <c r="D171" s="7" t="str">
        <f t="shared" si="56"/>
        <v>N/A</v>
      </c>
      <c r="E171" s="10">
        <v>737.25356809000004</v>
      </c>
      <c r="F171" s="7" t="str">
        <f t="shared" si="57"/>
        <v>N/A</v>
      </c>
      <c r="G171" s="10">
        <v>688.30391257999997</v>
      </c>
      <c r="H171" s="7" t="str">
        <f t="shared" si="58"/>
        <v>N/A</v>
      </c>
      <c r="I171" s="8">
        <v>7.3330000000000002</v>
      </c>
      <c r="J171" s="8">
        <v>-6.64</v>
      </c>
      <c r="K171" s="30" t="s">
        <v>739</v>
      </c>
      <c r="L171" s="112" t="str">
        <f t="shared" si="59"/>
        <v>Yes</v>
      </c>
    </row>
    <row r="172" spans="1:12" ht="25.5" x14ac:dyDescent="0.2">
      <c r="A172" s="175" t="s">
        <v>1299</v>
      </c>
      <c r="B172" s="30" t="s">
        <v>213</v>
      </c>
      <c r="C172" s="10">
        <v>863.98464894000006</v>
      </c>
      <c r="D172" s="7" t="str">
        <f t="shared" si="56"/>
        <v>N/A</v>
      </c>
      <c r="E172" s="10">
        <v>897.54128634000006</v>
      </c>
      <c r="F172" s="7" t="str">
        <f t="shared" si="57"/>
        <v>N/A</v>
      </c>
      <c r="G172" s="10">
        <v>842.59331219000001</v>
      </c>
      <c r="H172" s="7" t="str">
        <f t="shared" si="58"/>
        <v>N/A</v>
      </c>
      <c r="I172" s="8">
        <v>3.8839999999999999</v>
      </c>
      <c r="J172" s="8">
        <v>-6.12</v>
      </c>
      <c r="K172" s="30" t="s">
        <v>739</v>
      </c>
      <c r="L172" s="112" t="str">
        <f t="shared" si="59"/>
        <v>Yes</v>
      </c>
    </row>
    <row r="173" spans="1:12" ht="25.5" x14ac:dyDescent="0.2">
      <c r="A173" s="135" t="s">
        <v>546</v>
      </c>
      <c r="B173" s="99" t="s">
        <v>213</v>
      </c>
      <c r="C173" s="100">
        <v>19766606</v>
      </c>
      <c r="D173" s="101" t="str">
        <f>IF($B173="N/A","N/A",IF(C173&gt;10,"No",IF(C173&lt;-10,"No","Yes")))</f>
        <v>N/A</v>
      </c>
      <c r="E173" s="100">
        <v>19902421</v>
      </c>
      <c r="F173" s="101" t="str">
        <f>IF($B173="N/A","N/A",IF(E173&gt;10,"No",IF(E173&lt;-10,"No","Yes")))</f>
        <v>N/A</v>
      </c>
      <c r="G173" s="100">
        <v>18836338</v>
      </c>
      <c r="H173" s="101" t="str">
        <f>IF($B173="N/A","N/A",IF(G173&gt;10,"No",IF(G173&lt;-10,"No","Yes")))</f>
        <v>N/A</v>
      </c>
      <c r="I173" s="96">
        <v>0.68710000000000004</v>
      </c>
      <c r="J173" s="96">
        <v>-5.36</v>
      </c>
      <c r="K173" s="97" t="s">
        <v>739</v>
      </c>
      <c r="L173" s="114" t="str">
        <f>IF(J173="Div by 0", "N/A", IF(K173="N/A","N/A", IF(J173&gt;VALUE(MID(K173,1,2)), "No", IF(J173&lt;-1*VALUE(MID(K173,1,2)), "No", "Yes"))))</f>
        <v>Yes</v>
      </c>
    </row>
    <row r="174" spans="1:12" ht="25.5" x14ac:dyDescent="0.2">
      <c r="A174" s="135" t="s">
        <v>1300</v>
      </c>
      <c r="B174" s="30" t="s">
        <v>213</v>
      </c>
      <c r="C174" s="10">
        <v>19241007</v>
      </c>
      <c r="D174" s="7" t="str">
        <f t="shared" ref="D174:D181" si="64">IF($B174="N/A","N/A",IF(C174&gt;10,"No",IF(C174&lt;-10,"No","Yes")))</f>
        <v>N/A</v>
      </c>
      <c r="E174" s="10">
        <v>22040343</v>
      </c>
      <c r="F174" s="7" t="str">
        <f t="shared" ref="F174:F181" si="65">IF($B174="N/A","N/A",IF(E174&gt;10,"No",IF(E174&lt;-10,"No","Yes")))</f>
        <v>N/A</v>
      </c>
      <c r="G174" s="10">
        <v>15224679</v>
      </c>
      <c r="H174" s="7" t="str">
        <f t="shared" ref="H174:H181" si="66">IF($B174="N/A","N/A",IF(G174&gt;10,"No",IF(G174&lt;-10,"No","Yes")))</f>
        <v>N/A</v>
      </c>
      <c r="I174" s="8">
        <v>14.55</v>
      </c>
      <c r="J174" s="8">
        <v>-30.9</v>
      </c>
      <c r="K174" s="30" t="s">
        <v>739</v>
      </c>
      <c r="L174" s="112" t="str">
        <f t="shared" ref="L174:L181" si="67">IF(J174="Div by 0", "N/A", IF(K174="N/A","N/A", IF(J174&gt;VALUE(MID(K174,1,2)), "No", IF(J174&lt;-1*VALUE(MID(K174,1,2)), "No", "Yes"))))</f>
        <v>No</v>
      </c>
    </row>
    <row r="175" spans="1:12" ht="25.5" x14ac:dyDescent="0.2">
      <c r="A175" s="135" t="s">
        <v>547</v>
      </c>
      <c r="B175" s="30" t="s">
        <v>213</v>
      </c>
      <c r="C175" s="10">
        <v>9008622</v>
      </c>
      <c r="D175" s="7" t="str">
        <f t="shared" si="64"/>
        <v>N/A</v>
      </c>
      <c r="E175" s="10">
        <v>4841181</v>
      </c>
      <c r="F175" s="7" t="str">
        <f t="shared" si="65"/>
        <v>N/A</v>
      </c>
      <c r="G175" s="10">
        <v>6081781</v>
      </c>
      <c r="H175" s="7" t="str">
        <f t="shared" si="66"/>
        <v>N/A</v>
      </c>
      <c r="I175" s="8">
        <v>-46.3</v>
      </c>
      <c r="J175" s="8">
        <v>25.63</v>
      </c>
      <c r="K175" s="30" t="s">
        <v>739</v>
      </c>
      <c r="L175" s="112" t="str">
        <f t="shared" si="67"/>
        <v>Yes</v>
      </c>
    </row>
    <row r="176" spans="1:12" ht="25.5" x14ac:dyDescent="0.2">
      <c r="A176" s="135" t="s">
        <v>512</v>
      </c>
      <c r="B176" s="30" t="s">
        <v>213</v>
      </c>
      <c r="C176" s="10">
        <v>63825337</v>
      </c>
      <c r="D176" s="7" t="str">
        <f t="shared" si="64"/>
        <v>N/A</v>
      </c>
      <c r="E176" s="10">
        <v>60751486</v>
      </c>
      <c r="F176" s="7" t="str">
        <f t="shared" si="65"/>
        <v>N/A</v>
      </c>
      <c r="G176" s="10">
        <v>54262282</v>
      </c>
      <c r="H176" s="7" t="str">
        <f t="shared" si="66"/>
        <v>N/A</v>
      </c>
      <c r="I176" s="8">
        <v>-4.82</v>
      </c>
      <c r="J176" s="8">
        <v>-10.7</v>
      </c>
      <c r="K176" s="30" t="s">
        <v>739</v>
      </c>
      <c r="L176" s="112" t="str">
        <f t="shared" si="67"/>
        <v>Yes</v>
      </c>
    </row>
    <row r="177" spans="1:12" ht="25.5" x14ac:dyDescent="0.2">
      <c r="A177" s="135" t="s">
        <v>513</v>
      </c>
      <c r="B177" s="30" t="s">
        <v>213</v>
      </c>
      <c r="C177" s="10">
        <v>287.23434615999997</v>
      </c>
      <c r="D177" s="7" t="str">
        <f t="shared" si="64"/>
        <v>N/A</v>
      </c>
      <c r="E177" s="10">
        <v>277.77667517999998</v>
      </c>
      <c r="F177" s="7" t="str">
        <f t="shared" si="65"/>
        <v>N/A</v>
      </c>
      <c r="G177" s="10">
        <v>242.68940282</v>
      </c>
      <c r="H177" s="7" t="str">
        <f t="shared" si="66"/>
        <v>N/A</v>
      </c>
      <c r="I177" s="8">
        <v>-3.29</v>
      </c>
      <c r="J177" s="8">
        <v>-12.6</v>
      </c>
      <c r="K177" s="30" t="s">
        <v>739</v>
      </c>
      <c r="L177" s="112" t="str">
        <f t="shared" si="67"/>
        <v>Yes</v>
      </c>
    </row>
    <row r="178" spans="1:12" ht="25.5" x14ac:dyDescent="0.2">
      <c r="A178" s="135" t="s">
        <v>1301</v>
      </c>
      <c r="B178" s="22" t="s">
        <v>213</v>
      </c>
      <c r="C178" s="29">
        <v>279.59671301999998</v>
      </c>
      <c r="D178" s="27" t="str">
        <f t="shared" si="64"/>
        <v>N/A</v>
      </c>
      <c r="E178" s="29">
        <v>307.61550056999999</v>
      </c>
      <c r="F178" s="27" t="str">
        <f t="shared" si="65"/>
        <v>N/A</v>
      </c>
      <c r="G178" s="29">
        <v>196.15640017999999</v>
      </c>
      <c r="H178" s="27" t="str">
        <f t="shared" si="66"/>
        <v>N/A</v>
      </c>
      <c r="I178" s="8">
        <v>10.02</v>
      </c>
      <c r="J178" s="8">
        <v>-36.200000000000003</v>
      </c>
      <c r="K178" s="28" t="s">
        <v>739</v>
      </c>
      <c r="L178" s="112" t="str">
        <f t="shared" si="67"/>
        <v>No</v>
      </c>
    </row>
    <row r="179" spans="1:12" ht="25.5" x14ac:dyDescent="0.2">
      <c r="A179" s="135" t="s">
        <v>514</v>
      </c>
      <c r="B179" s="22" t="s">
        <v>213</v>
      </c>
      <c r="C179" s="29">
        <v>130.90692706999999</v>
      </c>
      <c r="D179" s="27" t="str">
        <f t="shared" si="64"/>
        <v>N/A</v>
      </c>
      <c r="E179" s="29">
        <v>67.568019093000004</v>
      </c>
      <c r="F179" s="27" t="str">
        <f t="shared" si="65"/>
        <v>N/A</v>
      </c>
      <c r="G179" s="29">
        <v>78.358319911999999</v>
      </c>
      <c r="H179" s="27" t="str">
        <f t="shared" si="66"/>
        <v>N/A</v>
      </c>
      <c r="I179" s="8">
        <v>-48.4</v>
      </c>
      <c r="J179" s="8">
        <v>15.97</v>
      </c>
      <c r="K179" s="28" t="s">
        <v>739</v>
      </c>
      <c r="L179" s="112" t="str">
        <f t="shared" si="67"/>
        <v>Yes</v>
      </c>
    </row>
    <row r="180" spans="1:12" ht="25.5" x14ac:dyDescent="0.2">
      <c r="A180" s="135" t="s">
        <v>515</v>
      </c>
      <c r="B180" s="22" t="s">
        <v>213</v>
      </c>
      <c r="C180" s="29">
        <v>927.46468169000002</v>
      </c>
      <c r="D180" s="27" t="str">
        <f t="shared" si="64"/>
        <v>N/A</v>
      </c>
      <c r="E180" s="29">
        <v>847.90417173000003</v>
      </c>
      <c r="F180" s="27" t="str">
        <f t="shared" si="65"/>
        <v>N/A</v>
      </c>
      <c r="G180" s="29">
        <v>699.12107195999999</v>
      </c>
      <c r="H180" s="27" t="str">
        <f t="shared" si="66"/>
        <v>N/A</v>
      </c>
      <c r="I180" s="8">
        <v>-8.58</v>
      </c>
      <c r="J180" s="8">
        <v>-17.5</v>
      </c>
      <c r="K180" s="28" t="s">
        <v>739</v>
      </c>
      <c r="L180" s="112" t="str">
        <f t="shared" si="67"/>
        <v>Yes</v>
      </c>
    </row>
    <row r="181" spans="1:12" ht="25.5" x14ac:dyDescent="0.2">
      <c r="A181" s="135" t="s">
        <v>1653</v>
      </c>
      <c r="B181" s="30" t="s">
        <v>213</v>
      </c>
      <c r="C181" s="9">
        <v>6.0479242048000001</v>
      </c>
      <c r="D181" s="7" t="str">
        <f t="shared" si="64"/>
        <v>N/A</v>
      </c>
      <c r="E181" s="9">
        <v>4.3587489009000002</v>
      </c>
      <c r="F181" s="7" t="str">
        <f t="shared" si="65"/>
        <v>N/A</v>
      </c>
      <c r="G181" s="9">
        <v>1.4996328218999999</v>
      </c>
      <c r="H181" s="7" t="str">
        <f t="shared" si="66"/>
        <v>N/A</v>
      </c>
      <c r="I181" s="36">
        <v>-27.9</v>
      </c>
      <c r="J181" s="36">
        <v>-65.599999999999994</v>
      </c>
      <c r="K181" s="30" t="s">
        <v>739</v>
      </c>
      <c r="L181" s="112" t="str">
        <f t="shared" si="67"/>
        <v>No</v>
      </c>
    </row>
    <row r="182" spans="1:12" ht="25.5" x14ac:dyDescent="0.2">
      <c r="A182" s="135" t="s">
        <v>1654</v>
      </c>
      <c r="B182" s="102" t="s">
        <v>213</v>
      </c>
      <c r="C182" s="103">
        <v>3.6312285656999999</v>
      </c>
      <c r="D182" s="98" t="str">
        <f t="shared" ref="D182" si="68">IF($B182="N/A","N/A",IF(C182&lt;0,"No","Yes"))</f>
        <v>N/A</v>
      </c>
      <c r="E182" s="103">
        <v>1.9643953346</v>
      </c>
      <c r="F182" s="98" t="str">
        <f t="shared" ref="F182" si="69">IF($B182="N/A","N/A",IF(E182&lt;0,"No","Yes"))</f>
        <v>N/A</v>
      </c>
      <c r="G182" s="103">
        <v>0.31295137220000002</v>
      </c>
      <c r="H182" s="98" t="str">
        <f t="shared" ref="H182" si="70">IF($B182="N/A","N/A",IF(G182&lt;0,"No","Yes"))</f>
        <v>N/A</v>
      </c>
      <c r="I182" s="104">
        <v>-45.9</v>
      </c>
      <c r="J182" s="104">
        <v>-84.1</v>
      </c>
      <c r="K182" s="102" t="s">
        <v>739</v>
      </c>
      <c r="L182" s="114" t="str">
        <f t="shared" ref="L182" si="71">IF(J182="Div by 0", "N/A", IF(OR(J182="N/A",K182="N/A"),"N/A", IF(J182&gt;VALUE(MID(K182,1,2)), "No", IF(J182&lt;-1*VALUE(MID(K182,1,2)), "No", "Yes"))))</f>
        <v>No</v>
      </c>
    </row>
    <row r="183" spans="1:12" ht="25.5" x14ac:dyDescent="0.2">
      <c r="A183" s="135" t="s">
        <v>1655</v>
      </c>
      <c r="B183" s="3" t="s">
        <v>213</v>
      </c>
      <c r="C183" s="9">
        <v>26.799433885999999</v>
      </c>
      <c r="D183" s="5" t="str">
        <f t="shared" ref="D183:D185" si="72">IF($B183="N/A","N/A",IF(C183&lt;0,"No","Yes"))</f>
        <v>N/A</v>
      </c>
      <c r="E183" s="9">
        <v>20.297161051</v>
      </c>
      <c r="F183" s="5" t="str">
        <f t="shared" ref="F183:F185" si="73">IF($B183="N/A","N/A",IF(E183&lt;0,"No","Yes"))</f>
        <v>N/A</v>
      </c>
      <c r="G183" s="9">
        <v>6.5923207228000003</v>
      </c>
      <c r="H183" s="5" t="str">
        <f t="shared" ref="H183:H185" si="74">IF($B183="N/A","N/A",IF(G183&lt;0,"No","Yes"))</f>
        <v>N/A</v>
      </c>
      <c r="I183" s="36">
        <v>-24.3</v>
      </c>
      <c r="J183" s="36">
        <v>-67.5</v>
      </c>
      <c r="K183" s="3" t="s">
        <v>739</v>
      </c>
      <c r="L183" s="112" t="str">
        <f t="shared" ref="L183:L213" si="75">IF(J183="Div by 0", "N/A", IF(OR(J183="N/A",K183="N/A"),"N/A", IF(J183&gt;VALUE(MID(K183,1,2)), "No", IF(J183&lt;-1*VALUE(MID(K183,1,2)), "No", "Yes"))))</f>
        <v>No</v>
      </c>
    </row>
    <row r="184" spans="1:12" ht="25.5" x14ac:dyDescent="0.2">
      <c r="A184" s="135" t="s">
        <v>1656</v>
      </c>
      <c r="B184" s="3" t="s">
        <v>213</v>
      </c>
      <c r="C184" s="9">
        <v>2.3925607058999998</v>
      </c>
      <c r="D184" s="5" t="str">
        <f t="shared" si="72"/>
        <v>N/A</v>
      </c>
      <c r="E184" s="9">
        <v>2.2297808012</v>
      </c>
      <c r="F184" s="5" t="str">
        <f t="shared" si="73"/>
        <v>N/A</v>
      </c>
      <c r="G184" s="9">
        <v>0.9639964875</v>
      </c>
      <c r="H184" s="5" t="str">
        <f t="shared" si="74"/>
        <v>N/A</v>
      </c>
      <c r="I184" s="36">
        <v>-6.8</v>
      </c>
      <c r="J184" s="36">
        <v>-56.8</v>
      </c>
      <c r="K184" s="3" t="s">
        <v>739</v>
      </c>
      <c r="L184" s="112" t="str">
        <f t="shared" si="75"/>
        <v>No</v>
      </c>
    </row>
    <row r="185" spans="1:12" ht="25.5" x14ac:dyDescent="0.2">
      <c r="A185" s="135" t="s">
        <v>1657</v>
      </c>
      <c r="B185" s="3" t="s">
        <v>213</v>
      </c>
      <c r="C185" s="9">
        <v>2.7262813522</v>
      </c>
      <c r="D185" s="5" t="str">
        <f t="shared" si="72"/>
        <v>N/A</v>
      </c>
      <c r="E185" s="9">
        <v>3.4686139587000002</v>
      </c>
      <c r="F185" s="5" t="str">
        <f t="shared" si="73"/>
        <v>N/A</v>
      </c>
      <c r="G185" s="9">
        <v>1.2490087232</v>
      </c>
      <c r="H185" s="5" t="str">
        <f t="shared" si="74"/>
        <v>N/A</v>
      </c>
      <c r="I185" s="36">
        <v>27.23</v>
      </c>
      <c r="J185" s="36">
        <v>-64</v>
      </c>
      <c r="K185" s="3" t="s">
        <v>739</v>
      </c>
      <c r="L185" s="112" t="str">
        <f t="shared" si="75"/>
        <v>No</v>
      </c>
    </row>
    <row r="186" spans="1:12" ht="25.5" x14ac:dyDescent="0.2">
      <c r="A186" s="135" t="s">
        <v>1659</v>
      </c>
      <c r="B186" s="105" t="s">
        <v>213</v>
      </c>
      <c r="C186" s="103">
        <v>0.19035994010000001</v>
      </c>
      <c r="D186" s="95" t="str">
        <f>IF($B186="N/A","N/A",IF(C186&gt;10,"No",IF(C186&lt;-10,"No","Yes")))</f>
        <v>N/A</v>
      </c>
      <c r="E186" s="103">
        <v>0</v>
      </c>
      <c r="F186" s="95" t="str">
        <f>IF($B186="N/A","N/A",IF(E186&gt;10,"No",IF(E186&lt;-10,"No","Yes")))</f>
        <v>N/A</v>
      </c>
      <c r="G186" s="103">
        <v>1.2883443E-3</v>
      </c>
      <c r="H186" s="95" t="str">
        <f>IF($B186="N/A","N/A",IF(G186&gt;10,"No",IF(G186&lt;-10,"No","Yes")))</f>
        <v>N/A</v>
      </c>
      <c r="I186" s="104">
        <v>-100</v>
      </c>
      <c r="J186" s="104" t="s">
        <v>1749</v>
      </c>
      <c r="K186" s="105" t="s">
        <v>739</v>
      </c>
      <c r="L186" s="112" t="str">
        <f t="shared" si="75"/>
        <v>N/A</v>
      </c>
    </row>
    <row r="187" spans="1:12" ht="25.5" x14ac:dyDescent="0.2">
      <c r="A187" s="135" t="s">
        <v>1660</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1749</v>
      </c>
      <c r="J187" s="36" t="s">
        <v>1749</v>
      </c>
      <c r="K187" s="28" t="s">
        <v>739</v>
      </c>
      <c r="L187" s="112" t="str">
        <f t="shared" si="75"/>
        <v>N/A</v>
      </c>
    </row>
    <row r="188" spans="1:12" ht="25.5" x14ac:dyDescent="0.2">
      <c r="A188" s="135" t="s">
        <v>1661</v>
      </c>
      <c r="B188" s="22" t="s">
        <v>213</v>
      </c>
      <c r="C188" s="9">
        <v>0</v>
      </c>
      <c r="D188" s="27" t="str">
        <f t="shared" si="76"/>
        <v>N/A</v>
      </c>
      <c r="E188" s="9">
        <v>0</v>
      </c>
      <c r="F188" s="27" t="str">
        <f t="shared" si="77"/>
        <v>N/A</v>
      </c>
      <c r="G188" s="9">
        <v>0</v>
      </c>
      <c r="H188" s="27" t="str">
        <f t="shared" si="78"/>
        <v>N/A</v>
      </c>
      <c r="I188" s="36" t="s">
        <v>1749</v>
      </c>
      <c r="J188" s="36" t="s">
        <v>1749</v>
      </c>
      <c r="K188" s="28" t="s">
        <v>739</v>
      </c>
      <c r="L188" s="112" t="str">
        <f t="shared" si="75"/>
        <v>N/A</v>
      </c>
    </row>
    <row r="189" spans="1:12" ht="25.5" x14ac:dyDescent="0.2">
      <c r="A189" s="135" t="s">
        <v>1662</v>
      </c>
      <c r="B189" s="22" t="s">
        <v>213</v>
      </c>
      <c r="C189" s="9">
        <v>0</v>
      </c>
      <c r="D189" s="27" t="str">
        <f t="shared" si="76"/>
        <v>N/A</v>
      </c>
      <c r="E189" s="9">
        <v>0</v>
      </c>
      <c r="F189" s="27" t="str">
        <f t="shared" si="77"/>
        <v>N/A</v>
      </c>
      <c r="G189" s="9">
        <v>0</v>
      </c>
      <c r="H189" s="27" t="str">
        <f t="shared" si="78"/>
        <v>N/A</v>
      </c>
      <c r="I189" s="36" t="s">
        <v>1749</v>
      </c>
      <c r="J189" s="36" t="s">
        <v>1749</v>
      </c>
      <c r="K189" s="28" t="s">
        <v>739</v>
      </c>
      <c r="L189" s="112" t="str">
        <f t="shared" si="75"/>
        <v>N/A</v>
      </c>
    </row>
    <row r="190" spans="1:12" ht="25.5" x14ac:dyDescent="0.2">
      <c r="A190" s="135" t="s">
        <v>1663</v>
      </c>
      <c r="B190" s="22" t="s">
        <v>213</v>
      </c>
      <c r="C190" s="9">
        <v>0</v>
      </c>
      <c r="D190" s="27" t="str">
        <f t="shared" si="76"/>
        <v>N/A</v>
      </c>
      <c r="E190" s="9">
        <v>0</v>
      </c>
      <c r="F190" s="27" t="str">
        <f t="shared" si="77"/>
        <v>N/A</v>
      </c>
      <c r="G190" s="9">
        <v>0</v>
      </c>
      <c r="H190" s="27" t="str">
        <f t="shared" si="78"/>
        <v>N/A</v>
      </c>
      <c r="I190" s="36" t="s">
        <v>1749</v>
      </c>
      <c r="J190" s="36" t="s">
        <v>1749</v>
      </c>
      <c r="K190" s="28" t="s">
        <v>739</v>
      </c>
      <c r="L190" s="112" t="str">
        <f t="shared" si="75"/>
        <v>N/A</v>
      </c>
    </row>
    <row r="191" spans="1:12" ht="25.5" x14ac:dyDescent="0.2">
      <c r="A191" s="135" t="s">
        <v>1664</v>
      </c>
      <c r="B191" s="22" t="s">
        <v>213</v>
      </c>
      <c r="C191" s="9">
        <v>0.12351599169999999</v>
      </c>
      <c r="D191" s="27" t="str">
        <f t="shared" si="76"/>
        <v>N/A</v>
      </c>
      <c r="E191" s="9">
        <v>7.8158801900000005E-2</v>
      </c>
      <c r="F191" s="27" t="str">
        <f t="shared" si="77"/>
        <v>N/A</v>
      </c>
      <c r="G191" s="9">
        <v>1.80368209E-2</v>
      </c>
      <c r="H191" s="27" t="str">
        <f t="shared" si="78"/>
        <v>N/A</v>
      </c>
      <c r="I191" s="36">
        <v>-36.700000000000003</v>
      </c>
      <c r="J191" s="36">
        <v>-76.900000000000006</v>
      </c>
      <c r="K191" s="28" t="s">
        <v>739</v>
      </c>
      <c r="L191" s="112" t="str">
        <f t="shared" si="75"/>
        <v>No</v>
      </c>
    </row>
    <row r="192" spans="1:12" ht="25.5" x14ac:dyDescent="0.2">
      <c r="A192" s="135" t="s">
        <v>1665</v>
      </c>
      <c r="B192" s="22" t="s">
        <v>213</v>
      </c>
      <c r="C192" s="9">
        <v>0</v>
      </c>
      <c r="D192" s="27" t="str">
        <f t="shared" si="76"/>
        <v>N/A</v>
      </c>
      <c r="E192" s="9">
        <v>0</v>
      </c>
      <c r="F192" s="27" t="str">
        <f t="shared" si="77"/>
        <v>N/A</v>
      </c>
      <c r="G192" s="9">
        <v>0</v>
      </c>
      <c r="H192" s="27" t="str">
        <f t="shared" si="78"/>
        <v>N/A</v>
      </c>
      <c r="I192" s="36" t="s">
        <v>1749</v>
      </c>
      <c r="J192" s="36" t="s">
        <v>1749</v>
      </c>
      <c r="K192" s="28" t="s">
        <v>739</v>
      </c>
      <c r="L192" s="112" t="str">
        <f t="shared" si="75"/>
        <v>N/A</v>
      </c>
    </row>
    <row r="193" spans="1:12" ht="25.5" x14ac:dyDescent="0.2">
      <c r="A193" s="135" t="s">
        <v>1666</v>
      </c>
      <c r="B193" s="22" t="s">
        <v>213</v>
      </c>
      <c r="C193" s="9">
        <v>2.3250069000000002E-2</v>
      </c>
      <c r="D193" s="27" t="str">
        <f t="shared" si="76"/>
        <v>N/A</v>
      </c>
      <c r="E193" s="9">
        <v>1.95397005E-2</v>
      </c>
      <c r="F193" s="27" t="str">
        <f t="shared" si="77"/>
        <v>N/A</v>
      </c>
      <c r="G193" s="9">
        <v>1.2883443E-3</v>
      </c>
      <c r="H193" s="27" t="str">
        <f t="shared" si="78"/>
        <v>N/A</v>
      </c>
      <c r="I193" s="36">
        <v>-16</v>
      </c>
      <c r="J193" s="36">
        <v>-93.4</v>
      </c>
      <c r="K193" s="28" t="s">
        <v>739</v>
      </c>
      <c r="L193" s="112" t="str">
        <f t="shared" si="75"/>
        <v>No</v>
      </c>
    </row>
    <row r="194" spans="1:12" ht="25.5" x14ac:dyDescent="0.2">
      <c r="A194" s="135" t="s">
        <v>1667</v>
      </c>
      <c r="B194" s="22" t="s">
        <v>213</v>
      </c>
      <c r="C194" s="9">
        <v>0.97650289899999998</v>
      </c>
      <c r="D194" s="27" t="str">
        <f t="shared" si="76"/>
        <v>N/A</v>
      </c>
      <c r="E194" s="9">
        <v>6.5597565900000002E-2</v>
      </c>
      <c r="F194" s="27" t="str">
        <f t="shared" si="77"/>
        <v>N/A</v>
      </c>
      <c r="G194" s="9">
        <v>0.52564449430000004</v>
      </c>
      <c r="H194" s="27" t="str">
        <f t="shared" si="78"/>
        <v>N/A</v>
      </c>
      <c r="I194" s="36">
        <v>-93.3</v>
      </c>
      <c r="J194" s="36">
        <v>701.3</v>
      </c>
      <c r="K194" s="28" t="s">
        <v>739</v>
      </c>
      <c r="L194" s="112" t="str">
        <f t="shared" si="75"/>
        <v>No</v>
      </c>
    </row>
    <row r="195" spans="1:12" ht="25.5" x14ac:dyDescent="0.2">
      <c r="A195" s="135" t="s">
        <v>1668</v>
      </c>
      <c r="B195" s="22" t="s">
        <v>213</v>
      </c>
      <c r="C195" s="9">
        <v>2.976008835</v>
      </c>
      <c r="D195" s="27" t="str">
        <f t="shared" si="76"/>
        <v>N/A</v>
      </c>
      <c r="E195" s="9">
        <v>2.4382754818999999</v>
      </c>
      <c r="F195" s="27" t="str">
        <f t="shared" si="77"/>
        <v>N/A</v>
      </c>
      <c r="G195" s="9">
        <v>6.4417217400000004E-2</v>
      </c>
      <c r="H195" s="27" t="str">
        <f t="shared" si="78"/>
        <v>N/A</v>
      </c>
      <c r="I195" s="36">
        <v>-18.100000000000001</v>
      </c>
      <c r="J195" s="36">
        <v>-97.4</v>
      </c>
      <c r="K195" s="28" t="s">
        <v>739</v>
      </c>
      <c r="L195" s="112" t="str">
        <f t="shared" si="75"/>
        <v>No</v>
      </c>
    </row>
    <row r="196" spans="1:12" ht="25.5" x14ac:dyDescent="0.2">
      <c r="A196" s="135" t="s">
        <v>1669</v>
      </c>
      <c r="B196" s="22" t="s">
        <v>213</v>
      </c>
      <c r="C196" s="9">
        <v>0</v>
      </c>
      <c r="D196" s="27" t="str">
        <f t="shared" si="76"/>
        <v>N/A</v>
      </c>
      <c r="E196" s="9">
        <v>0</v>
      </c>
      <c r="F196" s="27" t="str">
        <f t="shared" si="77"/>
        <v>N/A</v>
      </c>
      <c r="G196" s="9">
        <v>0</v>
      </c>
      <c r="H196" s="27" t="str">
        <f t="shared" si="78"/>
        <v>N/A</v>
      </c>
      <c r="I196" s="36" t="s">
        <v>1749</v>
      </c>
      <c r="J196" s="36" t="s">
        <v>1749</v>
      </c>
      <c r="K196" s="28" t="s">
        <v>739</v>
      </c>
      <c r="L196" s="112" t="str">
        <f t="shared" si="75"/>
        <v>N/A</v>
      </c>
    </row>
    <row r="197" spans="1:12" ht="25.5" x14ac:dyDescent="0.2">
      <c r="A197" s="135" t="s">
        <v>1670</v>
      </c>
      <c r="B197" s="22" t="s">
        <v>213</v>
      </c>
      <c r="C197" s="9">
        <v>0.91692459709999996</v>
      </c>
      <c r="D197" s="27" t="str">
        <f t="shared" si="76"/>
        <v>N/A</v>
      </c>
      <c r="E197" s="9">
        <v>6.1410487200000002E-2</v>
      </c>
      <c r="F197" s="27" t="str">
        <f t="shared" si="77"/>
        <v>N/A</v>
      </c>
      <c r="G197" s="9">
        <v>0.45220886640000002</v>
      </c>
      <c r="H197" s="27" t="str">
        <f t="shared" si="78"/>
        <v>N/A</v>
      </c>
      <c r="I197" s="36">
        <v>-93.3</v>
      </c>
      <c r="J197" s="36">
        <v>636.4</v>
      </c>
      <c r="K197" s="28" t="s">
        <v>739</v>
      </c>
      <c r="L197" s="112" t="str">
        <f t="shared" si="75"/>
        <v>No</v>
      </c>
    </row>
    <row r="198" spans="1:12" ht="25.5" x14ac:dyDescent="0.2">
      <c r="A198" s="135" t="s">
        <v>1671</v>
      </c>
      <c r="B198" s="22" t="s">
        <v>213</v>
      </c>
      <c r="C198" s="9">
        <v>0.1133440865</v>
      </c>
      <c r="D198" s="27" t="str">
        <f t="shared" si="76"/>
        <v>N/A</v>
      </c>
      <c r="E198" s="9">
        <v>2.7913857999999998E-3</v>
      </c>
      <c r="F198" s="27" t="str">
        <f t="shared" si="77"/>
        <v>N/A</v>
      </c>
      <c r="G198" s="9">
        <v>1.2883443E-3</v>
      </c>
      <c r="H198" s="27" t="str">
        <f t="shared" si="78"/>
        <v>N/A</v>
      </c>
      <c r="I198" s="36">
        <v>-97.5</v>
      </c>
      <c r="J198" s="36">
        <v>-53.8</v>
      </c>
      <c r="K198" s="28" t="s">
        <v>739</v>
      </c>
      <c r="L198" s="112" t="str">
        <f t="shared" si="75"/>
        <v>No</v>
      </c>
    </row>
    <row r="199" spans="1:12" ht="25.5" x14ac:dyDescent="0.2">
      <c r="A199" s="135" t="s">
        <v>1672</v>
      </c>
      <c r="B199" s="22" t="s">
        <v>213</v>
      </c>
      <c r="C199" s="9">
        <v>2.9062585999999999E-3</v>
      </c>
      <c r="D199" s="27" t="str">
        <f t="shared" si="76"/>
        <v>N/A</v>
      </c>
      <c r="E199" s="9">
        <v>0</v>
      </c>
      <c r="F199" s="27" t="str">
        <f t="shared" si="77"/>
        <v>N/A</v>
      </c>
      <c r="G199" s="9">
        <v>0</v>
      </c>
      <c r="H199" s="27" t="str">
        <f t="shared" si="78"/>
        <v>N/A</v>
      </c>
      <c r="I199" s="36">
        <v>-100</v>
      </c>
      <c r="J199" s="36" t="s">
        <v>1749</v>
      </c>
      <c r="K199" s="28" t="s">
        <v>739</v>
      </c>
      <c r="L199" s="112" t="str">
        <f t="shared" si="75"/>
        <v>N/A</v>
      </c>
    </row>
    <row r="200" spans="1:12" ht="25.5" x14ac:dyDescent="0.2">
      <c r="A200" s="135" t="s">
        <v>1673</v>
      </c>
      <c r="B200" s="22" t="s">
        <v>213</v>
      </c>
      <c r="C200" s="9">
        <v>0</v>
      </c>
      <c r="D200" s="27" t="str">
        <f t="shared" si="76"/>
        <v>N/A</v>
      </c>
      <c r="E200" s="9">
        <v>0</v>
      </c>
      <c r="F200" s="27" t="str">
        <f t="shared" si="77"/>
        <v>N/A</v>
      </c>
      <c r="G200" s="9">
        <v>1.2883443E-3</v>
      </c>
      <c r="H200" s="27" t="str">
        <f t="shared" si="78"/>
        <v>N/A</v>
      </c>
      <c r="I200" s="36" t="s">
        <v>1749</v>
      </c>
      <c r="J200" s="36" t="s">
        <v>1749</v>
      </c>
      <c r="K200" s="28" t="s">
        <v>739</v>
      </c>
      <c r="L200" s="112" t="str">
        <f t="shared" si="75"/>
        <v>N/A</v>
      </c>
    </row>
    <row r="201" spans="1:12" ht="25.5" x14ac:dyDescent="0.2">
      <c r="A201" s="135" t="s">
        <v>1674</v>
      </c>
      <c r="B201" s="22" t="s">
        <v>213</v>
      </c>
      <c r="C201" s="9">
        <v>0</v>
      </c>
      <c r="D201" s="27" t="str">
        <f t="shared" si="76"/>
        <v>N/A</v>
      </c>
      <c r="E201" s="9">
        <v>0</v>
      </c>
      <c r="F201" s="27" t="str">
        <f t="shared" si="77"/>
        <v>N/A</v>
      </c>
      <c r="G201" s="9">
        <v>0</v>
      </c>
      <c r="H201" s="27" t="str">
        <f t="shared" si="78"/>
        <v>N/A</v>
      </c>
      <c r="I201" s="36" t="s">
        <v>1749</v>
      </c>
      <c r="J201" s="36" t="s">
        <v>1749</v>
      </c>
      <c r="K201" s="28" t="s">
        <v>739</v>
      </c>
      <c r="L201" s="112" t="str">
        <f t="shared" si="75"/>
        <v>N/A</v>
      </c>
    </row>
    <row r="202" spans="1:12" ht="25.5" x14ac:dyDescent="0.2">
      <c r="A202" s="135" t="s">
        <v>1675</v>
      </c>
      <c r="B202" s="22" t="s">
        <v>213</v>
      </c>
      <c r="C202" s="9">
        <v>0</v>
      </c>
      <c r="D202" s="27" t="str">
        <f t="shared" si="76"/>
        <v>N/A</v>
      </c>
      <c r="E202" s="9">
        <v>0</v>
      </c>
      <c r="F202" s="27" t="str">
        <f t="shared" si="77"/>
        <v>N/A</v>
      </c>
      <c r="G202" s="9">
        <v>0</v>
      </c>
      <c r="H202" s="27" t="str">
        <f t="shared" si="78"/>
        <v>N/A</v>
      </c>
      <c r="I202" s="36" t="s">
        <v>1749</v>
      </c>
      <c r="J202" s="36" t="s">
        <v>1749</v>
      </c>
      <c r="K202" s="28" t="s">
        <v>739</v>
      </c>
      <c r="L202" s="112" t="str">
        <f t="shared" si="75"/>
        <v>N/A</v>
      </c>
    </row>
    <row r="203" spans="1:12" ht="25.5" x14ac:dyDescent="0.2">
      <c r="A203" s="135" t="s">
        <v>1676</v>
      </c>
      <c r="B203" s="22" t="s">
        <v>213</v>
      </c>
      <c r="C203" s="9">
        <v>0</v>
      </c>
      <c r="D203" s="27" t="str">
        <f t="shared" si="76"/>
        <v>N/A</v>
      </c>
      <c r="E203" s="9">
        <v>0</v>
      </c>
      <c r="F203" s="27" t="str">
        <f t="shared" si="77"/>
        <v>N/A</v>
      </c>
      <c r="G203" s="9">
        <v>0</v>
      </c>
      <c r="H203" s="27" t="str">
        <f t="shared" si="78"/>
        <v>N/A</v>
      </c>
      <c r="I203" s="36" t="s">
        <v>1749</v>
      </c>
      <c r="J203" s="36" t="s">
        <v>1749</v>
      </c>
      <c r="K203" s="28" t="s">
        <v>739</v>
      </c>
      <c r="L203" s="112" t="str">
        <f t="shared" si="75"/>
        <v>N/A</v>
      </c>
    </row>
    <row r="204" spans="1:12" ht="25.5" x14ac:dyDescent="0.2">
      <c r="A204" s="135" t="s">
        <v>1677</v>
      </c>
      <c r="B204" s="22" t="s">
        <v>213</v>
      </c>
      <c r="C204" s="9">
        <v>0</v>
      </c>
      <c r="D204" s="27" t="str">
        <f t="shared" si="76"/>
        <v>N/A</v>
      </c>
      <c r="E204" s="9">
        <v>0</v>
      </c>
      <c r="F204" s="27" t="str">
        <f t="shared" si="77"/>
        <v>N/A</v>
      </c>
      <c r="G204" s="9">
        <v>0</v>
      </c>
      <c r="H204" s="27" t="str">
        <f t="shared" si="78"/>
        <v>N/A</v>
      </c>
      <c r="I204" s="36" t="s">
        <v>1749</v>
      </c>
      <c r="J204" s="36" t="s">
        <v>1749</v>
      </c>
      <c r="K204" s="28" t="s">
        <v>739</v>
      </c>
      <c r="L204" s="112" t="str">
        <f t="shared" si="75"/>
        <v>N/A</v>
      </c>
    </row>
    <row r="205" spans="1:12" ht="25.5" x14ac:dyDescent="0.2">
      <c r="A205" s="135" t="s">
        <v>1678</v>
      </c>
      <c r="B205" s="22" t="s">
        <v>213</v>
      </c>
      <c r="C205" s="9">
        <v>0</v>
      </c>
      <c r="D205" s="27" t="str">
        <f t="shared" si="76"/>
        <v>N/A</v>
      </c>
      <c r="E205" s="9">
        <v>0</v>
      </c>
      <c r="F205" s="27" t="str">
        <f t="shared" si="77"/>
        <v>N/A</v>
      </c>
      <c r="G205" s="9">
        <v>0</v>
      </c>
      <c r="H205" s="27" t="str">
        <f t="shared" si="78"/>
        <v>N/A</v>
      </c>
      <c r="I205" s="36" t="s">
        <v>1749</v>
      </c>
      <c r="J205" s="36" t="s">
        <v>1749</v>
      </c>
      <c r="K205" s="28" t="s">
        <v>739</v>
      </c>
      <c r="L205" s="112" t="str">
        <f t="shared" si="75"/>
        <v>N/A</v>
      </c>
    </row>
    <row r="206" spans="1:12" ht="25.5" x14ac:dyDescent="0.2">
      <c r="A206" s="135" t="s">
        <v>1679</v>
      </c>
      <c r="B206" s="22" t="s">
        <v>213</v>
      </c>
      <c r="C206" s="9">
        <v>1.4531292999999999E-3</v>
      </c>
      <c r="D206" s="27" t="str">
        <f t="shared" si="76"/>
        <v>N/A</v>
      </c>
      <c r="E206" s="9">
        <v>0</v>
      </c>
      <c r="F206" s="27" t="str">
        <f t="shared" si="77"/>
        <v>N/A</v>
      </c>
      <c r="G206" s="9">
        <v>0</v>
      </c>
      <c r="H206" s="27" t="str">
        <f t="shared" si="78"/>
        <v>N/A</v>
      </c>
      <c r="I206" s="36">
        <v>-100</v>
      </c>
      <c r="J206" s="36" t="s">
        <v>1749</v>
      </c>
      <c r="K206" s="28" t="s">
        <v>739</v>
      </c>
      <c r="L206" s="112" t="str">
        <f t="shared" si="75"/>
        <v>N/A</v>
      </c>
    </row>
    <row r="207" spans="1:12" ht="25.5" x14ac:dyDescent="0.2">
      <c r="A207" s="135" t="s">
        <v>1680</v>
      </c>
      <c r="B207" s="22" t="s">
        <v>213</v>
      </c>
      <c r="C207" s="9">
        <v>0</v>
      </c>
      <c r="D207" s="27" t="str">
        <f t="shared" si="76"/>
        <v>N/A</v>
      </c>
      <c r="E207" s="9">
        <v>0</v>
      </c>
      <c r="F207" s="27" t="str">
        <f t="shared" si="77"/>
        <v>N/A</v>
      </c>
      <c r="G207" s="9">
        <v>0</v>
      </c>
      <c r="H207" s="27" t="str">
        <f t="shared" si="78"/>
        <v>N/A</v>
      </c>
      <c r="I207" s="36" t="s">
        <v>1749</v>
      </c>
      <c r="J207" s="36" t="s">
        <v>1749</v>
      </c>
      <c r="K207" s="28" t="s">
        <v>739</v>
      </c>
      <c r="L207" s="112" t="str">
        <f t="shared" si="75"/>
        <v>N/A</v>
      </c>
    </row>
    <row r="208" spans="1:12" ht="25.5" x14ac:dyDescent="0.2">
      <c r="A208" s="135" t="s">
        <v>1681</v>
      </c>
      <c r="B208" s="22" t="s">
        <v>213</v>
      </c>
      <c r="C208" s="9">
        <v>0.17001612969999999</v>
      </c>
      <c r="D208" s="27" t="str">
        <f t="shared" si="76"/>
        <v>N/A</v>
      </c>
      <c r="E208" s="9">
        <v>8.3741574000000003E-3</v>
      </c>
      <c r="F208" s="27" t="str">
        <f t="shared" si="77"/>
        <v>N/A</v>
      </c>
      <c r="G208" s="9">
        <v>7.7300660899999998E-2</v>
      </c>
      <c r="H208" s="27" t="str">
        <f t="shared" si="78"/>
        <v>N/A</v>
      </c>
      <c r="I208" s="36">
        <v>-95.1</v>
      </c>
      <c r="J208" s="36">
        <v>823.1</v>
      </c>
      <c r="K208" s="28" t="s">
        <v>739</v>
      </c>
      <c r="L208" s="112" t="str">
        <f t="shared" si="75"/>
        <v>No</v>
      </c>
    </row>
    <row r="209" spans="1:12" ht="25.5" x14ac:dyDescent="0.2">
      <c r="A209" s="135" t="s">
        <v>1682</v>
      </c>
      <c r="B209" s="22" t="s">
        <v>213</v>
      </c>
      <c r="C209" s="9">
        <v>5.52189139E-2</v>
      </c>
      <c r="D209" s="27" t="str">
        <f t="shared" si="76"/>
        <v>N/A</v>
      </c>
      <c r="E209" s="9">
        <v>9.7698501999999993E-3</v>
      </c>
      <c r="F209" s="27" t="str">
        <f t="shared" si="77"/>
        <v>N/A</v>
      </c>
      <c r="G209" s="9">
        <v>0</v>
      </c>
      <c r="H209" s="27" t="str">
        <f t="shared" si="78"/>
        <v>N/A</v>
      </c>
      <c r="I209" s="36">
        <v>-82.3</v>
      </c>
      <c r="J209" s="36">
        <v>-100</v>
      </c>
      <c r="K209" s="28" t="s">
        <v>739</v>
      </c>
      <c r="L209" s="112" t="str">
        <f t="shared" si="75"/>
        <v>No</v>
      </c>
    </row>
    <row r="210" spans="1:12" ht="25.5" x14ac:dyDescent="0.2">
      <c r="A210" s="135" t="s">
        <v>1683</v>
      </c>
      <c r="B210" s="22" t="s">
        <v>213</v>
      </c>
      <c r="C210" s="9">
        <v>5.0627025299000001</v>
      </c>
      <c r="D210" s="27" t="str">
        <f t="shared" si="76"/>
        <v>N/A</v>
      </c>
      <c r="E210" s="9">
        <v>4.1563734315999996</v>
      </c>
      <c r="F210" s="27" t="str">
        <f t="shared" si="77"/>
        <v>N/A</v>
      </c>
      <c r="G210" s="9">
        <v>0.94822144060000002</v>
      </c>
      <c r="H210" s="27" t="str">
        <f t="shared" si="78"/>
        <v>N/A</v>
      </c>
      <c r="I210" s="36">
        <v>-17.899999999999999</v>
      </c>
      <c r="J210" s="36">
        <v>-77.2</v>
      </c>
      <c r="K210" s="28" t="s">
        <v>739</v>
      </c>
      <c r="L210" s="112" t="str">
        <f t="shared" si="75"/>
        <v>No</v>
      </c>
    </row>
    <row r="211" spans="1:12" ht="25.5" x14ac:dyDescent="0.2">
      <c r="A211" s="135" t="s">
        <v>1684</v>
      </c>
      <c r="B211" s="22" t="s">
        <v>213</v>
      </c>
      <c r="C211" s="9">
        <v>0</v>
      </c>
      <c r="D211" s="27" t="str">
        <f t="shared" si="76"/>
        <v>N/A</v>
      </c>
      <c r="E211" s="9">
        <v>0</v>
      </c>
      <c r="F211" s="27" t="str">
        <f t="shared" si="77"/>
        <v>N/A</v>
      </c>
      <c r="G211" s="9">
        <v>0</v>
      </c>
      <c r="H211" s="27" t="str">
        <f t="shared" si="78"/>
        <v>N/A</v>
      </c>
      <c r="I211" s="36" t="s">
        <v>1749</v>
      </c>
      <c r="J211" s="36" t="s">
        <v>1749</v>
      </c>
      <c r="K211" s="28" t="s">
        <v>739</v>
      </c>
      <c r="L211" s="112" t="str">
        <f t="shared" si="75"/>
        <v>N/A</v>
      </c>
    </row>
    <row r="212" spans="1:12" ht="25.5" x14ac:dyDescent="0.2">
      <c r="A212" s="135" t="s">
        <v>1685</v>
      </c>
      <c r="B212" s="22" t="s">
        <v>213</v>
      </c>
      <c r="C212" s="9">
        <v>0</v>
      </c>
      <c r="D212" s="27" t="str">
        <f t="shared" si="76"/>
        <v>N/A</v>
      </c>
      <c r="E212" s="9">
        <v>1.3956928999999999E-3</v>
      </c>
      <c r="F212" s="27" t="str">
        <f t="shared" si="77"/>
        <v>N/A</v>
      </c>
      <c r="G212" s="9">
        <v>0</v>
      </c>
      <c r="H212" s="27" t="str">
        <f t="shared" si="78"/>
        <v>N/A</v>
      </c>
      <c r="I212" s="36" t="s">
        <v>1749</v>
      </c>
      <c r="J212" s="36">
        <v>-100</v>
      </c>
      <c r="K212" s="28" t="s">
        <v>739</v>
      </c>
      <c r="L212" s="112" t="str">
        <f t="shared" si="75"/>
        <v>No</v>
      </c>
    </row>
    <row r="213" spans="1:12" ht="38.25" x14ac:dyDescent="0.2">
      <c r="A213" s="136" t="s">
        <v>1658</v>
      </c>
      <c r="B213" s="120" t="s">
        <v>213</v>
      </c>
      <c r="C213" s="176">
        <v>1.4531292999999999E-3</v>
      </c>
      <c r="D213" s="152" t="str">
        <f t="shared" si="76"/>
        <v>N/A</v>
      </c>
      <c r="E213" s="176">
        <v>0</v>
      </c>
      <c r="F213" s="152" t="str">
        <f t="shared" si="77"/>
        <v>N/A</v>
      </c>
      <c r="G213" s="176">
        <v>0</v>
      </c>
      <c r="H213" s="152" t="str">
        <f t="shared" si="78"/>
        <v>N/A</v>
      </c>
      <c r="I213" s="177">
        <v>-100</v>
      </c>
      <c r="J213" s="177" t="s">
        <v>1749</v>
      </c>
      <c r="K213" s="168" t="s">
        <v>739</v>
      </c>
      <c r="L213" s="123" t="str">
        <f t="shared" si="75"/>
        <v>N/A</v>
      </c>
    </row>
    <row r="214" spans="1:12" x14ac:dyDescent="0.2">
      <c r="A214" s="198" t="s">
        <v>1647</v>
      </c>
      <c r="B214" s="199"/>
      <c r="C214" s="199"/>
      <c r="D214" s="199"/>
      <c r="E214" s="199"/>
      <c r="F214" s="199"/>
      <c r="G214" s="199"/>
      <c r="H214" s="199"/>
      <c r="I214" s="199"/>
      <c r="J214" s="199"/>
      <c r="K214" s="199"/>
      <c r="L214" s="200"/>
    </row>
    <row r="215" spans="1:12" x14ac:dyDescent="0.2">
      <c r="A215" s="193" t="s">
        <v>1645</v>
      </c>
      <c r="B215" s="194"/>
      <c r="C215" s="194"/>
      <c r="D215" s="194"/>
      <c r="E215" s="194"/>
      <c r="F215" s="194"/>
      <c r="G215" s="194"/>
      <c r="H215" s="194"/>
      <c r="I215" s="194"/>
      <c r="J215" s="194"/>
      <c r="K215" s="194"/>
      <c r="L215" s="195"/>
    </row>
    <row r="216" spans="1:12" s="13" customFormat="1" x14ac:dyDescent="0.2">
      <c r="A216" s="196" t="s">
        <v>1743</v>
      </c>
      <c r="B216" s="196"/>
      <c r="C216" s="196"/>
      <c r="D216" s="196"/>
      <c r="E216" s="196"/>
      <c r="F216" s="196"/>
      <c r="G216" s="196"/>
      <c r="H216" s="196"/>
      <c r="I216" s="196"/>
      <c r="J216" s="196"/>
      <c r="K216" s="196"/>
      <c r="L216" s="197"/>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1"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7"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54" customHeight="1" x14ac:dyDescent="0.2">
      <c r="A2" s="204" t="s">
        <v>1608</v>
      </c>
      <c r="B2" s="205"/>
      <c r="C2" s="205"/>
      <c r="D2" s="205"/>
      <c r="E2" s="205"/>
      <c r="F2" s="205"/>
      <c r="G2" s="205"/>
      <c r="H2" s="205"/>
      <c r="I2" s="205"/>
      <c r="J2" s="205"/>
      <c r="K2" s="205"/>
      <c r="L2" s="206"/>
    </row>
    <row r="3" spans="1:12" s="13" customFormat="1" x14ac:dyDescent="0.2">
      <c r="A3" s="210" t="s">
        <v>1748</v>
      </c>
      <c r="B3" s="211"/>
      <c r="C3" s="211"/>
      <c r="D3" s="211"/>
      <c r="E3" s="211"/>
      <c r="F3" s="211"/>
      <c r="G3" s="211"/>
      <c r="H3" s="211"/>
      <c r="I3" s="211"/>
      <c r="J3" s="211"/>
      <c r="K3" s="211"/>
      <c r="L3" s="212"/>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45" t="s">
        <v>3</v>
      </c>
      <c r="B6" s="30" t="s">
        <v>213</v>
      </c>
      <c r="C6" s="1">
        <v>552951</v>
      </c>
      <c r="D6" s="7" t="str">
        <f t="shared" ref="D6:D39" si="0">IF($B6="N/A","N/A",IF(C6&gt;10,"No",IF(C6&lt;-10,"No","Yes")))</f>
        <v>N/A</v>
      </c>
      <c r="E6" s="1">
        <v>613703</v>
      </c>
      <c r="F6" s="7" t="str">
        <f t="shared" ref="F6:F39" si="1">IF($B6="N/A","N/A",IF(E6&gt;10,"No",IF(E6&lt;-10,"No","Yes")))</f>
        <v>N/A</v>
      </c>
      <c r="G6" s="1">
        <v>648708</v>
      </c>
      <c r="H6" s="7" t="str">
        <f t="shared" ref="H6:H39" si="2">IF($B6="N/A","N/A",IF(G6&gt;10,"No",IF(G6&lt;-10,"No","Yes")))</f>
        <v>N/A</v>
      </c>
      <c r="I6" s="36">
        <v>10.99</v>
      </c>
      <c r="J6" s="36">
        <v>5.7039999999999997</v>
      </c>
      <c r="K6" s="30" t="s">
        <v>739</v>
      </c>
      <c r="L6" s="112" t="str">
        <f t="shared" ref="L6:L39" si="3">IF(J6="Div by 0", "N/A", IF(K6="N/A","N/A", IF(J6&gt;VALUE(MID(K6,1,2)), "No", IF(J6&lt;-1*VALUE(MID(K6,1,2)), "No", "Yes"))))</f>
        <v>Yes</v>
      </c>
    </row>
    <row r="7" spans="1:12" x14ac:dyDescent="0.2">
      <c r="A7" s="145" t="s">
        <v>4</v>
      </c>
      <c r="B7" s="22" t="s">
        <v>213</v>
      </c>
      <c r="C7" s="23">
        <v>443849</v>
      </c>
      <c r="D7" s="27" t="str">
        <f t="shared" si="0"/>
        <v>N/A</v>
      </c>
      <c r="E7" s="23">
        <v>488687</v>
      </c>
      <c r="F7" s="27" t="str">
        <f t="shared" si="1"/>
        <v>N/A</v>
      </c>
      <c r="G7" s="23">
        <v>517396</v>
      </c>
      <c r="H7" s="27" t="str">
        <f t="shared" si="2"/>
        <v>N/A</v>
      </c>
      <c r="I7" s="8">
        <v>10.1</v>
      </c>
      <c r="J7" s="8">
        <v>5.875</v>
      </c>
      <c r="K7" s="28" t="s">
        <v>739</v>
      </c>
      <c r="L7" s="112" t="str">
        <f t="shared" si="3"/>
        <v>Yes</v>
      </c>
    </row>
    <row r="8" spans="1:12" x14ac:dyDescent="0.2">
      <c r="A8" s="145" t="s">
        <v>359</v>
      </c>
      <c r="B8" s="22" t="s">
        <v>213</v>
      </c>
      <c r="C8" s="23">
        <v>80.269137771999993</v>
      </c>
      <c r="D8" s="27" t="str">
        <f>IF($B8="N/A","N/A",IF(C8&gt;10,"No",IF(C8&lt;-10,"No","Yes")))</f>
        <v>N/A</v>
      </c>
      <c r="E8" s="23">
        <v>79.629234335999996</v>
      </c>
      <c r="F8" s="27" t="str">
        <f t="shared" si="1"/>
        <v>N/A</v>
      </c>
      <c r="G8" s="4">
        <v>79.757918817000004</v>
      </c>
      <c r="H8" s="27" t="str">
        <f t="shared" si="2"/>
        <v>N/A</v>
      </c>
      <c r="I8" s="8">
        <v>-0.79700000000000004</v>
      </c>
      <c r="J8" s="8">
        <v>0.16159999999999999</v>
      </c>
      <c r="K8" s="28" t="s">
        <v>739</v>
      </c>
      <c r="L8" s="112" t="str">
        <f t="shared" si="3"/>
        <v>Yes</v>
      </c>
    </row>
    <row r="9" spans="1:12" x14ac:dyDescent="0.2">
      <c r="A9" s="145" t="s">
        <v>83</v>
      </c>
      <c r="B9" s="22" t="s">
        <v>213</v>
      </c>
      <c r="C9" s="23">
        <v>412778.26</v>
      </c>
      <c r="D9" s="27" t="str">
        <f t="shared" si="0"/>
        <v>N/A</v>
      </c>
      <c r="E9" s="23">
        <v>468057.19</v>
      </c>
      <c r="F9" s="27" t="str">
        <f t="shared" si="1"/>
        <v>N/A</v>
      </c>
      <c r="G9" s="23">
        <v>504548.98</v>
      </c>
      <c r="H9" s="27" t="str">
        <f t="shared" si="2"/>
        <v>N/A</v>
      </c>
      <c r="I9" s="8">
        <v>13.39</v>
      </c>
      <c r="J9" s="8">
        <v>7.7960000000000003</v>
      </c>
      <c r="K9" s="28" t="s">
        <v>739</v>
      </c>
      <c r="L9" s="112" t="str">
        <f t="shared" si="3"/>
        <v>Yes</v>
      </c>
    </row>
    <row r="10" spans="1:12" x14ac:dyDescent="0.2">
      <c r="A10" s="145" t="s">
        <v>100</v>
      </c>
      <c r="B10" s="22" t="s">
        <v>213</v>
      </c>
      <c r="C10" s="23">
        <v>4680</v>
      </c>
      <c r="D10" s="27" t="str">
        <f t="shared" si="0"/>
        <v>N/A</v>
      </c>
      <c r="E10" s="23">
        <v>4019</v>
      </c>
      <c r="F10" s="27" t="str">
        <f t="shared" si="1"/>
        <v>N/A</v>
      </c>
      <c r="G10" s="23">
        <v>3792</v>
      </c>
      <c r="H10" s="27" t="str">
        <f t="shared" si="2"/>
        <v>N/A</v>
      </c>
      <c r="I10" s="8">
        <v>-14.1</v>
      </c>
      <c r="J10" s="8">
        <v>-5.65</v>
      </c>
      <c r="K10" s="28" t="s">
        <v>739</v>
      </c>
      <c r="L10" s="112" t="str">
        <f t="shared" si="3"/>
        <v>Yes</v>
      </c>
    </row>
    <row r="11" spans="1:12" x14ac:dyDescent="0.2">
      <c r="A11" s="145" t="s">
        <v>991</v>
      </c>
      <c r="B11" s="22" t="s">
        <v>213</v>
      </c>
      <c r="C11" s="23">
        <v>4512</v>
      </c>
      <c r="D11" s="27" t="str">
        <f t="shared" si="0"/>
        <v>N/A</v>
      </c>
      <c r="E11" s="23">
        <v>3902</v>
      </c>
      <c r="F11" s="27" t="str">
        <f t="shared" si="1"/>
        <v>N/A</v>
      </c>
      <c r="G11" s="23">
        <v>3786</v>
      </c>
      <c r="H11" s="27" t="str">
        <f t="shared" si="2"/>
        <v>N/A</v>
      </c>
      <c r="I11" s="8">
        <v>-13.5</v>
      </c>
      <c r="J11" s="8">
        <v>-2.97</v>
      </c>
      <c r="K11" s="28" t="s">
        <v>739</v>
      </c>
      <c r="L11" s="112" t="str">
        <f t="shared" si="3"/>
        <v>Yes</v>
      </c>
    </row>
    <row r="12" spans="1:12" x14ac:dyDescent="0.2">
      <c r="A12" s="145" t="s">
        <v>992</v>
      </c>
      <c r="B12" s="22" t="s">
        <v>213</v>
      </c>
      <c r="C12" s="23">
        <v>0</v>
      </c>
      <c r="D12" s="27" t="str">
        <f t="shared" si="0"/>
        <v>N/A</v>
      </c>
      <c r="E12" s="23">
        <v>0</v>
      </c>
      <c r="F12" s="27" t="str">
        <f t="shared" si="1"/>
        <v>N/A</v>
      </c>
      <c r="G12" s="23">
        <v>0</v>
      </c>
      <c r="H12" s="27" t="str">
        <f t="shared" si="2"/>
        <v>N/A</v>
      </c>
      <c r="I12" s="8" t="s">
        <v>1749</v>
      </c>
      <c r="J12" s="8" t="s">
        <v>1749</v>
      </c>
      <c r="K12" s="28" t="s">
        <v>739</v>
      </c>
      <c r="L12" s="112" t="str">
        <f t="shared" si="3"/>
        <v>N/A</v>
      </c>
    </row>
    <row r="13" spans="1:12" x14ac:dyDescent="0.2">
      <c r="A13" s="145" t="s">
        <v>993</v>
      </c>
      <c r="B13" s="22" t="s">
        <v>213</v>
      </c>
      <c r="C13" s="23">
        <v>0</v>
      </c>
      <c r="D13" s="27" t="str">
        <f t="shared" si="0"/>
        <v>N/A</v>
      </c>
      <c r="E13" s="23">
        <v>11</v>
      </c>
      <c r="F13" s="27" t="str">
        <f t="shared" si="1"/>
        <v>N/A</v>
      </c>
      <c r="G13" s="23">
        <v>11</v>
      </c>
      <c r="H13" s="27" t="str">
        <f t="shared" si="2"/>
        <v>N/A</v>
      </c>
      <c r="I13" s="8" t="s">
        <v>1749</v>
      </c>
      <c r="J13" s="8">
        <v>-16.7</v>
      </c>
      <c r="K13" s="28" t="s">
        <v>739</v>
      </c>
      <c r="L13" s="112" t="str">
        <f t="shared" si="3"/>
        <v>Yes</v>
      </c>
    </row>
    <row r="14" spans="1:12" x14ac:dyDescent="0.2">
      <c r="A14" s="145" t="s">
        <v>994</v>
      </c>
      <c r="B14" s="22" t="s">
        <v>213</v>
      </c>
      <c r="C14" s="23">
        <v>168</v>
      </c>
      <c r="D14" s="27" t="str">
        <f t="shared" si="0"/>
        <v>N/A</v>
      </c>
      <c r="E14" s="23">
        <v>111</v>
      </c>
      <c r="F14" s="27" t="str">
        <f t="shared" si="1"/>
        <v>N/A</v>
      </c>
      <c r="G14" s="23">
        <v>11</v>
      </c>
      <c r="H14" s="27" t="str">
        <f t="shared" si="2"/>
        <v>N/A</v>
      </c>
      <c r="I14" s="8">
        <v>-33.9</v>
      </c>
      <c r="J14" s="8">
        <v>-99.1</v>
      </c>
      <c r="K14" s="28" t="s">
        <v>739</v>
      </c>
      <c r="L14" s="112" t="str">
        <f t="shared" si="3"/>
        <v>No</v>
      </c>
    </row>
    <row r="15" spans="1:12" x14ac:dyDescent="0.2">
      <c r="A15" s="144" t="s">
        <v>995</v>
      </c>
      <c r="B15" s="22" t="s">
        <v>213</v>
      </c>
      <c r="C15" s="23">
        <v>0</v>
      </c>
      <c r="D15" s="27" t="str">
        <f t="shared" si="0"/>
        <v>N/A</v>
      </c>
      <c r="E15" s="23">
        <v>0</v>
      </c>
      <c r="F15" s="27" t="str">
        <f t="shared" si="1"/>
        <v>N/A</v>
      </c>
      <c r="G15" s="23">
        <v>0</v>
      </c>
      <c r="H15" s="27" t="str">
        <f t="shared" si="2"/>
        <v>N/A</v>
      </c>
      <c r="I15" s="8" t="s">
        <v>1749</v>
      </c>
      <c r="J15" s="8" t="s">
        <v>1749</v>
      </c>
      <c r="K15" s="28" t="s">
        <v>739</v>
      </c>
      <c r="L15" s="112" t="str">
        <f t="shared" si="3"/>
        <v>N/A</v>
      </c>
    </row>
    <row r="16" spans="1:12" x14ac:dyDescent="0.2">
      <c r="A16" s="144" t="s">
        <v>102</v>
      </c>
      <c r="B16" s="22" t="s">
        <v>213</v>
      </c>
      <c r="C16" s="23">
        <v>56097</v>
      </c>
      <c r="D16" s="27" t="str">
        <f t="shared" si="0"/>
        <v>N/A</v>
      </c>
      <c r="E16" s="23">
        <v>51011</v>
      </c>
      <c r="F16" s="27" t="str">
        <f t="shared" si="1"/>
        <v>N/A</v>
      </c>
      <c r="G16" s="23">
        <v>54485</v>
      </c>
      <c r="H16" s="27" t="str">
        <f t="shared" si="2"/>
        <v>N/A</v>
      </c>
      <c r="I16" s="8">
        <v>-9.07</v>
      </c>
      <c r="J16" s="8">
        <v>6.81</v>
      </c>
      <c r="K16" s="28" t="s">
        <v>739</v>
      </c>
      <c r="L16" s="112" t="str">
        <f t="shared" si="3"/>
        <v>Yes</v>
      </c>
    </row>
    <row r="17" spans="1:12" x14ac:dyDescent="0.2">
      <c r="A17" s="144" t="s">
        <v>996</v>
      </c>
      <c r="B17" s="22" t="s">
        <v>213</v>
      </c>
      <c r="C17" s="23">
        <v>52188</v>
      </c>
      <c r="D17" s="27" t="str">
        <f t="shared" si="0"/>
        <v>N/A</v>
      </c>
      <c r="E17" s="23">
        <v>47015</v>
      </c>
      <c r="F17" s="27" t="str">
        <f t="shared" si="1"/>
        <v>N/A</v>
      </c>
      <c r="G17" s="23">
        <v>53575</v>
      </c>
      <c r="H17" s="27" t="str">
        <f t="shared" si="2"/>
        <v>N/A</v>
      </c>
      <c r="I17" s="8">
        <v>-9.91</v>
      </c>
      <c r="J17" s="8">
        <v>13.95</v>
      </c>
      <c r="K17" s="28" t="s">
        <v>739</v>
      </c>
      <c r="L17" s="112" t="str">
        <f t="shared" si="3"/>
        <v>Yes</v>
      </c>
    </row>
    <row r="18" spans="1:12" x14ac:dyDescent="0.2">
      <c r="A18" s="144" t="s">
        <v>997</v>
      </c>
      <c r="B18" s="22" t="s">
        <v>213</v>
      </c>
      <c r="C18" s="23">
        <v>0</v>
      </c>
      <c r="D18" s="27" t="str">
        <f t="shared" si="0"/>
        <v>N/A</v>
      </c>
      <c r="E18" s="23">
        <v>0</v>
      </c>
      <c r="F18" s="27" t="str">
        <f t="shared" si="1"/>
        <v>N/A</v>
      </c>
      <c r="G18" s="23">
        <v>0</v>
      </c>
      <c r="H18" s="27" t="str">
        <f t="shared" si="2"/>
        <v>N/A</v>
      </c>
      <c r="I18" s="8" t="s">
        <v>1749</v>
      </c>
      <c r="J18" s="8" t="s">
        <v>1749</v>
      </c>
      <c r="K18" s="28" t="s">
        <v>739</v>
      </c>
      <c r="L18" s="112" t="str">
        <f t="shared" si="3"/>
        <v>N/A</v>
      </c>
    </row>
    <row r="19" spans="1:12" x14ac:dyDescent="0.2">
      <c r="A19" s="144" t="s">
        <v>998</v>
      </c>
      <c r="B19" s="22" t="s">
        <v>213</v>
      </c>
      <c r="C19" s="23">
        <v>464</v>
      </c>
      <c r="D19" s="27" t="str">
        <f t="shared" si="0"/>
        <v>N/A</v>
      </c>
      <c r="E19" s="23">
        <v>696</v>
      </c>
      <c r="F19" s="27" t="str">
        <f t="shared" si="1"/>
        <v>N/A</v>
      </c>
      <c r="G19" s="23">
        <v>739</v>
      </c>
      <c r="H19" s="27" t="str">
        <f t="shared" si="2"/>
        <v>N/A</v>
      </c>
      <c r="I19" s="8">
        <v>50</v>
      </c>
      <c r="J19" s="8">
        <v>6.1779999999999999</v>
      </c>
      <c r="K19" s="28" t="s">
        <v>739</v>
      </c>
      <c r="L19" s="112" t="str">
        <f t="shared" si="3"/>
        <v>Yes</v>
      </c>
    </row>
    <row r="20" spans="1:12" x14ac:dyDescent="0.2">
      <c r="A20" s="144" t="s">
        <v>999</v>
      </c>
      <c r="B20" s="22" t="s">
        <v>213</v>
      </c>
      <c r="C20" s="23">
        <v>3445</v>
      </c>
      <c r="D20" s="27" t="str">
        <f t="shared" si="0"/>
        <v>N/A</v>
      </c>
      <c r="E20" s="23">
        <v>3300</v>
      </c>
      <c r="F20" s="27" t="str">
        <f t="shared" si="1"/>
        <v>N/A</v>
      </c>
      <c r="G20" s="23">
        <v>171</v>
      </c>
      <c r="H20" s="27" t="str">
        <f t="shared" si="2"/>
        <v>N/A</v>
      </c>
      <c r="I20" s="8">
        <v>-4.21</v>
      </c>
      <c r="J20" s="8">
        <v>-94.8</v>
      </c>
      <c r="K20" s="28" t="s">
        <v>739</v>
      </c>
      <c r="L20" s="112" t="str">
        <f t="shared" si="3"/>
        <v>No</v>
      </c>
    </row>
    <row r="21" spans="1:12" x14ac:dyDescent="0.2">
      <c r="A21" s="135" t="s">
        <v>1000</v>
      </c>
      <c r="B21" s="22" t="s">
        <v>213</v>
      </c>
      <c r="C21" s="23">
        <v>0</v>
      </c>
      <c r="D21" s="27" t="str">
        <f t="shared" si="0"/>
        <v>N/A</v>
      </c>
      <c r="E21" s="23">
        <v>0</v>
      </c>
      <c r="F21" s="27" t="str">
        <f t="shared" si="1"/>
        <v>N/A</v>
      </c>
      <c r="G21" s="23">
        <v>0</v>
      </c>
      <c r="H21" s="27" t="str">
        <f t="shared" si="2"/>
        <v>N/A</v>
      </c>
      <c r="I21" s="8" t="s">
        <v>1749</v>
      </c>
      <c r="J21" s="8" t="s">
        <v>1749</v>
      </c>
      <c r="K21" s="28" t="s">
        <v>739</v>
      </c>
      <c r="L21" s="112" t="str">
        <f t="shared" si="3"/>
        <v>N/A</v>
      </c>
    </row>
    <row r="22" spans="1:12" x14ac:dyDescent="0.2">
      <c r="A22" s="144" t="s">
        <v>1729</v>
      </c>
      <c r="B22" s="22" t="s">
        <v>213</v>
      </c>
      <c r="C22" s="23">
        <v>371661</v>
      </c>
      <c r="D22" s="27" t="str">
        <f t="shared" si="0"/>
        <v>N/A</v>
      </c>
      <c r="E22" s="23">
        <v>410612</v>
      </c>
      <c r="F22" s="27" t="str">
        <f t="shared" si="1"/>
        <v>N/A</v>
      </c>
      <c r="G22" s="23">
        <v>425299</v>
      </c>
      <c r="H22" s="27" t="str">
        <f t="shared" si="2"/>
        <v>N/A</v>
      </c>
      <c r="I22" s="8">
        <v>10.48</v>
      </c>
      <c r="J22" s="8">
        <v>3.577</v>
      </c>
      <c r="K22" s="28" t="s">
        <v>739</v>
      </c>
      <c r="L22" s="112" t="str">
        <f t="shared" si="3"/>
        <v>Yes</v>
      </c>
    </row>
    <row r="23" spans="1:12" x14ac:dyDescent="0.2">
      <c r="A23" s="144" t="s">
        <v>1001</v>
      </c>
      <c r="B23" s="22" t="s">
        <v>213</v>
      </c>
      <c r="C23" s="23">
        <v>253445</v>
      </c>
      <c r="D23" s="27" t="str">
        <f t="shared" si="0"/>
        <v>N/A</v>
      </c>
      <c r="E23" s="23">
        <v>307906</v>
      </c>
      <c r="F23" s="27" t="str">
        <f t="shared" si="1"/>
        <v>N/A</v>
      </c>
      <c r="G23" s="23">
        <v>328359</v>
      </c>
      <c r="H23" s="27" t="str">
        <f t="shared" si="2"/>
        <v>N/A</v>
      </c>
      <c r="I23" s="8">
        <v>21.49</v>
      </c>
      <c r="J23" s="8">
        <v>6.6429999999999998</v>
      </c>
      <c r="K23" s="28" t="s">
        <v>739</v>
      </c>
      <c r="L23" s="112" t="str">
        <f t="shared" si="3"/>
        <v>Yes</v>
      </c>
    </row>
    <row r="24" spans="1:12" x14ac:dyDescent="0.2">
      <c r="A24" s="144" t="s">
        <v>1002</v>
      </c>
      <c r="B24" s="22" t="s">
        <v>213</v>
      </c>
      <c r="C24" s="23">
        <v>0</v>
      </c>
      <c r="D24" s="27" t="str">
        <f t="shared" si="0"/>
        <v>N/A</v>
      </c>
      <c r="E24" s="23">
        <v>0</v>
      </c>
      <c r="F24" s="27" t="str">
        <f t="shared" si="1"/>
        <v>N/A</v>
      </c>
      <c r="G24" s="23">
        <v>0</v>
      </c>
      <c r="H24" s="27" t="str">
        <f t="shared" si="2"/>
        <v>N/A</v>
      </c>
      <c r="I24" s="8" t="s">
        <v>1749</v>
      </c>
      <c r="J24" s="8" t="s">
        <v>1749</v>
      </c>
      <c r="K24" s="28" t="s">
        <v>739</v>
      </c>
      <c r="L24" s="112" t="str">
        <f t="shared" si="3"/>
        <v>N/A</v>
      </c>
    </row>
    <row r="25" spans="1:12" x14ac:dyDescent="0.2">
      <c r="A25" s="144" t="s">
        <v>1003</v>
      </c>
      <c r="B25" s="22" t="s">
        <v>213</v>
      </c>
      <c r="C25" s="23">
        <v>0</v>
      </c>
      <c r="D25" s="27" t="str">
        <f t="shared" si="0"/>
        <v>N/A</v>
      </c>
      <c r="E25" s="23">
        <v>0</v>
      </c>
      <c r="F25" s="27" t="str">
        <f t="shared" si="1"/>
        <v>N/A</v>
      </c>
      <c r="G25" s="23">
        <v>0</v>
      </c>
      <c r="H25" s="27" t="str">
        <f t="shared" si="2"/>
        <v>N/A</v>
      </c>
      <c r="I25" s="8" t="s">
        <v>1749</v>
      </c>
      <c r="J25" s="8" t="s">
        <v>1749</v>
      </c>
      <c r="K25" s="28" t="s">
        <v>739</v>
      </c>
      <c r="L25" s="112" t="str">
        <f t="shared" si="3"/>
        <v>N/A</v>
      </c>
    </row>
    <row r="26" spans="1:12" x14ac:dyDescent="0.2">
      <c r="A26" s="144" t="s">
        <v>1004</v>
      </c>
      <c r="B26" s="22" t="s">
        <v>213</v>
      </c>
      <c r="C26" s="23">
        <v>84797</v>
      </c>
      <c r="D26" s="27" t="str">
        <f t="shared" si="0"/>
        <v>N/A</v>
      </c>
      <c r="E26" s="23">
        <v>16531</v>
      </c>
      <c r="F26" s="27" t="str">
        <f t="shared" si="1"/>
        <v>N/A</v>
      </c>
      <c r="G26" s="23">
        <v>0</v>
      </c>
      <c r="H26" s="27" t="str">
        <f t="shared" si="2"/>
        <v>N/A</v>
      </c>
      <c r="I26" s="8">
        <v>-80.5</v>
      </c>
      <c r="J26" s="8">
        <v>-100</v>
      </c>
      <c r="K26" s="28" t="s">
        <v>739</v>
      </c>
      <c r="L26" s="112" t="str">
        <f t="shared" si="3"/>
        <v>No</v>
      </c>
    </row>
    <row r="27" spans="1:12" x14ac:dyDescent="0.2">
      <c r="A27" s="144" t="s">
        <v>1005</v>
      </c>
      <c r="B27" s="22" t="s">
        <v>213</v>
      </c>
      <c r="C27" s="23">
        <v>14678</v>
      </c>
      <c r="D27" s="27" t="str">
        <f t="shared" si="0"/>
        <v>N/A</v>
      </c>
      <c r="E27" s="23">
        <v>69445</v>
      </c>
      <c r="F27" s="27" t="str">
        <f t="shared" si="1"/>
        <v>N/A</v>
      </c>
      <c r="G27" s="23">
        <v>81623</v>
      </c>
      <c r="H27" s="27" t="str">
        <f t="shared" si="2"/>
        <v>N/A</v>
      </c>
      <c r="I27" s="8">
        <v>373.1</v>
      </c>
      <c r="J27" s="8">
        <v>17.54</v>
      </c>
      <c r="K27" s="28" t="s">
        <v>739</v>
      </c>
      <c r="L27" s="112" t="str">
        <f t="shared" si="3"/>
        <v>Yes</v>
      </c>
    </row>
    <row r="28" spans="1:12" x14ac:dyDescent="0.2">
      <c r="A28" s="163" t="s">
        <v>1006</v>
      </c>
      <c r="B28" s="22" t="s">
        <v>213</v>
      </c>
      <c r="C28" s="23">
        <v>18741</v>
      </c>
      <c r="D28" s="27" t="str">
        <f t="shared" si="0"/>
        <v>N/A</v>
      </c>
      <c r="E28" s="23">
        <v>16730</v>
      </c>
      <c r="F28" s="27" t="str">
        <f t="shared" si="1"/>
        <v>N/A</v>
      </c>
      <c r="G28" s="23">
        <v>15317</v>
      </c>
      <c r="H28" s="27" t="str">
        <f t="shared" si="2"/>
        <v>N/A</v>
      </c>
      <c r="I28" s="8">
        <v>-10.7</v>
      </c>
      <c r="J28" s="8">
        <v>-8.4499999999999993</v>
      </c>
      <c r="K28" s="28" t="s">
        <v>739</v>
      </c>
      <c r="L28" s="112" t="str">
        <f t="shared" si="3"/>
        <v>Yes</v>
      </c>
    </row>
    <row r="29" spans="1:12" x14ac:dyDescent="0.2">
      <c r="A29" s="163" t="s">
        <v>1007</v>
      </c>
      <c r="B29" s="22" t="s">
        <v>213</v>
      </c>
      <c r="C29" s="23">
        <v>0</v>
      </c>
      <c r="D29" s="27" t="str">
        <f t="shared" si="0"/>
        <v>N/A</v>
      </c>
      <c r="E29" s="23">
        <v>0</v>
      </c>
      <c r="F29" s="27" t="str">
        <f t="shared" si="1"/>
        <v>N/A</v>
      </c>
      <c r="G29" s="23">
        <v>0</v>
      </c>
      <c r="H29" s="27" t="str">
        <f t="shared" si="2"/>
        <v>N/A</v>
      </c>
      <c r="I29" s="8" t="s">
        <v>1749</v>
      </c>
      <c r="J29" s="8" t="s">
        <v>1749</v>
      </c>
      <c r="K29" s="28" t="s">
        <v>739</v>
      </c>
      <c r="L29" s="112" t="str">
        <f t="shared" si="3"/>
        <v>N/A</v>
      </c>
    </row>
    <row r="30" spans="1:12" x14ac:dyDescent="0.2">
      <c r="A30" s="163" t="s">
        <v>106</v>
      </c>
      <c r="B30" s="22" t="s">
        <v>213</v>
      </c>
      <c r="C30" s="23">
        <v>120513</v>
      </c>
      <c r="D30" s="27" t="str">
        <f t="shared" si="0"/>
        <v>N/A</v>
      </c>
      <c r="E30" s="23">
        <v>148059</v>
      </c>
      <c r="F30" s="27" t="str">
        <f t="shared" si="1"/>
        <v>N/A</v>
      </c>
      <c r="G30" s="23">
        <v>165121</v>
      </c>
      <c r="H30" s="27" t="str">
        <f t="shared" si="2"/>
        <v>N/A</v>
      </c>
      <c r="I30" s="8">
        <v>22.86</v>
      </c>
      <c r="J30" s="8">
        <v>11.52</v>
      </c>
      <c r="K30" s="28" t="s">
        <v>739</v>
      </c>
      <c r="L30" s="112" t="str">
        <f t="shared" si="3"/>
        <v>Yes</v>
      </c>
    </row>
    <row r="31" spans="1:12" x14ac:dyDescent="0.2">
      <c r="A31" s="175" t="s">
        <v>1008</v>
      </c>
      <c r="B31" s="22" t="s">
        <v>213</v>
      </c>
      <c r="C31" s="23">
        <v>103936</v>
      </c>
      <c r="D31" s="27" t="str">
        <f t="shared" si="0"/>
        <v>N/A</v>
      </c>
      <c r="E31" s="23">
        <v>136896</v>
      </c>
      <c r="F31" s="27" t="str">
        <f t="shared" si="1"/>
        <v>N/A</v>
      </c>
      <c r="G31" s="23">
        <v>156326</v>
      </c>
      <c r="H31" s="27" t="str">
        <f t="shared" si="2"/>
        <v>N/A</v>
      </c>
      <c r="I31" s="8">
        <v>31.71</v>
      </c>
      <c r="J31" s="8">
        <v>14.19</v>
      </c>
      <c r="K31" s="28" t="s">
        <v>739</v>
      </c>
      <c r="L31" s="112" t="str">
        <f t="shared" si="3"/>
        <v>Yes</v>
      </c>
    </row>
    <row r="32" spans="1:12" x14ac:dyDescent="0.2">
      <c r="A32" s="175" t="s">
        <v>1009</v>
      </c>
      <c r="B32" s="22" t="s">
        <v>213</v>
      </c>
      <c r="C32" s="23">
        <v>0</v>
      </c>
      <c r="D32" s="27" t="str">
        <f t="shared" si="0"/>
        <v>N/A</v>
      </c>
      <c r="E32" s="23">
        <v>0</v>
      </c>
      <c r="F32" s="27" t="str">
        <f t="shared" si="1"/>
        <v>N/A</v>
      </c>
      <c r="G32" s="23">
        <v>0</v>
      </c>
      <c r="H32" s="27" t="str">
        <f t="shared" si="2"/>
        <v>N/A</v>
      </c>
      <c r="I32" s="8" t="s">
        <v>1749</v>
      </c>
      <c r="J32" s="8" t="s">
        <v>1749</v>
      </c>
      <c r="K32" s="28" t="s">
        <v>739</v>
      </c>
      <c r="L32" s="112" t="str">
        <f t="shared" si="3"/>
        <v>N/A</v>
      </c>
    </row>
    <row r="33" spans="1:12" x14ac:dyDescent="0.2">
      <c r="A33" s="175" t="s">
        <v>1010</v>
      </c>
      <c r="B33" s="22" t="s">
        <v>213</v>
      </c>
      <c r="C33" s="23">
        <v>0</v>
      </c>
      <c r="D33" s="27" t="str">
        <f t="shared" si="0"/>
        <v>N/A</v>
      </c>
      <c r="E33" s="23">
        <v>0</v>
      </c>
      <c r="F33" s="27" t="str">
        <f t="shared" si="1"/>
        <v>N/A</v>
      </c>
      <c r="G33" s="23">
        <v>0</v>
      </c>
      <c r="H33" s="27" t="str">
        <f t="shared" si="2"/>
        <v>N/A</v>
      </c>
      <c r="I33" s="8" t="s">
        <v>1749</v>
      </c>
      <c r="J33" s="8" t="s">
        <v>1749</v>
      </c>
      <c r="K33" s="28" t="s">
        <v>739</v>
      </c>
      <c r="L33" s="112" t="str">
        <f t="shared" si="3"/>
        <v>N/A</v>
      </c>
    </row>
    <row r="34" spans="1:12" x14ac:dyDescent="0.2">
      <c r="A34" s="175" t="s">
        <v>1011</v>
      </c>
      <c r="B34" s="22" t="s">
        <v>213</v>
      </c>
      <c r="C34" s="23">
        <v>8085</v>
      </c>
      <c r="D34" s="27" t="str">
        <f t="shared" si="0"/>
        <v>N/A</v>
      </c>
      <c r="E34" s="23">
        <v>1691</v>
      </c>
      <c r="F34" s="27" t="str">
        <f t="shared" si="1"/>
        <v>N/A</v>
      </c>
      <c r="G34" s="23">
        <v>11</v>
      </c>
      <c r="H34" s="27" t="str">
        <f t="shared" si="2"/>
        <v>N/A</v>
      </c>
      <c r="I34" s="8">
        <v>-79.099999999999994</v>
      </c>
      <c r="J34" s="8">
        <v>-99.7</v>
      </c>
      <c r="K34" s="28" t="s">
        <v>739</v>
      </c>
      <c r="L34" s="112" t="str">
        <f t="shared" si="3"/>
        <v>No</v>
      </c>
    </row>
    <row r="35" spans="1:12" x14ac:dyDescent="0.2">
      <c r="A35" s="175" t="s">
        <v>1012</v>
      </c>
      <c r="B35" s="22" t="s">
        <v>213</v>
      </c>
      <c r="C35" s="23">
        <v>8492</v>
      </c>
      <c r="D35" s="27" t="str">
        <f t="shared" si="0"/>
        <v>N/A</v>
      </c>
      <c r="E35" s="23">
        <v>9472</v>
      </c>
      <c r="F35" s="27" t="str">
        <f t="shared" si="1"/>
        <v>N/A</v>
      </c>
      <c r="G35" s="23">
        <v>8790</v>
      </c>
      <c r="H35" s="27" t="str">
        <f t="shared" si="2"/>
        <v>N/A</v>
      </c>
      <c r="I35" s="8">
        <v>11.54</v>
      </c>
      <c r="J35" s="8">
        <v>-7.2</v>
      </c>
      <c r="K35" s="28" t="s">
        <v>739</v>
      </c>
      <c r="L35" s="112" t="str">
        <f t="shared" si="3"/>
        <v>Yes</v>
      </c>
    </row>
    <row r="36" spans="1:12" x14ac:dyDescent="0.2">
      <c r="A36" s="175" t="s">
        <v>1013</v>
      </c>
      <c r="B36" s="22" t="s">
        <v>213</v>
      </c>
      <c r="C36" s="23">
        <v>0</v>
      </c>
      <c r="D36" s="27" t="str">
        <f t="shared" si="0"/>
        <v>N/A</v>
      </c>
      <c r="E36" s="23">
        <v>0</v>
      </c>
      <c r="F36" s="27" t="str">
        <f t="shared" si="1"/>
        <v>N/A</v>
      </c>
      <c r="G36" s="23">
        <v>0</v>
      </c>
      <c r="H36" s="27" t="str">
        <f t="shared" si="2"/>
        <v>N/A</v>
      </c>
      <c r="I36" s="8" t="s">
        <v>1749</v>
      </c>
      <c r="J36" s="8" t="s">
        <v>1749</v>
      </c>
      <c r="K36" s="28" t="s">
        <v>739</v>
      </c>
      <c r="L36" s="112" t="str">
        <f t="shared" si="3"/>
        <v>N/A</v>
      </c>
    </row>
    <row r="37" spans="1:12" x14ac:dyDescent="0.2">
      <c r="A37" s="175" t="s">
        <v>122</v>
      </c>
      <c r="B37" s="22" t="s">
        <v>213</v>
      </c>
      <c r="C37" s="23">
        <v>521</v>
      </c>
      <c r="D37" s="27" t="str">
        <f t="shared" si="0"/>
        <v>N/A</v>
      </c>
      <c r="E37" s="23">
        <v>987</v>
      </c>
      <c r="F37" s="27" t="str">
        <f t="shared" si="1"/>
        <v>N/A</v>
      </c>
      <c r="G37" s="23">
        <v>594</v>
      </c>
      <c r="H37" s="27" t="str">
        <f t="shared" si="2"/>
        <v>N/A</v>
      </c>
      <c r="I37" s="8">
        <v>89.44</v>
      </c>
      <c r="J37" s="8">
        <v>-39.799999999999997</v>
      </c>
      <c r="K37" s="28" t="s">
        <v>739</v>
      </c>
      <c r="L37" s="112" t="str">
        <f t="shared" si="3"/>
        <v>No</v>
      </c>
    </row>
    <row r="38" spans="1:12" x14ac:dyDescent="0.2">
      <c r="A38" s="175" t="s">
        <v>84</v>
      </c>
      <c r="B38" s="22" t="s">
        <v>213</v>
      </c>
      <c r="C38" s="29">
        <v>1651251563</v>
      </c>
      <c r="D38" s="27" t="str">
        <f t="shared" si="0"/>
        <v>N/A</v>
      </c>
      <c r="E38" s="29">
        <v>1873175388</v>
      </c>
      <c r="F38" s="27" t="str">
        <f t="shared" si="1"/>
        <v>N/A</v>
      </c>
      <c r="G38" s="29">
        <v>1806890935</v>
      </c>
      <c r="H38" s="27" t="str">
        <f t="shared" si="2"/>
        <v>N/A</v>
      </c>
      <c r="I38" s="8">
        <v>13.44</v>
      </c>
      <c r="J38" s="8">
        <v>-3.54</v>
      </c>
      <c r="K38" s="28" t="s">
        <v>739</v>
      </c>
      <c r="L38" s="112" t="str">
        <f t="shared" si="3"/>
        <v>Yes</v>
      </c>
    </row>
    <row r="39" spans="1:12" x14ac:dyDescent="0.2">
      <c r="A39" s="175" t="s">
        <v>1302</v>
      </c>
      <c r="B39" s="22" t="s">
        <v>213</v>
      </c>
      <c r="C39" s="29">
        <v>2986.2529645</v>
      </c>
      <c r="D39" s="27" t="str">
        <f t="shared" si="0"/>
        <v>N/A</v>
      </c>
      <c r="E39" s="29">
        <v>3052.2506619999999</v>
      </c>
      <c r="F39" s="27" t="str">
        <f t="shared" si="1"/>
        <v>N/A</v>
      </c>
      <c r="G39" s="29">
        <v>2785.3686636000002</v>
      </c>
      <c r="H39" s="27" t="str">
        <f t="shared" si="2"/>
        <v>N/A</v>
      </c>
      <c r="I39" s="8">
        <v>2.21</v>
      </c>
      <c r="J39" s="8">
        <v>-8.74</v>
      </c>
      <c r="K39" s="28" t="s">
        <v>739</v>
      </c>
      <c r="L39" s="112" t="str">
        <f t="shared" si="3"/>
        <v>Yes</v>
      </c>
    </row>
    <row r="40" spans="1:12" x14ac:dyDescent="0.2">
      <c r="A40" s="175" t="s">
        <v>1303</v>
      </c>
      <c r="B40" s="22" t="s">
        <v>213</v>
      </c>
      <c r="C40" s="29">
        <v>3720.3002891000001</v>
      </c>
      <c r="D40" s="27" t="str">
        <f>IF($B40="N/A","N/A",IF(C40&gt;10,"No",IF(C40&lt;-10,"No","Yes")))</f>
        <v>N/A</v>
      </c>
      <c r="E40" s="29">
        <v>3833.0779987999999</v>
      </c>
      <c r="F40" s="27" t="str">
        <f>IF($B40="N/A","N/A",IF(E40&gt;10,"No",IF(E40&lt;-10,"No","Yes")))</f>
        <v>N/A</v>
      </c>
      <c r="G40" s="29">
        <v>3492.2785159</v>
      </c>
      <c r="H40" s="27" t="str">
        <f>IF($B40="N/A","N/A",IF(G40&gt;10,"No",IF(G40&lt;-10,"No","Yes")))</f>
        <v>N/A</v>
      </c>
      <c r="I40" s="8">
        <v>3.0310000000000001</v>
      </c>
      <c r="J40" s="8">
        <v>-8.89</v>
      </c>
      <c r="K40" s="28" t="s">
        <v>739</v>
      </c>
      <c r="L40" s="112" t="str">
        <f>IF(J40="Div by 0", "N/A", IF(K40="N/A","N/A", IF(J40&gt;VALUE(MID(K40,1,2)), "No", IF(J40&lt;-1*VALUE(MID(K40,1,2)), "No", "Yes"))))</f>
        <v>Yes</v>
      </c>
    </row>
    <row r="41" spans="1:12" x14ac:dyDescent="0.2">
      <c r="A41" s="175" t="s">
        <v>107</v>
      </c>
      <c r="B41" s="22" t="s">
        <v>213</v>
      </c>
      <c r="C41" s="29">
        <v>173372577</v>
      </c>
      <c r="D41" s="27" t="str">
        <f t="shared" ref="D41:D44" si="4">IF($B41="N/A","N/A",IF(C41&gt;10,"No",IF(C41&lt;-10,"No","Yes")))</f>
        <v>N/A</v>
      </c>
      <c r="E41" s="29">
        <v>198866890</v>
      </c>
      <c r="F41" s="27" t="str">
        <f t="shared" ref="F41:F44" si="5">IF($B41="N/A","N/A",IF(E41&gt;10,"No",IF(E41&lt;-10,"No","Yes")))</f>
        <v>N/A</v>
      </c>
      <c r="G41" s="29">
        <v>227231049</v>
      </c>
      <c r="H41" s="27" t="str">
        <f t="shared" ref="H41:H44" si="6">IF($B41="N/A","N/A",IF(G41&gt;10,"No",IF(G41&lt;-10,"No","Yes")))</f>
        <v>N/A</v>
      </c>
      <c r="I41" s="8">
        <v>14.7</v>
      </c>
      <c r="J41" s="8">
        <v>14.26</v>
      </c>
      <c r="K41" s="28" t="s">
        <v>739</v>
      </c>
      <c r="L41" s="112" t="str">
        <f t="shared" ref="L41:L43" si="7">IF(J41="Div by 0", "N/A", IF(K41="N/A","N/A", IF(J41&gt;VALUE(MID(K41,1,2)), "No", IF(J41&lt;-1*VALUE(MID(K41,1,2)), "No", "Yes"))))</f>
        <v>Yes</v>
      </c>
    </row>
    <row r="42" spans="1:12" x14ac:dyDescent="0.2">
      <c r="A42" s="175" t="s">
        <v>158</v>
      </c>
      <c r="B42" s="30" t="s">
        <v>217</v>
      </c>
      <c r="C42" s="1">
        <v>809</v>
      </c>
      <c r="D42" s="27" t="str">
        <f>IF($B42="N/A","N/A",IF(C42&gt;0,"No",IF(C42&lt;0,"No","Yes")))</f>
        <v>No</v>
      </c>
      <c r="E42" s="1">
        <v>79698</v>
      </c>
      <c r="F42" s="27" t="str">
        <f>IF($B42="N/A","N/A",IF(E42&gt;0,"No",IF(E42&lt;0,"No","Yes")))</f>
        <v>No</v>
      </c>
      <c r="G42" s="1">
        <v>250470</v>
      </c>
      <c r="H42" s="27" t="str">
        <f>IF($B42="N/A","N/A",IF(G42&gt;0,"No",IF(G42&lt;0,"No","Yes")))</f>
        <v>No</v>
      </c>
      <c r="I42" s="8">
        <v>9751</v>
      </c>
      <c r="J42" s="8">
        <v>214.3</v>
      </c>
      <c r="K42" s="28" t="s">
        <v>739</v>
      </c>
      <c r="L42" s="112" t="str">
        <f t="shared" si="7"/>
        <v>No</v>
      </c>
    </row>
    <row r="43" spans="1:12" x14ac:dyDescent="0.2">
      <c r="A43" s="175" t="s">
        <v>156</v>
      </c>
      <c r="B43" s="22" t="s">
        <v>213</v>
      </c>
      <c r="C43" s="29">
        <v>196491</v>
      </c>
      <c r="D43" s="27" t="str">
        <f t="shared" si="4"/>
        <v>N/A</v>
      </c>
      <c r="E43" s="29">
        <v>2484954</v>
      </c>
      <c r="F43" s="27" t="str">
        <f t="shared" si="5"/>
        <v>N/A</v>
      </c>
      <c r="G43" s="29">
        <v>19976199</v>
      </c>
      <c r="H43" s="27" t="str">
        <f t="shared" si="6"/>
        <v>N/A</v>
      </c>
      <c r="I43" s="8">
        <v>1165</v>
      </c>
      <c r="J43" s="8">
        <v>703.9</v>
      </c>
      <c r="K43" s="28" t="s">
        <v>739</v>
      </c>
      <c r="L43" s="112" t="str">
        <f t="shared" si="7"/>
        <v>No</v>
      </c>
    </row>
    <row r="44" spans="1:12" x14ac:dyDescent="0.2">
      <c r="A44" s="175" t="s">
        <v>1304</v>
      </c>
      <c r="B44" s="22" t="s">
        <v>213</v>
      </c>
      <c r="C44" s="29">
        <v>242.88133497999999</v>
      </c>
      <c r="D44" s="27" t="str">
        <f t="shared" si="4"/>
        <v>N/A</v>
      </c>
      <c r="E44" s="29">
        <v>31.179628095999998</v>
      </c>
      <c r="F44" s="27" t="str">
        <f t="shared" si="5"/>
        <v>N/A</v>
      </c>
      <c r="G44" s="29">
        <v>79.754856868999994</v>
      </c>
      <c r="H44" s="27" t="str">
        <f t="shared" si="6"/>
        <v>N/A</v>
      </c>
      <c r="I44" s="8">
        <v>-87.2</v>
      </c>
      <c r="J44" s="8">
        <v>155.80000000000001</v>
      </c>
      <c r="K44" s="28" t="s">
        <v>739</v>
      </c>
      <c r="L44" s="112" t="str">
        <f>IF(J44="Div by 0", "N/A", IF(OR(J44="N/A",K44="N/A"),"N/A", IF(J44&gt;VALUE(MID(K44,1,2)), "No", IF(J44&lt;-1*VALUE(MID(K44,1,2)), "No", "Yes"))))</f>
        <v>No</v>
      </c>
    </row>
    <row r="45" spans="1:12" x14ac:dyDescent="0.2">
      <c r="A45" s="175" t="s">
        <v>1305</v>
      </c>
      <c r="B45" s="22" t="s">
        <v>213</v>
      </c>
      <c r="C45" s="29">
        <v>7143.4638888999998</v>
      </c>
      <c r="D45" s="27" t="str">
        <f t="shared" ref="D45:D71" si="8">IF($B45="N/A","N/A",IF(C45&gt;10,"No",IF(C45&lt;-10,"No","Yes")))</f>
        <v>N/A</v>
      </c>
      <c r="E45" s="29">
        <v>8789.9965164999994</v>
      </c>
      <c r="F45" s="27" t="str">
        <f t="shared" ref="F45:F71" si="9">IF($B45="N/A","N/A",IF(E45&gt;10,"No",IF(E45&lt;-10,"No","Yes")))</f>
        <v>N/A</v>
      </c>
      <c r="G45" s="29">
        <v>9474.8628692000002</v>
      </c>
      <c r="H45" s="27" t="str">
        <f t="shared" ref="H45:H71" si="10">IF($B45="N/A","N/A",IF(G45&gt;10,"No",IF(G45&lt;-10,"No","Yes")))</f>
        <v>N/A</v>
      </c>
      <c r="I45" s="8">
        <v>23.05</v>
      </c>
      <c r="J45" s="8">
        <v>7.7910000000000004</v>
      </c>
      <c r="K45" s="28" t="s">
        <v>739</v>
      </c>
      <c r="L45" s="112" t="str">
        <f t="shared" ref="L45:L71" si="11">IF(J45="Div by 0", "N/A", IF(K45="N/A","N/A", IF(J45&gt;VALUE(MID(K45,1,2)), "No", IF(J45&lt;-1*VALUE(MID(K45,1,2)), "No", "Yes"))))</f>
        <v>Yes</v>
      </c>
    </row>
    <row r="46" spans="1:12" x14ac:dyDescent="0.2">
      <c r="A46" s="175" t="s">
        <v>1306</v>
      </c>
      <c r="B46" s="22" t="s">
        <v>213</v>
      </c>
      <c r="C46" s="29">
        <v>6577.4785018000002</v>
      </c>
      <c r="D46" s="27" t="str">
        <f t="shared" si="8"/>
        <v>N/A</v>
      </c>
      <c r="E46" s="29">
        <v>8464.7275755999999</v>
      </c>
      <c r="F46" s="27" t="str">
        <f t="shared" si="9"/>
        <v>N/A</v>
      </c>
      <c r="G46" s="29">
        <v>9489.2511885999993</v>
      </c>
      <c r="H46" s="27" t="str">
        <f t="shared" si="10"/>
        <v>N/A</v>
      </c>
      <c r="I46" s="8">
        <v>28.69</v>
      </c>
      <c r="J46" s="8">
        <v>12.1</v>
      </c>
      <c r="K46" s="28" t="s">
        <v>739</v>
      </c>
      <c r="L46" s="112" t="str">
        <f t="shared" si="11"/>
        <v>Yes</v>
      </c>
    </row>
    <row r="47" spans="1:12" x14ac:dyDescent="0.2">
      <c r="A47" s="175" t="s">
        <v>1307</v>
      </c>
      <c r="B47" s="22" t="s">
        <v>213</v>
      </c>
      <c r="C47" s="29" t="s">
        <v>1749</v>
      </c>
      <c r="D47" s="27" t="str">
        <f t="shared" si="8"/>
        <v>N/A</v>
      </c>
      <c r="E47" s="29" t="s">
        <v>1749</v>
      </c>
      <c r="F47" s="27" t="str">
        <f t="shared" si="9"/>
        <v>N/A</v>
      </c>
      <c r="G47" s="29" t="s">
        <v>1749</v>
      </c>
      <c r="H47" s="27" t="str">
        <f t="shared" si="10"/>
        <v>N/A</v>
      </c>
      <c r="I47" s="8" t="s">
        <v>1749</v>
      </c>
      <c r="J47" s="8" t="s">
        <v>1749</v>
      </c>
      <c r="K47" s="28" t="s">
        <v>739</v>
      </c>
      <c r="L47" s="112" t="str">
        <f t="shared" si="11"/>
        <v>N/A</v>
      </c>
    </row>
    <row r="48" spans="1:12" x14ac:dyDescent="0.2">
      <c r="A48" s="175" t="s">
        <v>1308</v>
      </c>
      <c r="B48" s="22" t="s">
        <v>213</v>
      </c>
      <c r="C48" s="29" t="s">
        <v>1749</v>
      </c>
      <c r="D48" s="27" t="str">
        <f t="shared" si="8"/>
        <v>N/A</v>
      </c>
      <c r="E48" s="29">
        <v>2171.3333333</v>
      </c>
      <c r="F48" s="27" t="str">
        <f t="shared" si="9"/>
        <v>N/A</v>
      </c>
      <c r="G48" s="29">
        <v>417</v>
      </c>
      <c r="H48" s="27" t="str">
        <f t="shared" si="10"/>
        <v>N/A</v>
      </c>
      <c r="I48" s="8" t="s">
        <v>1749</v>
      </c>
      <c r="J48" s="8">
        <v>-80.8</v>
      </c>
      <c r="K48" s="28" t="s">
        <v>739</v>
      </c>
      <c r="L48" s="112" t="str">
        <f t="shared" si="11"/>
        <v>No</v>
      </c>
    </row>
    <row r="49" spans="1:12" x14ac:dyDescent="0.2">
      <c r="A49" s="175" t="s">
        <v>1309</v>
      </c>
      <c r="B49" s="22" t="s">
        <v>213</v>
      </c>
      <c r="C49" s="29">
        <v>22344.214285999999</v>
      </c>
      <c r="D49" s="27" t="str">
        <f t="shared" si="8"/>
        <v>N/A</v>
      </c>
      <c r="E49" s="29">
        <v>20581.990990999999</v>
      </c>
      <c r="F49" s="27" t="str">
        <f t="shared" si="9"/>
        <v>N/A</v>
      </c>
      <c r="G49" s="29">
        <v>290</v>
      </c>
      <c r="H49" s="27" t="str">
        <f t="shared" si="10"/>
        <v>N/A</v>
      </c>
      <c r="I49" s="8">
        <v>-7.89</v>
      </c>
      <c r="J49" s="8">
        <v>-98.6</v>
      </c>
      <c r="K49" s="28" t="s">
        <v>739</v>
      </c>
      <c r="L49" s="112" t="str">
        <f t="shared" si="11"/>
        <v>No</v>
      </c>
    </row>
    <row r="50" spans="1:12" x14ac:dyDescent="0.2">
      <c r="A50" s="175" t="s">
        <v>1310</v>
      </c>
      <c r="B50" s="22" t="s">
        <v>213</v>
      </c>
      <c r="C50" s="29" t="s">
        <v>1749</v>
      </c>
      <c r="D50" s="27" t="str">
        <f t="shared" si="8"/>
        <v>N/A</v>
      </c>
      <c r="E50" s="29" t="s">
        <v>1749</v>
      </c>
      <c r="F50" s="27" t="str">
        <f t="shared" si="9"/>
        <v>N/A</v>
      </c>
      <c r="G50" s="29" t="s">
        <v>1749</v>
      </c>
      <c r="H50" s="27" t="str">
        <f t="shared" si="10"/>
        <v>N/A</v>
      </c>
      <c r="I50" s="8" t="s">
        <v>1749</v>
      </c>
      <c r="J50" s="8" t="s">
        <v>1749</v>
      </c>
      <c r="K50" s="28" t="s">
        <v>739</v>
      </c>
      <c r="L50" s="112" t="str">
        <f t="shared" si="11"/>
        <v>N/A</v>
      </c>
    </row>
    <row r="51" spans="1:12" x14ac:dyDescent="0.2">
      <c r="A51" s="175" t="s">
        <v>1311</v>
      </c>
      <c r="B51" s="22" t="s">
        <v>213</v>
      </c>
      <c r="C51" s="29">
        <v>14848.409184</v>
      </c>
      <c r="D51" s="27" t="str">
        <f t="shared" si="8"/>
        <v>N/A</v>
      </c>
      <c r="E51" s="29">
        <v>16952.800788</v>
      </c>
      <c r="F51" s="27" t="str">
        <f t="shared" si="9"/>
        <v>N/A</v>
      </c>
      <c r="G51" s="29">
        <v>13074.842048</v>
      </c>
      <c r="H51" s="27" t="str">
        <f t="shared" si="10"/>
        <v>N/A</v>
      </c>
      <c r="I51" s="8">
        <v>14.17</v>
      </c>
      <c r="J51" s="8">
        <v>-22.9</v>
      </c>
      <c r="K51" s="28" t="s">
        <v>739</v>
      </c>
      <c r="L51" s="112" t="str">
        <f t="shared" si="11"/>
        <v>Yes</v>
      </c>
    </row>
    <row r="52" spans="1:12" x14ac:dyDescent="0.2">
      <c r="A52" s="175" t="s">
        <v>1312</v>
      </c>
      <c r="B52" s="22" t="s">
        <v>213</v>
      </c>
      <c r="C52" s="29">
        <v>12849.550797</v>
      </c>
      <c r="D52" s="27" t="str">
        <f t="shared" si="8"/>
        <v>N/A</v>
      </c>
      <c r="E52" s="29">
        <v>14839.708710000001</v>
      </c>
      <c r="F52" s="27" t="str">
        <f t="shared" si="9"/>
        <v>N/A</v>
      </c>
      <c r="G52" s="29">
        <v>13092.621166999999</v>
      </c>
      <c r="H52" s="27" t="str">
        <f t="shared" si="10"/>
        <v>N/A</v>
      </c>
      <c r="I52" s="8">
        <v>15.49</v>
      </c>
      <c r="J52" s="8">
        <v>-11.8</v>
      </c>
      <c r="K52" s="28" t="s">
        <v>739</v>
      </c>
      <c r="L52" s="112" t="str">
        <f t="shared" si="11"/>
        <v>Yes</v>
      </c>
    </row>
    <row r="53" spans="1:12" x14ac:dyDescent="0.2">
      <c r="A53" s="175" t="s">
        <v>1313</v>
      </c>
      <c r="B53" s="22" t="s">
        <v>213</v>
      </c>
      <c r="C53" s="29" t="s">
        <v>1749</v>
      </c>
      <c r="D53" s="27" t="str">
        <f t="shared" si="8"/>
        <v>N/A</v>
      </c>
      <c r="E53" s="29" t="s">
        <v>1749</v>
      </c>
      <c r="F53" s="27" t="str">
        <f t="shared" si="9"/>
        <v>N/A</v>
      </c>
      <c r="G53" s="29" t="s">
        <v>1749</v>
      </c>
      <c r="H53" s="27" t="str">
        <f t="shared" si="10"/>
        <v>N/A</v>
      </c>
      <c r="I53" s="8" t="s">
        <v>1749</v>
      </c>
      <c r="J53" s="8" t="s">
        <v>1749</v>
      </c>
      <c r="K53" s="28" t="s">
        <v>739</v>
      </c>
      <c r="L53" s="112" t="str">
        <f t="shared" si="11"/>
        <v>N/A</v>
      </c>
    </row>
    <row r="54" spans="1:12" x14ac:dyDescent="0.2">
      <c r="A54" s="175" t="s">
        <v>1314</v>
      </c>
      <c r="B54" s="22" t="s">
        <v>213</v>
      </c>
      <c r="C54" s="29">
        <v>13712.663793</v>
      </c>
      <c r="D54" s="27" t="str">
        <f t="shared" si="8"/>
        <v>N/A</v>
      </c>
      <c r="E54" s="29">
        <v>14571.295977</v>
      </c>
      <c r="F54" s="27" t="str">
        <f t="shared" si="9"/>
        <v>N/A</v>
      </c>
      <c r="G54" s="29">
        <v>13364.477672999999</v>
      </c>
      <c r="H54" s="27" t="str">
        <f t="shared" si="10"/>
        <v>N/A</v>
      </c>
      <c r="I54" s="8">
        <v>6.2619999999999996</v>
      </c>
      <c r="J54" s="8">
        <v>-8.2799999999999994</v>
      </c>
      <c r="K54" s="28" t="s">
        <v>739</v>
      </c>
      <c r="L54" s="112" t="str">
        <f t="shared" si="11"/>
        <v>Yes</v>
      </c>
    </row>
    <row r="55" spans="1:12" x14ac:dyDescent="0.2">
      <c r="A55" s="175" t="s">
        <v>1691</v>
      </c>
      <c r="B55" s="22" t="s">
        <v>213</v>
      </c>
      <c r="C55" s="29">
        <v>45281.909143999997</v>
      </c>
      <c r="D55" s="27" t="str">
        <f t="shared" si="8"/>
        <v>N/A</v>
      </c>
      <c r="E55" s="29">
        <v>47560.240605999999</v>
      </c>
      <c r="F55" s="27" t="str">
        <f t="shared" si="9"/>
        <v>N/A</v>
      </c>
      <c r="G55" s="29">
        <v>6252.8713449999996</v>
      </c>
      <c r="H55" s="27" t="str">
        <f t="shared" si="10"/>
        <v>N/A</v>
      </c>
      <c r="I55" s="8">
        <v>5.0309999999999997</v>
      </c>
      <c r="J55" s="8">
        <v>-86.9</v>
      </c>
      <c r="K55" s="28" t="s">
        <v>739</v>
      </c>
      <c r="L55" s="112" t="str">
        <f t="shared" si="11"/>
        <v>No</v>
      </c>
    </row>
    <row r="56" spans="1:12" x14ac:dyDescent="0.2">
      <c r="A56" s="175" t="s">
        <v>1315</v>
      </c>
      <c r="B56" s="22" t="s">
        <v>213</v>
      </c>
      <c r="C56" s="29" t="s">
        <v>1749</v>
      </c>
      <c r="D56" s="27" t="str">
        <f t="shared" si="8"/>
        <v>N/A</v>
      </c>
      <c r="E56" s="29" t="s">
        <v>1749</v>
      </c>
      <c r="F56" s="27" t="str">
        <f t="shared" si="9"/>
        <v>N/A</v>
      </c>
      <c r="G56" s="29" t="s">
        <v>1749</v>
      </c>
      <c r="H56" s="27" t="str">
        <f t="shared" si="10"/>
        <v>N/A</v>
      </c>
      <c r="I56" s="8" t="s">
        <v>1749</v>
      </c>
      <c r="J56" s="8" t="s">
        <v>1749</v>
      </c>
      <c r="K56" s="28" t="s">
        <v>739</v>
      </c>
      <c r="L56" s="112" t="str">
        <f t="shared" si="11"/>
        <v>N/A</v>
      </c>
    </row>
    <row r="57" spans="1:12" x14ac:dyDescent="0.2">
      <c r="A57" s="175" t="s">
        <v>1692</v>
      </c>
      <c r="B57" s="22" t="s">
        <v>213</v>
      </c>
      <c r="C57" s="29">
        <v>1417.3613696</v>
      </c>
      <c r="D57" s="27" t="str">
        <f t="shared" si="8"/>
        <v>N/A</v>
      </c>
      <c r="E57" s="29">
        <v>1462.9427244999999</v>
      </c>
      <c r="F57" s="27" t="str">
        <f t="shared" si="9"/>
        <v>N/A</v>
      </c>
      <c r="G57" s="29">
        <v>1452.2996926999999</v>
      </c>
      <c r="H57" s="27" t="str">
        <f t="shared" si="10"/>
        <v>N/A</v>
      </c>
      <c r="I57" s="8">
        <v>3.2160000000000002</v>
      </c>
      <c r="J57" s="8">
        <v>-0.72799999999999998</v>
      </c>
      <c r="K57" s="28" t="s">
        <v>739</v>
      </c>
      <c r="L57" s="112" t="str">
        <f t="shared" si="11"/>
        <v>Yes</v>
      </c>
    </row>
    <row r="58" spans="1:12" x14ac:dyDescent="0.2">
      <c r="A58" s="175" t="s">
        <v>1316</v>
      </c>
      <c r="B58" s="22" t="s">
        <v>213</v>
      </c>
      <c r="C58" s="29">
        <v>1261.0935824000001</v>
      </c>
      <c r="D58" s="27" t="str">
        <f t="shared" si="8"/>
        <v>N/A</v>
      </c>
      <c r="E58" s="29">
        <v>1319.4309788999999</v>
      </c>
      <c r="F58" s="27" t="str">
        <f t="shared" si="9"/>
        <v>N/A</v>
      </c>
      <c r="G58" s="29">
        <v>1320.9877573000001</v>
      </c>
      <c r="H58" s="27" t="str">
        <f t="shared" si="10"/>
        <v>N/A</v>
      </c>
      <c r="I58" s="8">
        <v>4.6260000000000003</v>
      </c>
      <c r="J58" s="8">
        <v>0.11799999999999999</v>
      </c>
      <c r="K58" s="28" t="s">
        <v>739</v>
      </c>
      <c r="L58" s="112" t="str">
        <f t="shared" si="11"/>
        <v>Yes</v>
      </c>
    </row>
    <row r="59" spans="1:12" ht="12" customHeight="1" x14ac:dyDescent="0.2">
      <c r="A59" s="175" t="s">
        <v>1693</v>
      </c>
      <c r="B59" s="22" t="s">
        <v>213</v>
      </c>
      <c r="C59" s="29" t="s">
        <v>1749</v>
      </c>
      <c r="D59" s="27" t="str">
        <f t="shared" si="8"/>
        <v>N/A</v>
      </c>
      <c r="E59" s="29" t="s">
        <v>1749</v>
      </c>
      <c r="F59" s="27" t="str">
        <f t="shared" si="9"/>
        <v>N/A</v>
      </c>
      <c r="G59" s="29" t="s">
        <v>1749</v>
      </c>
      <c r="H59" s="27" t="str">
        <f t="shared" si="10"/>
        <v>N/A</v>
      </c>
      <c r="I59" s="8" t="s">
        <v>1749</v>
      </c>
      <c r="J59" s="8" t="s">
        <v>1749</v>
      </c>
      <c r="K59" s="28" t="s">
        <v>739</v>
      </c>
      <c r="L59" s="112" t="str">
        <f t="shared" si="11"/>
        <v>N/A</v>
      </c>
    </row>
    <row r="60" spans="1:12" x14ac:dyDescent="0.2">
      <c r="A60" s="175" t="s">
        <v>1694</v>
      </c>
      <c r="B60" s="22" t="s">
        <v>213</v>
      </c>
      <c r="C60" s="29" t="s">
        <v>1749</v>
      </c>
      <c r="D60" s="27" t="str">
        <f t="shared" si="8"/>
        <v>N/A</v>
      </c>
      <c r="E60" s="29" t="s">
        <v>1749</v>
      </c>
      <c r="F60" s="27" t="str">
        <f t="shared" si="9"/>
        <v>N/A</v>
      </c>
      <c r="G60" s="29" t="s">
        <v>1749</v>
      </c>
      <c r="H60" s="27" t="str">
        <f t="shared" si="10"/>
        <v>N/A</v>
      </c>
      <c r="I60" s="8" t="s">
        <v>1749</v>
      </c>
      <c r="J60" s="8" t="s">
        <v>1749</v>
      </c>
      <c r="K60" s="28" t="s">
        <v>739</v>
      </c>
      <c r="L60" s="112" t="str">
        <f t="shared" si="11"/>
        <v>N/A</v>
      </c>
    </row>
    <row r="61" spans="1:12" x14ac:dyDescent="0.2">
      <c r="A61" s="111" t="s">
        <v>1695</v>
      </c>
      <c r="B61" s="22" t="s">
        <v>213</v>
      </c>
      <c r="C61" s="29">
        <v>1381.9714259</v>
      </c>
      <c r="D61" s="27" t="str">
        <f t="shared" si="8"/>
        <v>N/A</v>
      </c>
      <c r="E61" s="29">
        <v>834.07398221999995</v>
      </c>
      <c r="F61" s="27" t="str">
        <f t="shared" si="9"/>
        <v>N/A</v>
      </c>
      <c r="G61" s="29" t="s">
        <v>1749</v>
      </c>
      <c r="H61" s="27" t="str">
        <f t="shared" si="10"/>
        <v>N/A</v>
      </c>
      <c r="I61" s="8">
        <v>-39.6</v>
      </c>
      <c r="J61" s="8" t="s">
        <v>1749</v>
      </c>
      <c r="K61" s="28" t="s">
        <v>739</v>
      </c>
      <c r="L61" s="112" t="str">
        <f t="shared" si="11"/>
        <v>N/A</v>
      </c>
    </row>
    <row r="62" spans="1:12" x14ac:dyDescent="0.2">
      <c r="A62" s="111" t="s">
        <v>1696</v>
      </c>
      <c r="B62" s="22" t="s">
        <v>213</v>
      </c>
      <c r="C62" s="29">
        <v>1146.7060907</v>
      </c>
      <c r="D62" s="27" t="str">
        <f t="shared" si="8"/>
        <v>N/A</v>
      </c>
      <c r="E62" s="29">
        <v>1524.0883577</v>
      </c>
      <c r="F62" s="27" t="str">
        <f t="shared" si="9"/>
        <v>N/A</v>
      </c>
      <c r="G62" s="29">
        <v>1349.5313943000001</v>
      </c>
      <c r="H62" s="27" t="str">
        <f t="shared" si="10"/>
        <v>N/A</v>
      </c>
      <c r="I62" s="8">
        <v>32.909999999999997</v>
      </c>
      <c r="J62" s="8">
        <v>-11.5</v>
      </c>
      <c r="K62" s="28" t="s">
        <v>739</v>
      </c>
      <c r="L62" s="112" t="str">
        <f t="shared" si="11"/>
        <v>Yes</v>
      </c>
    </row>
    <row r="63" spans="1:12" x14ac:dyDescent="0.2">
      <c r="A63" s="111" t="s">
        <v>1697</v>
      </c>
      <c r="B63" s="22" t="s">
        <v>213</v>
      </c>
      <c r="C63" s="29">
        <v>3902.7638867000001</v>
      </c>
      <c r="D63" s="27" t="str">
        <f t="shared" si="8"/>
        <v>N/A</v>
      </c>
      <c r="E63" s="29">
        <v>4471.7710698999999</v>
      </c>
      <c r="F63" s="27" t="str">
        <f t="shared" si="9"/>
        <v>N/A</v>
      </c>
      <c r="G63" s="29">
        <v>4814.9498596000003</v>
      </c>
      <c r="H63" s="27" t="str">
        <f t="shared" si="10"/>
        <v>N/A</v>
      </c>
      <c r="I63" s="8">
        <v>14.58</v>
      </c>
      <c r="J63" s="8">
        <v>7.6740000000000004</v>
      </c>
      <c r="K63" s="28" t="s">
        <v>739</v>
      </c>
      <c r="L63" s="112" t="str">
        <f t="shared" si="11"/>
        <v>Yes</v>
      </c>
    </row>
    <row r="64" spans="1:12" x14ac:dyDescent="0.2">
      <c r="A64" s="111" t="s">
        <v>1698</v>
      </c>
      <c r="B64" s="22" t="s">
        <v>213</v>
      </c>
      <c r="C64" s="29" t="s">
        <v>1749</v>
      </c>
      <c r="D64" s="27" t="str">
        <f t="shared" si="8"/>
        <v>N/A</v>
      </c>
      <c r="E64" s="29" t="s">
        <v>1749</v>
      </c>
      <c r="F64" s="27" t="str">
        <f t="shared" si="9"/>
        <v>N/A</v>
      </c>
      <c r="G64" s="29" t="s">
        <v>1749</v>
      </c>
      <c r="H64" s="27" t="str">
        <f t="shared" si="10"/>
        <v>N/A</v>
      </c>
      <c r="I64" s="8" t="s">
        <v>1749</v>
      </c>
      <c r="J64" s="8" t="s">
        <v>1749</v>
      </c>
      <c r="K64" s="28" t="s">
        <v>739</v>
      </c>
      <c r="L64" s="112" t="str">
        <f t="shared" si="11"/>
        <v>N/A</v>
      </c>
    </row>
    <row r="65" spans="1:12" x14ac:dyDescent="0.2">
      <c r="A65" s="111" t="s">
        <v>1699</v>
      </c>
      <c r="B65" s="22" t="s">
        <v>213</v>
      </c>
      <c r="C65" s="29">
        <v>2141.6029640000002</v>
      </c>
      <c r="D65" s="27" t="str">
        <f t="shared" si="8"/>
        <v>N/A</v>
      </c>
      <c r="E65" s="29">
        <v>2514.9883221999999</v>
      </c>
      <c r="F65" s="27" t="str">
        <f t="shared" si="9"/>
        <v>N/A</v>
      </c>
      <c r="G65" s="29">
        <v>2669.6837107000001</v>
      </c>
      <c r="H65" s="27" t="str">
        <f t="shared" si="10"/>
        <v>N/A</v>
      </c>
      <c r="I65" s="8">
        <v>17.43</v>
      </c>
      <c r="J65" s="8">
        <v>6.1509999999999998</v>
      </c>
      <c r="K65" s="28" t="s">
        <v>739</v>
      </c>
      <c r="L65" s="112" t="str">
        <f t="shared" si="11"/>
        <v>Yes</v>
      </c>
    </row>
    <row r="66" spans="1:12" x14ac:dyDescent="0.2">
      <c r="A66" s="111" t="s">
        <v>1700</v>
      </c>
      <c r="B66" s="22" t="s">
        <v>213</v>
      </c>
      <c r="C66" s="29">
        <v>2129.9921104999999</v>
      </c>
      <c r="D66" s="27" t="str">
        <f t="shared" si="8"/>
        <v>N/A</v>
      </c>
      <c r="E66" s="29">
        <v>2505.9549074000001</v>
      </c>
      <c r="F66" s="27" t="str">
        <f t="shared" si="9"/>
        <v>N/A</v>
      </c>
      <c r="G66" s="29">
        <v>2612.6711488000001</v>
      </c>
      <c r="H66" s="27" t="str">
        <f t="shared" si="10"/>
        <v>N/A</v>
      </c>
      <c r="I66" s="8">
        <v>17.649999999999999</v>
      </c>
      <c r="J66" s="8">
        <v>4.2590000000000003</v>
      </c>
      <c r="K66" s="28" t="s">
        <v>739</v>
      </c>
      <c r="L66" s="112" t="str">
        <f t="shared" si="11"/>
        <v>Yes</v>
      </c>
    </row>
    <row r="67" spans="1:12" x14ac:dyDescent="0.2">
      <c r="A67" s="111" t="s">
        <v>1701</v>
      </c>
      <c r="B67" s="22" t="s">
        <v>213</v>
      </c>
      <c r="C67" s="29" t="s">
        <v>1749</v>
      </c>
      <c r="D67" s="27" t="str">
        <f t="shared" si="8"/>
        <v>N/A</v>
      </c>
      <c r="E67" s="29" t="s">
        <v>1749</v>
      </c>
      <c r="F67" s="27" t="str">
        <f t="shared" si="9"/>
        <v>N/A</v>
      </c>
      <c r="G67" s="29" t="s">
        <v>1749</v>
      </c>
      <c r="H67" s="27" t="str">
        <f t="shared" si="10"/>
        <v>N/A</v>
      </c>
      <c r="I67" s="8" t="s">
        <v>1749</v>
      </c>
      <c r="J67" s="8" t="s">
        <v>1749</v>
      </c>
      <c r="K67" s="28" t="s">
        <v>739</v>
      </c>
      <c r="L67" s="112" t="str">
        <f t="shared" si="11"/>
        <v>N/A</v>
      </c>
    </row>
    <row r="68" spans="1:12" x14ac:dyDescent="0.2">
      <c r="A68" s="135" t="s">
        <v>1702</v>
      </c>
      <c r="B68" s="22" t="s">
        <v>213</v>
      </c>
      <c r="C68" s="29" t="s">
        <v>1749</v>
      </c>
      <c r="D68" s="27" t="str">
        <f t="shared" si="8"/>
        <v>N/A</v>
      </c>
      <c r="E68" s="29" t="s">
        <v>1749</v>
      </c>
      <c r="F68" s="27" t="str">
        <f t="shared" si="9"/>
        <v>N/A</v>
      </c>
      <c r="G68" s="29" t="s">
        <v>1749</v>
      </c>
      <c r="H68" s="27" t="str">
        <f t="shared" si="10"/>
        <v>N/A</v>
      </c>
      <c r="I68" s="8" t="s">
        <v>1749</v>
      </c>
      <c r="J68" s="8" t="s">
        <v>1749</v>
      </c>
      <c r="K68" s="28" t="s">
        <v>739</v>
      </c>
      <c r="L68" s="112" t="str">
        <f t="shared" si="11"/>
        <v>N/A</v>
      </c>
    </row>
    <row r="69" spans="1:12" x14ac:dyDescent="0.2">
      <c r="A69" s="135" t="s">
        <v>1703</v>
      </c>
      <c r="B69" s="22" t="s">
        <v>213</v>
      </c>
      <c r="C69" s="29">
        <v>3139.8649350999999</v>
      </c>
      <c r="D69" s="27" t="str">
        <f t="shared" si="8"/>
        <v>N/A</v>
      </c>
      <c r="E69" s="29">
        <v>2999.2471909999999</v>
      </c>
      <c r="F69" s="27" t="str">
        <f t="shared" si="9"/>
        <v>N/A</v>
      </c>
      <c r="G69" s="29">
        <v>4001.2</v>
      </c>
      <c r="H69" s="27" t="str">
        <f t="shared" si="10"/>
        <v>N/A</v>
      </c>
      <c r="I69" s="8">
        <v>-4.4800000000000004</v>
      </c>
      <c r="J69" s="8">
        <v>33.409999999999997</v>
      </c>
      <c r="K69" s="28" t="s">
        <v>739</v>
      </c>
      <c r="L69" s="112" t="str">
        <f t="shared" si="11"/>
        <v>No</v>
      </c>
    </row>
    <row r="70" spans="1:12" x14ac:dyDescent="0.2">
      <c r="A70" s="175" t="s">
        <v>1704</v>
      </c>
      <c r="B70" s="22" t="s">
        <v>213</v>
      </c>
      <c r="C70" s="29">
        <v>1333.2936881999999</v>
      </c>
      <c r="D70" s="27" t="str">
        <f t="shared" si="8"/>
        <v>N/A</v>
      </c>
      <c r="E70" s="29">
        <v>2559.0926942999999</v>
      </c>
      <c r="F70" s="27" t="str">
        <f t="shared" si="9"/>
        <v>N/A</v>
      </c>
      <c r="G70" s="29">
        <v>3682.8678043</v>
      </c>
      <c r="H70" s="27" t="str">
        <f t="shared" si="10"/>
        <v>N/A</v>
      </c>
      <c r="I70" s="8">
        <v>91.94</v>
      </c>
      <c r="J70" s="8">
        <v>43.91</v>
      </c>
      <c r="K70" s="28" t="s">
        <v>739</v>
      </c>
      <c r="L70" s="112" t="str">
        <f t="shared" si="11"/>
        <v>No</v>
      </c>
    </row>
    <row r="71" spans="1:12" x14ac:dyDescent="0.2">
      <c r="A71" s="175" t="s">
        <v>1705</v>
      </c>
      <c r="B71" s="22" t="s">
        <v>213</v>
      </c>
      <c r="C71" s="29" t="s">
        <v>1749</v>
      </c>
      <c r="D71" s="27" t="str">
        <f t="shared" si="8"/>
        <v>N/A</v>
      </c>
      <c r="E71" s="29" t="s">
        <v>1749</v>
      </c>
      <c r="F71" s="27" t="str">
        <f t="shared" si="9"/>
        <v>N/A</v>
      </c>
      <c r="G71" s="29" t="s">
        <v>1749</v>
      </c>
      <c r="H71" s="27" t="str">
        <f t="shared" si="10"/>
        <v>N/A</v>
      </c>
      <c r="I71" s="8" t="s">
        <v>1749</v>
      </c>
      <c r="J71" s="8" t="s">
        <v>1749</v>
      </c>
      <c r="K71" s="28" t="s">
        <v>739</v>
      </c>
      <c r="L71" s="112" t="str">
        <f t="shared" si="11"/>
        <v>N/A</v>
      </c>
    </row>
    <row r="72" spans="1:12" x14ac:dyDescent="0.2">
      <c r="A72" s="175" t="s">
        <v>1623</v>
      </c>
      <c r="B72" s="22" t="s">
        <v>213</v>
      </c>
      <c r="C72" s="29">
        <v>274128905</v>
      </c>
      <c r="D72" s="27" t="str">
        <f t="shared" ref="D72:D135" si="12">IF($B72="N/A","N/A",IF(C72&gt;10,"No",IF(C72&lt;-10,"No","Yes")))</f>
        <v>N/A</v>
      </c>
      <c r="E72" s="29">
        <v>290731441</v>
      </c>
      <c r="F72" s="27" t="str">
        <f t="shared" ref="F72:F135" si="13">IF($B72="N/A","N/A",IF(E72&gt;10,"No",IF(E72&lt;-10,"No","Yes")))</f>
        <v>N/A</v>
      </c>
      <c r="G72" s="29">
        <v>304318620</v>
      </c>
      <c r="H72" s="27" t="str">
        <f t="shared" ref="H72:H135" si="14">IF($B72="N/A","N/A",IF(G72&gt;10,"No",IF(G72&lt;-10,"No","Yes")))</f>
        <v>N/A</v>
      </c>
      <c r="I72" s="8">
        <v>6.056</v>
      </c>
      <c r="J72" s="8">
        <v>4.673</v>
      </c>
      <c r="K72" s="28" t="s">
        <v>739</v>
      </c>
      <c r="L72" s="112" t="str">
        <f t="shared" ref="L72:L132" si="15">IF(J72="Div by 0", "N/A", IF(K72="N/A","N/A", IF(J72&gt;VALUE(MID(K72,1,2)), "No", IF(J72&lt;-1*VALUE(MID(K72,1,2)), "No", "Yes"))))</f>
        <v>Yes</v>
      </c>
    </row>
    <row r="73" spans="1:12" x14ac:dyDescent="0.2">
      <c r="A73" s="175" t="s">
        <v>1624</v>
      </c>
      <c r="B73" s="22" t="s">
        <v>213</v>
      </c>
      <c r="C73" s="23">
        <v>35507</v>
      </c>
      <c r="D73" s="27" t="str">
        <f t="shared" si="12"/>
        <v>N/A</v>
      </c>
      <c r="E73" s="23">
        <v>36051</v>
      </c>
      <c r="F73" s="27" t="str">
        <f t="shared" si="13"/>
        <v>N/A</v>
      </c>
      <c r="G73" s="23">
        <v>37128</v>
      </c>
      <c r="H73" s="27" t="str">
        <f t="shared" si="14"/>
        <v>N/A</v>
      </c>
      <c r="I73" s="8">
        <v>1.532</v>
      </c>
      <c r="J73" s="8">
        <v>2.9870000000000001</v>
      </c>
      <c r="K73" s="28" t="s">
        <v>739</v>
      </c>
      <c r="L73" s="112" t="str">
        <f t="shared" si="15"/>
        <v>Yes</v>
      </c>
    </row>
    <row r="74" spans="1:12" x14ac:dyDescent="0.2">
      <c r="A74" s="175" t="s">
        <v>1317</v>
      </c>
      <c r="B74" s="22" t="s">
        <v>213</v>
      </c>
      <c r="C74" s="29">
        <v>7720.4186497999999</v>
      </c>
      <c r="D74" s="27" t="str">
        <f t="shared" si="12"/>
        <v>N/A</v>
      </c>
      <c r="E74" s="29">
        <v>8064.4487253999996</v>
      </c>
      <c r="F74" s="27" t="str">
        <f t="shared" si="13"/>
        <v>N/A</v>
      </c>
      <c r="G74" s="29">
        <v>8196.4722043000002</v>
      </c>
      <c r="H74" s="27" t="str">
        <f t="shared" si="14"/>
        <v>N/A</v>
      </c>
      <c r="I74" s="8">
        <v>4.4560000000000004</v>
      </c>
      <c r="J74" s="8">
        <v>1.637</v>
      </c>
      <c r="K74" s="28" t="s">
        <v>739</v>
      </c>
      <c r="L74" s="112" t="str">
        <f t="shared" si="15"/>
        <v>Yes</v>
      </c>
    </row>
    <row r="75" spans="1:12" ht="25.5" x14ac:dyDescent="0.2">
      <c r="A75" s="175" t="s">
        <v>1318</v>
      </c>
      <c r="B75" s="22" t="s">
        <v>213</v>
      </c>
      <c r="C75" s="23">
        <v>5.9888472695999999</v>
      </c>
      <c r="D75" s="27" t="str">
        <f t="shared" si="12"/>
        <v>N/A</v>
      </c>
      <c r="E75" s="23">
        <v>6.0064908047000003</v>
      </c>
      <c r="F75" s="27" t="str">
        <f t="shared" si="13"/>
        <v>N/A</v>
      </c>
      <c r="G75" s="23">
        <v>5.9250161603000002</v>
      </c>
      <c r="H75" s="27" t="str">
        <f t="shared" si="14"/>
        <v>N/A</v>
      </c>
      <c r="I75" s="8">
        <v>0.29459999999999997</v>
      </c>
      <c r="J75" s="8">
        <v>-1.36</v>
      </c>
      <c r="K75" s="28" t="s">
        <v>739</v>
      </c>
      <c r="L75" s="112" t="str">
        <f t="shared" si="15"/>
        <v>Yes</v>
      </c>
    </row>
    <row r="76" spans="1:12" ht="25.5" x14ac:dyDescent="0.2">
      <c r="A76" s="175" t="s">
        <v>548</v>
      </c>
      <c r="B76" s="22" t="s">
        <v>213</v>
      </c>
      <c r="C76" s="29">
        <v>222229</v>
      </c>
      <c r="D76" s="27" t="str">
        <f t="shared" si="12"/>
        <v>N/A</v>
      </c>
      <c r="E76" s="29">
        <v>293259</v>
      </c>
      <c r="F76" s="27" t="str">
        <f t="shared" si="13"/>
        <v>N/A</v>
      </c>
      <c r="G76" s="29">
        <v>220932</v>
      </c>
      <c r="H76" s="27" t="str">
        <f t="shared" si="14"/>
        <v>N/A</v>
      </c>
      <c r="I76" s="8">
        <v>31.96</v>
      </c>
      <c r="J76" s="8">
        <v>-24.7</v>
      </c>
      <c r="K76" s="28" t="s">
        <v>739</v>
      </c>
      <c r="L76" s="112" t="str">
        <f t="shared" si="15"/>
        <v>Yes</v>
      </c>
    </row>
    <row r="77" spans="1:12" x14ac:dyDescent="0.2">
      <c r="A77" s="175" t="s">
        <v>549</v>
      </c>
      <c r="B77" s="22" t="s">
        <v>213</v>
      </c>
      <c r="C77" s="23">
        <v>11</v>
      </c>
      <c r="D77" s="27" t="str">
        <f t="shared" si="12"/>
        <v>N/A</v>
      </c>
      <c r="E77" s="23">
        <v>11</v>
      </c>
      <c r="F77" s="27" t="str">
        <f t="shared" si="13"/>
        <v>N/A</v>
      </c>
      <c r="G77" s="23">
        <v>11</v>
      </c>
      <c r="H77" s="27" t="str">
        <f t="shared" si="14"/>
        <v>N/A</v>
      </c>
      <c r="I77" s="8">
        <v>-33.299999999999997</v>
      </c>
      <c r="J77" s="8">
        <v>-50</v>
      </c>
      <c r="K77" s="28" t="s">
        <v>739</v>
      </c>
      <c r="L77" s="112" t="str">
        <f t="shared" si="15"/>
        <v>No</v>
      </c>
    </row>
    <row r="78" spans="1:12" x14ac:dyDescent="0.2">
      <c r="A78" s="175" t="s">
        <v>1319</v>
      </c>
      <c r="B78" s="22" t="s">
        <v>213</v>
      </c>
      <c r="C78" s="29">
        <v>74076.333333000002</v>
      </c>
      <c r="D78" s="27" t="str">
        <f t="shared" si="12"/>
        <v>N/A</v>
      </c>
      <c r="E78" s="29">
        <v>146629.5</v>
      </c>
      <c r="F78" s="27" t="str">
        <f t="shared" si="13"/>
        <v>N/A</v>
      </c>
      <c r="G78" s="29">
        <v>220932</v>
      </c>
      <c r="H78" s="27" t="str">
        <f t="shared" si="14"/>
        <v>N/A</v>
      </c>
      <c r="I78" s="8">
        <v>97.94</v>
      </c>
      <c r="J78" s="8">
        <v>50.67</v>
      </c>
      <c r="K78" s="28" t="s">
        <v>739</v>
      </c>
      <c r="L78" s="112" t="str">
        <f t="shared" si="15"/>
        <v>No</v>
      </c>
    </row>
    <row r="79" spans="1:12" ht="25.5" x14ac:dyDescent="0.2">
      <c r="A79" s="175" t="s">
        <v>550</v>
      </c>
      <c r="B79" s="22" t="s">
        <v>213</v>
      </c>
      <c r="C79" s="29">
        <v>2041074</v>
      </c>
      <c r="D79" s="27" t="str">
        <f t="shared" si="12"/>
        <v>N/A</v>
      </c>
      <c r="E79" s="29">
        <v>1409931</v>
      </c>
      <c r="F79" s="27" t="str">
        <f t="shared" si="13"/>
        <v>N/A</v>
      </c>
      <c r="G79" s="29">
        <v>1268414</v>
      </c>
      <c r="H79" s="27" t="str">
        <f t="shared" si="14"/>
        <v>N/A</v>
      </c>
      <c r="I79" s="8">
        <v>-30.9</v>
      </c>
      <c r="J79" s="8">
        <v>-10</v>
      </c>
      <c r="K79" s="28" t="s">
        <v>739</v>
      </c>
      <c r="L79" s="112" t="str">
        <f t="shared" si="15"/>
        <v>Yes</v>
      </c>
    </row>
    <row r="80" spans="1:12" x14ac:dyDescent="0.2">
      <c r="A80" s="175" t="s">
        <v>551</v>
      </c>
      <c r="B80" s="22" t="s">
        <v>213</v>
      </c>
      <c r="C80" s="23">
        <v>40</v>
      </c>
      <c r="D80" s="27" t="str">
        <f t="shared" si="12"/>
        <v>N/A</v>
      </c>
      <c r="E80" s="23">
        <v>38</v>
      </c>
      <c r="F80" s="27" t="str">
        <f t="shared" si="13"/>
        <v>N/A</v>
      </c>
      <c r="G80" s="23">
        <v>28</v>
      </c>
      <c r="H80" s="27" t="str">
        <f t="shared" si="14"/>
        <v>N/A</v>
      </c>
      <c r="I80" s="8">
        <v>-5</v>
      </c>
      <c r="J80" s="8">
        <v>-26.3</v>
      </c>
      <c r="K80" s="28" t="s">
        <v>739</v>
      </c>
      <c r="L80" s="112" t="str">
        <f t="shared" si="15"/>
        <v>Yes</v>
      </c>
    </row>
    <row r="81" spans="1:12" ht="25.5" x14ac:dyDescent="0.2">
      <c r="A81" s="175" t="s">
        <v>1320</v>
      </c>
      <c r="B81" s="22" t="s">
        <v>213</v>
      </c>
      <c r="C81" s="29">
        <v>51026.85</v>
      </c>
      <c r="D81" s="27" t="str">
        <f t="shared" si="12"/>
        <v>N/A</v>
      </c>
      <c r="E81" s="29">
        <v>37103.447368000001</v>
      </c>
      <c r="F81" s="27" t="str">
        <f t="shared" si="13"/>
        <v>N/A</v>
      </c>
      <c r="G81" s="29">
        <v>45300.5</v>
      </c>
      <c r="H81" s="27" t="str">
        <f t="shared" si="14"/>
        <v>N/A</v>
      </c>
      <c r="I81" s="8">
        <v>-27.3</v>
      </c>
      <c r="J81" s="8">
        <v>22.09</v>
      </c>
      <c r="K81" s="28" t="s">
        <v>739</v>
      </c>
      <c r="L81" s="112" t="str">
        <f t="shared" si="15"/>
        <v>Yes</v>
      </c>
    </row>
    <row r="82" spans="1:12" ht="25.5" x14ac:dyDescent="0.2">
      <c r="A82" s="175" t="s">
        <v>552</v>
      </c>
      <c r="B82" s="22" t="s">
        <v>213</v>
      </c>
      <c r="C82" s="29">
        <v>11554884</v>
      </c>
      <c r="D82" s="27" t="str">
        <f t="shared" si="12"/>
        <v>N/A</v>
      </c>
      <c r="E82" s="29">
        <v>28866646</v>
      </c>
      <c r="F82" s="27" t="str">
        <f t="shared" si="13"/>
        <v>N/A</v>
      </c>
      <c r="G82" s="29">
        <v>17563020</v>
      </c>
      <c r="H82" s="27" t="str">
        <f t="shared" si="14"/>
        <v>N/A</v>
      </c>
      <c r="I82" s="8">
        <v>149.80000000000001</v>
      </c>
      <c r="J82" s="8">
        <v>-39.200000000000003</v>
      </c>
      <c r="K82" s="28" t="s">
        <v>739</v>
      </c>
      <c r="L82" s="112" t="str">
        <f t="shared" si="15"/>
        <v>No</v>
      </c>
    </row>
    <row r="83" spans="1:12" x14ac:dyDescent="0.2">
      <c r="A83" s="175" t="s">
        <v>553</v>
      </c>
      <c r="B83" s="22" t="s">
        <v>213</v>
      </c>
      <c r="C83" s="23">
        <v>73</v>
      </c>
      <c r="D83" s="27" t="str">
        <f t="shared" si="12"/>
        <v>N/A</v>
      </c>
      <c r="E83" s="23">
        <v>72</v>
      </c>
      <c r="F83" s="27" t="str">
        <f t="shared" si="13"/>
        <v>N/A</v>
      </c>
      <c r="G83" s="23">
        <v>41</v>
      </c>
      <c r="H83" s="27" t="str">
        <f t="shared" si="14"/>
        <v>N/A</v>
      </c>
      <c r="I83" s="8">
        <v>-1.37</v>
      </c>
      <c r="J83" s="8">
        <v>-43.1</v>
      </c>
      <c r="K83" s="28" t="s">
        <v>739</v>
      </c>
      <c r="L83" s="112" t="str">
        <f t="shared" si="15"/>
        <v>No</v>
      </c>
    </row>
    <row r="84" spans="1:12" x14ac:dyDescent="0.2">
      <c r="A84" s="175" t="s">
        <v>1321</v>
      </c>
      <c r="B84" s="22" t="s">
        <v>213</v>
      </c>
      <c r="C84" s="29">
        <v>158286.08218999999</v>
      </c>
      <c r="D84" s="27" t="str">
        <f t="shared" si="12"/>
        <v>N/A</v>
      </c>
      <c r="E84" s="29">
        <v>400925.63889</v>
      </c>
      <c r="F84" s="27" t="str">
        <f t="shared" si="13"/>
        <v>N/A</v>
      </c>
      <c r="G84" s="29">
        <v>428366.34146000003</v>
      </c>
      <c r="H84" s="27" t="str">
        <f t="shared" si="14"/>
        <v>N/A</v>
      </c>
      <c r="I84" s="8">
        <v>153.30000000000001</v>
      </c>
      <c r="J84" s="8">
        <v>6.8440000000000003</v>
      </c>
      <c r="K84" s="28" t="s">
        <v>739</v>
      </c>
      <c r="L84" s="112" t="str">
        <f t="shared" si="15"/>
        <v>Yes</v>
      </c>
    </row>
    <row r="85" spans="1:12" x14ac:dyDescent="0.2">
      <c r="A85" s="175" t="s">
        <v>554</v>
      </c>
      <c r="B85" s="22" t="s">
        <v>213</v>
      </c>
      <c r="C85" s="29">
        <v>42362169</v>
      </c>
      <c r="D85" s="27" t="str">
        <f t="shared" si="12"/>
        <v>N/A</v>
      </c>
      <c r="E85" s="29">
        <v>49780949</v>
      </c>
      <c r="F85" s="27" t="str">
        <f t="shared" si="13"/>
        <v>N/A</v>
      </c>
      <c r="G85" s="29">
        <v>26374437</v>
      </c>
      <c r="H85" s="27" t="str">
        <f t="shared" si="14"/>
        <v>N/A</v>
      </c>
      <c r="I85" s="8">
        <v>17.510000000000002</v>
      </c>
      <c r="J85" s="8">
        <v>-47</v>
      </c>
      <c r="K85" s="28" t="s">
        <v>739</v>
      </c>
      <c r="L85" s="112" t="str">
        <f t="shared" si="15"/>
        <v>No</v>
      </c>
    </row>
    <row r="86" spans="1:12" x14ac:dyDescent="0.2">
      <c r="A86" s="175" t="s">
        <v>555</v>
      </c>
      <c r="B86" s="22" t="s">
        <v>213</v>
      </c>
      <c r="C86" s="23">
        <v>1141</v>
      </c>
      <c r="D86" s="27" t="str">
        <f t="shared" si="12"/>
        <v>N/A</v>
      </c>
      <c r="E86" s="23">
        <v>1189</v>
      </c>
      <c r="F86" s="27" t="str">
        <f t="shared" si="13"/>
        <v>N/A</v>
      </c>
      <c r="G86" s="23">
        <v>784</v>
      </c>
      <c r="H86" s="27" t="str">
        <f t="shared" si="14"/>
        <v>N/A</v>
      </c>
      <c r="I86" s="8">
        <v>4.2069999999999999</v>
      </c>
      <c r="J86" s="8">
        <v>-34.1</v>
      </c>
      <c r="K86" s="28" t="s">
        <v>739</v>
      </c>
      <c r="L86" s="112" t="str">
        <f t="shared" si="15"/>
        <v>No</v>
      </c>
    </row>
    <row r="87" spans="1:12" x14ac:dyDescent="0.2">
      <c r="A87" s="175" t="s">
        <v>1322</v>
      </c>
      <c r="B87" s="22" t="s">
        <v>213</v>
      </c>
      <c r="C87" s="29">
        <v>37127.229622999999</v>
      </c>
      <c r="D87" s="27" t="str">
        <f t="shared" si="12"/>
        <v>N/A</v>
      </c>
      <c r="E87" s="29">
        <v>41867.913373000003</v>
      </c>
      <c r="F87" s="27" t="str">
        <f t="shared" si="13"/>
        <v>N/A</v>
      </c>
      <c r="G87" s="29">
        <v>33640.863519999999</v>
      </c>
      <c r="H87" s="27" t="str">
        <f t="shared" si="14"/>
        <v>N/A</v>
      </c>
      <c r="I87" s="8">
        <v>12.77</v>
      </c>
      <c r="J87" s="8">
        <v>-19.7</v>
      </c>
      <c r="K87" s="28" t="s">
        <v>739</v>
      </c>
      <c r="L87" s="112" t="str">
        <f t="shared" si="15"/>
        <v>Yes</v>
      </c>
    </row>
    <row r="88" spans="1:12" ht="25.5" x14ac:dyDescent="0.2">
      <c r="A88" s="175" t="s">
        <v>556</v>
      </c>
      <c r="B88" s="22" t="s">
        <v>213</v>
      </c>
      <c r="C88" s="29">
        <v>149306956</v>
      </c>
      <c r="D88" s="27" t="str">
        <f t="shared" si="12"/>
        <v>N/A</v>
      </c>
      <c r="E88" s="29">
        <v>202487775</v>
      </c>
      <c r="F88" s="27" t="str">
        <f t="shared" si="13"/>
        <v>N/A</v>
      </c>
      <c r="G88" s="29">
        <v>198259326</v>
      </c>
      <c r="H88" s="27" t="str">
        <f t="shared" si="14"/>
        <v>N/A</v>
      </c>
      <c r="I88" s="8">
        <v>35.619999999999997</v>
      </c>
      <c r="J88" s="8">
        <v>-2.09</v>
      </c>
      <c r="K88" s="28" t="s">
        <v>739</v>
      </c>
      <c r="L88" s="112" t="str">
        <f t="shared" si="15"/>
        <v>Yes</v>
      </c>
    </row>
    <row r="89" spans="1:12" x14ac:dyDescent="0.2">
      <c r="A89" s="175" t="s">
        <v>557</v>
      </c>
      <c r="B89" s="22" t="s">
        <v>213</v>
      </c>
      <c r="C89" s="23">
        <v>306394</v>
      </c>
      <c r="D89" s="27" t="str">
        <f t="shared" si="12"/>
        <v>N/A</v>
      </c>
      <c r="E89" s="23">
        <v>361610</v>
      </c>
      <c r="F89" s="27" t="str">
        <f t="shared" si="13"/>
        <v>N/A</v>
      </c>
      <c r="G89" s="23">
        <v>381292</v>
      </c>
      <c r="H89" s="27" t="str">
        <f t="shared" si="14"/>
        <v>N/A</v>
      </c>
      <c r="I89" s="8">
        <v>18.02</v>
      </c>
      <c r="J89" s="8">
        <v>5.4429999999999996</v>
      </c>
      <c r="K89" s="28" t="s">
        <v>739</v>
      </c>
      <c r="L89" s="112" t="str">
        <f t="shared" si="15"/>
        <v>Yes</v>
      </c>
    </row>
    <row r="90" spans="1:12" x14ac:dyDescent="0.2">
      <c r="A90" s="175" t="s">
        <v>1323</v>
      </c>
      <c r="B90" s="22" t="s">
        <v>213</v>
      </c>
      <c r="C90" s="29">
        <v>487.30378531999997</v>
      </c>
      <c r="D90" s="27" t="str">
        <f t="shared" si="12"/>
        <v>N/A</v>
      </c>
      <c r="E90" s="29">
        <v>559.96176820000005</v>
      </c>
      <c r="F90" s="27" t="str">
        <f t="shared" si="13"/>
        <v>N/A</v>
      </c>
      <c r="G90" s="29">
        <v>519.96718000999999</v>
      </c>
      <c r="H90" s="27" t="str">
        <f t="shared" si="14"/>
        <v>N/A</v>
      </c>
      <c r="I90" s="8">
        <v>14.91</v>
      </c>
      <c r="J90" s="8">
        <v>-7.14</v>
      </c>
      <c r="K90" s="28" t="s">
        <v>739</v>
      </c>
      <c r="L90" s="112" t="str">
        <f t="shared" si="15"/>
        <v>Yes</v>
      </c>
    </row>
    <row r="91" spans="1:12" x14ac:dyDescent="0.2">
      <c r="A91" s="175" t="s">
        <v>558</v>
      </c>
      <c r="B91" s="22" t="s">
        <v>213</v>
      </c>
      <c r="C91" s="29">
        <v>86580632</v>
      </c>
      <c r="D91" s="27" t="str">
        <f t="shared" si="12"/>
        <v>N/A</v>
      </c>
      <c r="E91" s="29">
        <v>89770884</v>
      </c>
      <c r="F91" s="27" t="str">
        <f t="shared" si="13"/>
        <v>N/A</v>
      </c>
      <c r="G91" s="29">
        <v>90756563</v>
      </c>
      <c r="H91" s="27" t="str">
        <f t="shared" si="14"/>
        <v>N/A</v>
      </c>
      <c r="I91" s="8">
        <v>3.6850000000000001</v>
      </c>
      <c r="J91" s="8">
        <v>1.0980000000000001</v>
      </c>
      <c r="K91" s="28" t="s">
        <v>739</v>
      </c>
      <c r="L91" s="112" t="str">
        <f t="shared" si="15"/>
        <v>Yes</v>
      </c>
    </row>
    <row r="92" spans="1:12" x14ac:dyDescent="0.2">
      <c r="A92" s="175" t="s">
        <v>559</v>
      </c>
      <c r="B92" s="22" t="s">
        <v>213</v>
      </c>
      <c r="C92" s="23">
        <v>176743</v>
      </c>
      <c r="D92" s="27" t="str">
        <f t="shared" si="12"/>
        <v>N/A</v>
      </c>
      <c r="E92" s="23">
        <v>199818</v>
      </c>
      <c r="F92" s="27" t="str">
        <f t="shared" si="13"/>
        <v>N/A</v>
      </c>
      <c r="G92" s="23">
        <v>214598</v>
      </c>
      <c r="H92" s="27" t="str">
        <f t="shared" si="14"/>
        <v>N/A</v>
      </c>
      <c r="I92" s="8">
        <v>13.06</v>
      </c>
      <c r="J92" s="8">
        <v>7.3970000000000002</v>
      </c>
      <c r="K92" s="28" t="s">
        <v>739</v>
      </c>
      <c r="L92" s="112" t="str">
        <f t="shared" si="15"/>
        <v>Yes</v>
      </c>
    </row>
    <row r="93" spans="1:12" x14ac:dyDescent="0.2">
      <c r="A93" s="175" t="s">
        <v>1324</v>
      </c>
      <c r="B93" s="22" t="s">
        <v>213</v>
      </c>
      <c r="C93" s="29">
        <v>489.86738937000001</v>
      </c>
      <c r="D93" s="27" t="str">
        <f t="shared" si="12"/>
        <v>N/A</v>
      </c>
      <c r="E93" s="29">
        <v>449.26324956000002</v>
      </c>
      <c r="F93" s="27" t="str">
        <f t="shared" si="13"/>
        <v>N/A</v>
      </c>
      <c r="G93" s="29">
        <v>422.91430022999998</v>
      </c>
      <c r="H93" s="27" t="str">
        <f t="shared" si="14"/>
        <v>N/A</v>
      </c>
      <c r="I93" s="8">
        <v>-8.2899999999999991</v>
      </c>
      <c r="J93" s="8">
        <v>-5.86</v>
      </c>
      <c r="K93" s="28" t="s">
        <v>739</v>
      </c>
      <c r="L93" s="112" t="str">
        <f t="shared" si="15"/>
        <v>Yes</v>
      </c>
    </row>
    <row r="94" spans="1:12" ht="25.5" x14ac:dyDescent="0.2">
      <c r="A94" s="175" t="s">
        <v>560</v>
      </c>
      <c r="B94" s="22" t="s">
        <v>213</v>
      </c>
      <c r="C94" s="29">
        <v>5598778</v>
      </c>
      <c r="D94" s="27" t="str">
        <f t="shared" si="12"/>
        <v>N/A</v>
      </c>
      <c r="E94" s="29">
        <v>29996914</v>
      </c>
      <c r="F94" s="27" t="str">
        <f t="shared" si="13"/>
        <v>N/A</v>
      </c>
      <c r="G94" s="29">
        <v>27058108</v>
      </c>
      <c r="H94" s="27" t="str">
        <f t="shared" si="14"/>
        <v>N/A</v>
      </c>
      <c r="I94" s="8">
        <v>435.8</v>
      </c>
      <c r="J94" s="8">
        <v>-9.8000000000000007</v>
      </c>
      <c r="K94" s="28" t="s">
        <v>739</v>
      </c>
      <c r="L94" s="112" t="str">
        <f t="shared" si="15"/>
        <v>Yes</v>
      </c>
    </row>
    <row r="95" spans="1:12" x14ac:dyDescent="0.2">
      <c r="A95" s="175" t="s">
        <v>561</v>
      </c>
      <c r="B95" s="22" t="s">
        <v>213</v>
      </c>
      <c r="C95" s="23">
        <v>23315</v>
      </c>
      <c r="D95" s="27" t="str">
        <f t="shared" si="12"/>
        <v>N/A</v>
      </c>
      <c r="E95" s="23">
        <v>34280</v>
      </c>
      <c r="F95" s="27" t="str">
        <f t="shared" si="13"/>
        <v>N/A</v>
      </c>
      <c r="G95" s="23">
        <v>35633</v>
      </c>
      <c r="H95" s="27" t="str">
        <f t="shared" si="14"/>
        <v>N/A</v>
      </c>
      <c r="I95" s="8">
        <v>47.03</v>
      </c>
      <c r="J95" s="8">
        <v>3.9470000000000001</v>
      </c>
      <c r="K95" s="28" t="s">
        <v>739</v>
      </c>
      <c r="L95" s="112" t="str">
        <f t="shared" si="15"/>
        <v>Yes</v>
      </c>
    </row>
    <row r="96" spans="1:12" ht="25.5" x14ac:dyDescent="0.2">
      <c r="A96" s="175" t="s">
        <v>1325</v>
      </c>
      <c r="B96" s="22" t="s">
        <v>213</v>
      </c>
      <c r="C96" s="29">
        <v>240.13630710000001</v>
      </c>
      <c r="D96" s="27" t="str">
        <f t="shared" si="12"/>
        <v>N/A</v>
      </c>
      <c r="E96" s="29">
        <v>875.05583431000002</v>
      </c>
      <c r="F96" s="27" t="str">
        <f t="shared" si="13"/>
        <v>N/A</v>
      </c>
      <c r="G96" s="29">
        <v>759.3553167</v>
      </c>
      <c r="H96" s="27" t="str">
        <f t="shared" si="14"/>
        <v>N/A</v>
      </c>
      <c r="I96" s="8">
        <v>264.39999999999998</v>
      </c>
      <c r="J96" s="8">
        <v>-13.2</v>
      </c>
      <c r="K96" s="28" t="s">
        <v>739</v>
      </c>
      <c r="L96" s="112" t="str">
        <f t="shared" si="15"/>
        <v>Yes</v>
      </c>
    </row>
    <row r="97" spans="1:12" ht="25.5" x14ac:dyDescent="0.2">
      <c r="A97" s="175" t="s">
        <v>562</v>
      </c>
      <c r="B97" s="22" t="s">
        <v>213</v>
      </c>
      <c r="C97" s="29">
        <v>126104929</v>
      </c>
      <c r="D97" s="27" t="str">
        <f t="shared" si="12"/>
        <v>N/A</v>
      </c>
      <c r="E97" s="29">
        <v>163152779</v>
      </c>
      <c r="F97" s="27" t="str">
        <f t="shared" si="13"/>
        <v>N/A</v>
      </c>
      <c r="G97" s="29">
        <v>171032071</v>
      </c>
      <c r="H97" s="27" t="str">
        <f t="shared" si="14"/>
        <v>N/A</v>
      </c>
      <c r="I97" s="8">
        <v>29.38</v>
      </c>
      <c r="J97" s="8">
        <v>4.8289999999999997</v>
      </c>
      <c r="K97" s="28" t="s">
        <v>739</v>
      </c>
      <c r="L97" s="112" t="str">
        <f t="shared" si="15"/>
        <v>Yes</v>
      </c>
    </row>
    <row r="98" spans="1:12" x14ac:dyDescent="0.2">
      <c r="A98" s="175" t="s">
        <v>563</v>
      </c>
      <c r="B98" s="22" t="s">
        <v>213</v>
      </c>
      <c r="C98" s="23">
        <v>186884</v>
      </c>
      <c r="D98" s="27" t="str">
        <f t="shared" si="12"/>
        <v>N/A</v>
      </c>
      <c r="E98" s="23">
        <v>205883</v>
      </c>
      <c r="F98" s="27" t="str">
        <f t="shared" si="13"/>
        <v>N/A</v>
      </c>
      <c r="G98" s="23">
        <v>222183</v>
      </c>
      <c r="H98" s="27" t="str">
        <f t="shared" si="14"/>
        <v>N/A</v>
      </c>
      <c r="I98" s="8">
        <v>10.17</v>
      </c>
      <c r="J98" s="8">
        <v>7.9169999999999998</v>
      </c>
      <c r="K98" s="28" t="s">
        <v>739</v>
      </c>
      <c r="L98" s="112" t="str">
        <f t="shared" si="15"/>
        <v>Yes</v>
      </c>
    </row>
    <row r="99" spans="1:12" x14ac:dyDescent="0.2">
      <c r="A99" s="175" t="s">
        <v>1326</v>
      </c>
      <c r="B99" s="22" t="s">
        <v>213</v>
      </c>
      <c r="C99" s="29">
        <v>674.77648701999999</v>
      </c>
      <c r="D99" s="27" t="str">
        <f t="shared" si="12"/>
        <v>N/A</v>
      </c>
      <c r="E99" s="29">
        <v>792.45386456999995</v>
      </c>
      <c r="F99" s="27" t="str">
        <f t="shared" si="13"/>
        <v>N/A</v>
      </c>
      <c r="G99" s="29">
        <v>769.78018569999995</v>
      </c>
      <c r="H99" s="27" t="str">
        <f t="shared" si="14"/>
        <v>N/A</v>
      </c>
      <c r="I99" s="8">
        <v>17.440000000000001</v>
      </c>
      <c r="J99" s="8">
        <v>-2.86</v>
      </c>
      <c r="K99" s="28" t="s">
        <v>739</v>
      </c>
      <c r="L99" s="112" t="str">
        <f t="shared" si="15"/>
        <v>Yes</v>
      </c>
    </row>
    <row r="100" spans="1:12" x14ac:dyDescent="0.2">
      <c r="A100" s="175" t="s">
        <v>564</v>
      </c>
      <c r="B100" s="22" t="s">
        <v>213</v>
      </c>
      <c r="C100" s="29">
        <v>142903992</v>
      </c>
      <c r="D100" s="27" t="str">
        <f t="shared" si="12"/>
        <v>N/A</v>
      </c>
      <c r="E100" s="29">
        <v>125863431</v>
      </c>
      <c r="F100" s="27" t="str">
        <f t="shared" si="13"/>
        <v>N/A</v>
      </c>
      <c r="G100" s="29">
        <v>131351355</v>
      </c>
      <c r="H100" s="27" t="str">
        <f t="shared" si="14"/>
        <v>N/A</v>
      </c>
      <c r="I100" s="8">
        <v>-11.9</v>
      </c>
      <c r="J100" s="8">
        <v>4.3600000000000003</v>
      </c>
      <c r="K100" s="28" t="s">
        <v>739</v>
      </c>
      <c r="L100" s="112" t="str">
        <f t="shared" si="15"/>
        <v>Yes</v>
      </c>
    </row>
    <row r="101" spans="1:12" x14ac:dyDescent="0.2">
      <c r="A101" s="175" t="s">
        <v>565</v>
      </c>
      <c r="B101" s="22" t="s">
        <v>213</v>
      </c>
      <c r="C101" s="23">
        <v>301643</v>
      </c>
      <c r="D101" s="27" t="str">
        <f t="shared" si="12"/>
        <v>N/A</v>
      </c>
      <c r="E101" s="23">
        <v>265062</v>
      </c>
      <c r="F101" s="27" t="str">
        <f t="shared" si="13"/>
        <v>N/A</v>
      </c>
      <c r="G101" s="23">
        <v>287784</v>
      </c>
      <c r="H101" s="27" t="str">
        <f t="shared" si="14"/>
        <v>N/A</v>
      </c>
      <c r="I101" s="8">
        <v>-12.1</v>
      </c>
      <c r="J101" s="8">
        <v>8.5719999999999992</v>
      </c>
      <c r="K101" s="28" t="s">
        <v>739</v>
      </c>
      <c r="L101" s="112" t="str">
        <f t="shared" si="15"/>
        <v>Yes</v>
      </c>
    </row>
    <row r="102" spans="1:12" x14ac:dyDescent="0.2">
      <c r="A102" s="175" t="s">
        <v>1327</v>
      </c>
      <c r="B102" s="22" t="s">
        <v>213</v>
      </c>
      <c r="C102" s="29">
        <v>473.75205790000001</v>
      </c>
      <c r="D102" s="27" t="str">
        <f t="shared" si="12"/>
        <v>N/A</v>
      </c>
      <c r="E102" s="29">
        <v>474.84524752999999</v>
      </c>
      <c r="F102" s="27" t="str">
        <f t="shared" si="13"/>
        <v>N/A</v>
      </c>
      <c r="G102" s="29">
        <v>456.42341131000001</v>
      </c>
      <c r="H102" s="27" t="str">
        <f t="shared" si="14"/>
        <v>N/A</v>
      </c>
      <c r="I102" s="8">
        <v>0.23080000000000001</v>
      </c>
      <c r="J102" s="8">
        <v>-3.88</v>
      </c>
      <c r="K102" s="28" t="s">
        <v>739</v>
      </c>
      <c r="L102" s="112" t="str">
        <f t="shared" si="15"/>
        <v>Yes</v>
      </c>
    </row>
    <row r="103" spans="1:12" ht="25.5" x14ac:dyDescent="0.2">
      <c r="A103" s="175" t="s">
        <v>566</v>
      </c>
      <c r="B103" s="22" t="s">
        <v>213</v>
      </c>
      <c r="C103" s="29">
        <v>113326184</v>
      </c>
      <c r="D103" s="27" t="str">
        <f t="shared" si="12"/>
        <v>N/A</v>
      </c>
      <c r="E103" s="29">
        <v>116863089</v>
      </c>
      <c r="F103" s="27" t="str">
        <f t="shared" si="13"/>
        <v>N/A</v>
      </c>
      <c r="G103" s="29">
        <v>72473780</v>
      </c>
      <c r="H103" s="27" t="str">
        <f t="shared" si="14"/>
        <v>N/A</v>
      </c>
      <c r="I103" s="8">
        <v>3.121</v>
      </c>
      <c r="J103" s="8">
        <v>-38</v>
      </c>
      <c r="K103" s="28" t="s">
        <v>739</v>
      </c>
      <c r="L103" s="112" t="str">
        <f t="shared" si="15"/>
        <v>No</v>
      </c>
    </row>
    <row r="104" spans="1:12" x14ac:dyDescent="0.2">
      <c r="A104" s="175" t="s">
        <v>567</v>
      </c>
      <c r="B104" s="22" t="s">
        <v>213</v>
      </c>
      <c r="C104" s="23">
        <v>6840</v>
      </c>
      <c r="D104" s="27" t="str">
        <f t="shared" si="12"/>
        <v>N/A</v>
      </c>
      <c r="E104" s="23">
        <v>7464</v>
      </c>
      <c r="F104" s="27" t="str">
        <f t="shared" si="13"/>
        <v>N/A</v>
      </c>
      <c r="G104" s="23">
        <v>6196</v>
      </c>
      <c r="H104" s="27" t="str">
        <f t="shared" si="14"/>
        <v>N/A</v>
      </c>
      <c r="I104" s="8">
        <v>9.1229999999999993</v>
      </c>
      <c r="J104" s="8">
        <v>-17</v>
      </c>
      <c r="K104" s="28" t="s">
        <v>739</v>
      </c>
      <c r="L104" s="112" t="str">
        <f t="shared" si="15"/>
        <v>Yes</v>
      </c>
    </row>
    <row r="105" spans="1:12" ht="25.5" x14ac:dyDescent="0.2">
      <c r="A105" s="175" t="s">
        <v>1328</v>
      </c>
      <c r="B105" s="22" t="s">
        <v>213</v>
      </c>
      <c r="C105" s="29">
        <v>16568.155556000002</v>
      </c>
      <c r="D105" s="27" t="str">
        <f t="shared" si="12"/>
        <v>N/A</v>
      </c>
      <c r="E105" s="29">
        <v>15656.898311999999</v>
      </c>
      <c r="F105" s="27" t="str">
        <f t="shared" si="13"/>
        <v>N/A</v>
      </c>
      <c r="G105" s="29">
        <v>11696.86572</v>
      </c>
      <c r="H105" s="27" t="str">
        <f t="shared" si="14"/>
        <v>N/A</v>
      </c>
      <c r="I105" s="8">
        <v>-5.5</v>
      </c>
      <c r="J105" s="8">
        <v>-25.3</v>
      </c>
      <c r="K105" s="28" t="s">
        <v>739</v>
      </c>
      <c r="L105" s="112" t="str">
        <f t="shared" si="15"/>
        <v>Yes</v>
      </c>
    </row>
    <row r="106" spans="1:12" ht="25.5" x14ac:dyDescent="0.2">
      <c r="A106" s="175" t="s">
        <v>568</v>
      </c>
      <c r="B106" s="22" t="s">
        <v>213</v>
      </c>
      <c r="C106" s="29">
        <v>110064169</v>
      </c>
      <c r="D106" s="27" t="str">
        <f t="shared" si="12"/>
        <v>N/A</v>
      </c>
      <c r="E106" s="29">
        <v>130623754</v>
      </c>
      <c r="F106" s="27" t="str">
        <f t="shared" si="13"/>
        <v>N/A</v>
      </c>
      <c r="G106" s="29">
        <v>128991867</v>
      </c>
      <c r="H106" s="27" t="str">
        <f t="shared" si="14"/>
        <v>N/A</v>
      </c>
      <c r="I106" s="8">
        <v>18.68</v>
      </c>
      <c r="J106" s="8">
        <v>-1.25</v>
      </c>
      <c r="K106" s="28" t="s">
        <v>739</v>
      </c>
      <c r="L106" s="112" t="str">
        <f t="shared" si="15"/>
        <v>Yes</v>
      </c>
    </row>
    <row r="107" spans="1:12" x14ac:dyDescent="0.2">
      <c r="A107" s="175" t="s">
        <v>569</v>
      </c>
      <c r="B107" s="22" t="s">
        <v>213</v>
      </c>
      <c r="C107" s="23">
        <v>262992</v>
      </c>
      <c r="D107" s="27" t="str">
        <f t="shared" si="12"/>
        <v>N/A</v>
      </c>
      <c r="E107" s="23">
        <v>287760</v>
      </c>
      <c r="F107" s="27" t="str">
        <f t="shared" si="13"/>
        <v>N/A</v>
      </c>
      <c r="G107" s="23">
        <v>301168</v>
      </c>
      <c r="H107" s="27" t="str">
        <f t="shared" si="14"/>
        <v>N/A</v>
      </c>
      <c r="I107" s="8">
        <v>9.4179999999999993</v>
      </c>
      <c r="J107" s="8">
        <v>4.6589999999999998</v>
      </c>
      <c r="K107" s="28" t="s">
        <v>739</v>
      </c>
      <c r="L107" s="112" t="str">
        <f t="shared" si="15"/>
        <v>Yes</v>
      </c>
    </row>
    <row r="108" spans="1:12" x14ac:dyDescent="0.2">
      <c r="A108" s="175" t="s">
        <v>1329</v>
      </c>
      <c r="B108" s="22" t="s">
        <v>213</v>
      </c>
      <c r="C108" s="29">
        <v>418.50766943000002</v>
      </c>
      <c r="D108" s="27" t="str">
        <f t="shared" si="12"/>
        <v>N/A</v>
      </c>
      <c r="E108" s="29">
        <v>453.93297887</v>
      </c>
      <c r="F108" s="27" t="str">
        <f t="shared" si="13"/>
        <v>N/A</v>
      </c>
      <c r="G108" s="29">
        <v>428.30535449000001</v>
      </c>
      <c r="H108" s="27" t="str">
        <f t="shared" si="14"/>
        <v>N/A</v>
      </c>
      <c r="I108" s="8">
        <v>8.4649999999999999</v>
      </c>
      <c r="J108" s="8">
        <v>-5.65</v>
      </c>
      <c r="K108" s="28" t="s">
        <v>739</v>
      </c>
      <c r="L108" s="112" t="str">
        <f t="shared" si="15"/>
        <v>Yes</v>
      </c>
    </row>
    <row r="109" spans="1:12" x14ac:dyDescent="0.2">
      <c r="A109" s="175" t="s">
        <v>570</v>
      </c>
      <c r="B109" s="22" t="s">
        <v>213</v>
      </c>
      <c r="C109" s="29">
        <v>264242463</v>
      </c>
      <c r="D109" s="27" t="str">
        <f t="shared" si="12"/>
        <v>N/A</v>
      </c>
      <c r="E109" s="29">
        <v>319128929</v>
      </c>
      <c r="F109" s="27" t="str">
        <f t="shared" si="13"/>
        <v>N/A</v>
      </c>
      <c r="G109" s="29">
        <v>398624657</v>
      </c>
      <c r="H109" s="27" t="str">
        <f t="shared" si="14"/>
        <v>N/A</v>
      </c>
      <c r="I109" s="8">
        <v>20.77</v>
      </c>
      <c r="J109" s="8">
        <v>24.91</v>
      </c>
      <c r="K109" s="28" t="s">
        <v>739</v>
      </c>
      <c r="L109" s="112" t="str">
        <f t="shared" si="15"/>
        <v>Yes</v>
      </c>
    </row>
    <row r="110" spans="1:12" x14ac:dyDescent="0.2">
      <c r="A110" s="175" t="s">
        <v>571</v>
      </c>
      <c r="B110" s="22" t="s">
        <v>213</v>
      </c>
      <c r="C110" s="23">
        <v>283072</v>
      </c>
      <c r="D110" s="27" t="str">
        <f t="shared" si="12"/>
        <v>N/A</v>
      </c>
      <c r="E110" s="23">
        <v>312151</v>
      </c>
      <c r="F110" s="27" t="str">
        <f t="shared" si="13"/>
        <v>N/A</v>
      </c>
      <c r="G110" s="23">
        <v>333729</v>
      </c>
      <c r="H110" s="27" t="str">
        <f t="shared" si="14"/>
        <v>N/A</v>
      </c>
      <c r="I110" s="8">
        <v>10.27</v>
      </c>
      <c r="J110" s="8">
        <v>6.9130000000000003</v>
      </c>
      <c r="K110" s="28" t="s">
        <v>739</v>
      </c>
      <c r="L110" s="112" t="str">
        <f t="shared" si="15"/>
        <v>Yes</v>
      </c>
    </row>
    <row r="111" spans="1:12" x14ac:dyDescent="0.2">
      <c r="A111" s="175" t="s">
        <v>1330</v>
      </c>
      <c r="B111" s="22" t="s">
        <v>213</v>
      </c>
      <c r="C111" s="29">
        <v>933.48145700999999</v>
      </c>
      <c r="D111" s="27" t="str">
        <f t="shared" si="12"/>
        <v>N/A</v>
      </c>
      <c r="E111" s="29">
        <v>1022.3543380999999</v>
      </c>
      <c r="F111" s="27" t="str">
        <f t="shared" si="13"/>
        <v>N/A</v>
      </c>
      <c r="G111" s="29">
        <v>1194.4561515</v>
      </c>
      <c r="H111" s="27" t="str">
        <f t="shared" si="14"/>
        <v>N/A</v>
      </c>
      <c r="I111" s="8">
        <v>9.5210000000000008</v>
      </c>
      <c r="J111" s="8">
        <v>16.829999999999998</v>
      </c>
      <c r="K111" s="28" t="s">
        <v>739</v>
      </c>
      <c r="L111" s="112" t="str">
        <f t="shared" si="15"/>
        <v>Yes</v>
      </c>
    </row>
    <row r="112" spans="1:12" ht="25.5" x14ac:dyDescent="0.2">
      <c r="A112" s="175" t="s">
        <v>572</v>
      </c>
      <c r="B112" s="22" t="s">
        <v>213</v>
      </c>
      <c r="C112" s="29">
        <v>92612007</v>
      </c>
      <c r="D112" s="27" t="str">
        <f t="shared" si="12"/>
        <v>N/A</v>
      </c>
      <c r="E112" s="29">
        <v>80959144</v>
      </c>
      <c r="F112" s="27" t="str">
        <f t="shared" si="13"/>
        <v>N/A</v>
      </c>
      <c r="G112" s="29">
        <v>31192911</v>
      </c>
      <c r="H112" s="27" t="str">
        <f t="shared" si="14"/>
        <v>N/A</v>
      </c>
      <c r="I112" s="8">
        <v>-12.6</v>
      </c>
      <c r="J112" s="8">
        <v>-61.5</v>
      </c>
      <c r="K112" s="28" t="s">
        <v>739</v>
      </c>
      <c r="L112" s="112" t="str">
        <f t="shared" si="15"/>
        <v>No</v>
      </c>
    </row>
    <row r="113" spans="1:12" x14ac:dyDescent="0.2">
      <c r="A113" s="175" t="s">
        <v>573</v>
      </c>
      <c r="B113" s="22" t="s">
        <v>213</v>
      </c>
      <c r="C113" s="23">
        <v>13948</v>
      </c>
      <c r="D113" s="27" t="str">
        <f t="shared" si="12"/>
        <v>N/A</v>
      </c>
      <c r="E113" s="23">
        <v>14850</v>
      </c>
      <c r="F113" s="27" t="str">
        <f t="shared" si="13"/>
        <v>N/A</v>
      </c>
      <c r="G113" s="23">
        <v>13976</v>
      </c>
      <c r="H113" s="27" t="str">
        <f t="shared" si="14"/>
        <v>N/A</v>
      </c>
      <c r="I113" s="8">
        <v>6.4669999999999996</v>
      </c>
      <c r="J113" s="8">
        <v>-5.89</v>
      </c>
      <c r="K113" s="28" t="s">
        <v>739</v>
      </c>
      <c r="L113" s="112" t="str">
        <f t="shared" si="15"/>
        <v>Yes</v>
      </c>
    </row>
    <row r="114" spans="1:12" ht="25.5" x14ac:dyDescent="0.2">
      <c r="A114" s="175" t="s">
        <v>1331</v>
      </c>
      <c r="B114" s="22" t="s">
        <v>213</v>
      </c>
      <c r="C114" s="29">
        <v>6639.8054917999998</v>
      </c>
      <c r="D114" s="27" t="str">
        <f t="shared" si="12"/>
        <v>N/A</v>
      </c>
      <c r="E114" s="29">
        <v>5451.7942088</v>
      </c>
      <c r="F114" s="27" t="str">
        <f t="shared" si="13"/>
        <v>N/A</v>
      </c>
      <c r="G114" s="29">
        <v>2231.8911705999999</v>
      </c>
      <c r="H114" s="27" t="str">
        <f t="shared" si="14"/>
        <v>N/A</v>
      </c>
      <c r="I114" s="8">
        <v>-17.899999999999999</v>
      </c>
      <c r="J114" s="8">
        <v>-59.1</v>
      </c>
      <c r="K114" s="28" t="s">
        <v>739</v>
      </c>
      <c r="L114" s="112" t="str">
        <f t="shared" si="15"/>
        <v>No</v>
      </c>
    </row>
    <row r="115" spans="1:12" ht="25.5" x14ac:dyDescent="0.2">
      <c r="A115" s="175" t="s">
        <v>574</v>
      </c>
      <c r="B115" s="22" t="s">
        <v>213</v>
      </c>
      <c r="C115" s="29">
        <v>6840225</v>
      </c>
      <c r="D115" s="27" t="str">
        <f t="shared" si="12"/>
        <v>N/A</v>
      </c>
      <c r="E115" s="29">
        <v>7397783</v>
      </c>
      <c r="F115" s="27" t="str">
        <f t="shared" si="13"/>
        <v>N/A</v>
      </c>
      <c r="G115" s="29">
        <v>7203850</v>
      </c>
      <c r="H115" s="27" t="str">
        <f t="shared" si="14"/>
        <v>N/A</v>
      </c>
      <c r="I115" s="8">
        <v>8.1509999999999998</v>
      </c>
      <c r="J115" s="8">
        <v>-2.62</v>
      </c>
      <c r="K115" s="28" t="s">
        <v>739</v>
      </c>
      <c r="L115" s="112" t="str">
        <f t="shared" si="15"/>
        <v>Yes</v>
      </c>
    </row>
    <row r="116" spans="1:12" x14ac:dyDescent="0.2">
      <c r="A116" s="111" t="s">
        <v>575</v>
      </c>
      <c r="B116" s="22" t="s">
        <v>213</v>
      </c>
      <c r="C116" s="23">
        <v>21534</v>
      </c>
      <c r="D116" s="27" t="str">
        <f t="shared" si="12"/>
        <v>N/A</v>
      </c>
      <c r="E116" s="23">
        <v>24108</v>
      </c>
      <c r="F116" s="27" t="str">
        <f t="shared" si="13"/>
        <v>N/A</v>
      </c>
      <c r="G116" s="23">
        <v>24779</v>
      </c>
      <c r="H116" s="27" t="str">
        <f t="shared" si="14"/>
        <v>N/A</v>
      </c>
      <c r="I116" s="8">
        <v>11.95</v>
      </c>
      <c r="J116" s="8">
        <v>2.7829999999999999</v>
      </c>
      <c r="K116" s="28" t="s">
        <v>739</v>
      </c>
      <c r="L116" s="112" t="str">
        <f t="shared" si="15"/>
        <v>Yes</v>
      </c>
    </row>
    <row r="117" spans="1:12" ht="25.5" x14ac:dyDescent="0.2">
      <c r="A117" s="111" t="s">
        <v>1332</v>
      </c>
      <c r="B117" s="22" t="s">
        <v>213</v>
      </c>
      <c r="C117" s="29">
        <v>317.64767345000001</v>
      </c>
      <c r="D117" s="27" t="str">
        <f t="shared" si="12"/>
        <v>N/A</v>
      </c>
      <c r="E117" s="29">
        <v>306.86008794000003</v>
      </c>
      <c r="F117" s="27" t="str">
        <f t="shared" si="13"/>
        <v>N/A</v>
      </c>
      <c r="G117" s="29">
        <v>290.72400016</v>
      </c>
      <c r="H117" s="27" t="str">
        <f t="shared" si="14"/>
        <v>N/A</v>
      </c>
      <c r="I117" s="8">
        <v>-3.4</v>
      </c>
      <c r="J117" s="8">
        <v>-5.26</v>
      </c>
      <c r="K117" s="28" t="s">
        <v>739</v>
      </c>
      <c r="L117" s="112" t="str">
        <f t="shared" si="15"/>
        <v>Yes</v>
      </c>
    </row>
    <row r="118" spans="1:12" ht="25.5" x14ac:dyDescent="0.2">
      <c r="A118" s="144" t="s">
        <v>576</v>
      </c>
      <c r="B118" s="22" t="s">
        <v>213</v>
      </c>
      <c r="C118" s="29">
        <v>0</v>
      </c>
      <c r="D118" s="27" t="str">
        <f t="shared" si="12"/>
        <v>N/A</v>
      </c>
      <c r="E118" s="29">
        <v>0</v>
      </c>
      <c r="F118" s="27" t="str">
        <f t="shared" si="13"/>
        <v>N/A</v>
      </c>
      <c r="G118" s="29">
        <v>0</v>
      </c>
      <c r="H118" s="27" t="str">
        <f t="shared" si="14"/>
        <v>N/A</v>
      </c>
      <c r="I118" s="8" t="s">
        <v>1749</v>
      </c>
      <c r="J118" s="8" t="s">
        <v>1749</v>
      </c>
      <c r="K118" s="28" t="s">
        <v>739</v>
      </c>
      <c r="L118" s="112" t="str">
        <f t="shared" si="15"/>
        <v>N/A</v>
      </c>
    </row>
    <row r="119" spans="1:12" x14ac:dyDescent="0.2">
      <c r="A119" s="144" t="s">
        <v>577</v>
      </c>
      <c r="B119" s="22" t="s">
        <v>213</v>
      </c>
      <c r="C119" s="23">
        <v>0</v>
      </c>
      <c r="D119" s="27" t="str">
        <f t="shared" si="12"/>
        <v>N/A</v>
      </c>
      <c r="E119" s="23">
        <v>0</v>
      </c>
      <c r="F119" s="27" t="str">
        <f t="shared" si="13"/>
        <v>N/A</v>
      </c>
      <c r="G119" s="23">
        <v>0</v>
      </c>
      <c r="H119" s="27" t="str">
        <f t="shared" si="14"/>
        <v>N/A</v>
      </c>
      <c r="I119" s="8" t="s">
        <v>1749</v>
      </c>
      <c r="J119" s="8" t="s">
        <v>1749</v>
      </c>
      <c r="K119" s="28" t="s">
        <v>739</v>
      </c>
      <c r="L119" s="112" t="str">
        <f t="shared" si="15"/>
        <v>N/A</v>
      </c>
    </row>
    <row r="120" spans="1:12" ht="25.5" x14ac:dyDescent="0.2">
      <c r="A120" s="144" t="s">
        <v>1333</v>
      </c>
      <c r="B120" s="22" t="s">
        <v>213</v>
      </c>
      <c r="C120" s="29" t="s">
        <v>1749</v>
      </c>
      <c r="D120" s="27" t="str">
        <f t="shared" si="12"/>
        <v>N/A</v>
      </c>
      <c r="E120" s="29" t="s">
        <v>1749</v>
      </c>
      <c r="F120" s="27" t="str">
        <f t="shared" si="13"/>
        <v>N/A</v>
      </c>
      <c r="G120" s="29" t="s">
        <v>1749</v>
      </c>
      <c r="H120" s="27" t="str">
        <f t="shared" si="14"/>
        <v>N/A</v>
      </c>
      <c r="I120" s="8" t="s">
        <v>1749</v>
      </c>
      <c r="J120" s="8" t="s">
        <v>1749</v>
      </c>
      <c r="K120" s="28" t="s">
        <v>739</v>
      </c>
      <c r="L120" s="112" t="str">
        <f t="shared" si="15"/>
        <v>N/A</v>
      </c>
    </row>
    <row r="121" spans="1:12" ht="25.5" x14ac:dyDescent="0.2">
      <c r="A121" s="144" t="s">
        <v>578</v>
      </c>
      <c r="B121" s="22" t="s">
        <v>213</v>
      </c>
      <c r="C121" s="29">
        <v>8205010</v>
      </c>
      <c r="D121" s="27" t="str">
        <f t="shared" si="12"/>
        <v>N/A</v>
      </c>
      <c r="E121" s="29">
        <v>5849510</v>
      </c>
      <c r="F121" s="27" t="str">
        <f t="shared" si="13"/>
        <v>N/A</v>
      </c>
      <c r="G121" s="29">
        <v>0</v>
      </c>
      <c r="H121" s="27" t="str">
        <f t="shared" si="14"/>
        <v>N/A</v>
      </c>
      <c r="I121" s="8">
        <v>-28.7</v>
      </c>
      <c r="J121" s="8">
        <v>-100</v>
      </c>
      <c r="K121" s="28" t="s">
        <v>739</v>
      </c>
      <c r="L121" s="112" t="str">
        <f t="shared" si="15"/>
        <v>No</v>
      </c>
    </row>
    <row r="122" spans="1:12" ht="25.5" x14ac:dyDescent="0.2">
      <c r="A122" s="144" t="s">
        <v>579</v>
      </c>
      <c r="B122" s="22" t="s">
        <v>213</v>
      </c>
      <c r="C122" s="23">
        <v>6372</v>
      </c>
      <c r="D122" s="27" t="str">
        <f t="shared" si="12"/>
        <v>N/A</v>
      </c>
      <c r="E122" s="23">
        <v>6127</v>
      </c>
      <c r="F122" s="27" t="str">
        <f t="shared" si="13"/>
        <v>N/A</v>
      </c>
      <c r="G122" s="23">
        <v>0</v>
      </c>
      <c r="H122" s="27" t="str">
        <f t="shared" si="14"/>
        <v>N/A</v>
      </c>
      <c r="I122" s="8">
        <v>-3.84</v>
      </c>
      <c r="J122" s="8">
        <v>-100</v>
      </c>
      <c r="K122" s="28" t="s">
        <v>739</v>
      </c>
      <c r="L122" s="112" t="str">
        <f t="shared" si="15"/>
        <v>No</v>
      </c>
    </row>
    <row r="123" spans="1:12" ht="25.5" x14ac:dyDescent="0.2">
      <c r="A123" s="144" t="s">
        <v>1334</v>
      </c>
      <c r="B123" s="22" t="s">
        <v>213</v>
      </c>
      <c r="C123" s="29">
        <v>1287.6663527999999</v>
      </c>
      <c r="D123" s="27" t="str">
        <f t="shared" si="12"/>
        <v>N/A</v>
      </c>
      <c r="E123" s="29">
        <v>954.71029868000005</v>
      </c>
      <c r="F123" s="27" t="str">
        <f t="shared" si="13"/>
        <v>N/A</v>
      </c>
      <c r="G123" s="29" t="s">
        <v>1749</v>
      </c>
      <c r="H123" s="27" t="str">
        <f t="shared" si="14"/>
        <v>N/A</v>
      </c>
      <c r="I123" s="8">
        <v>-25.9</v>
      </c>
      <c r="J123" s="8" t="s">
        <v>1749</v>
      </c>
      <c r="K123" s="28" t="s">
        <v>739</v>
      </c>
      <c r="L123" s="112" t="str">
        <f t="shared" si="15"/>
        <v>N/A</v>
      </c>
    </row>
    <row r="124" spans="1:12" ht="25.5" x14ac:dyDescent="0.2">
      <c r="A124" s="144" t="s">
        <v>580</v>
      </c>
      <c r="B124" s="22" t="s">
        <v>213</v>
      </c>
      <c r="C124" s="29">
        <v>3957167</v>
      </c>
      <c r="D124" s="27" t="str">
        <f t="shared" si="12"/>
        <v>N/A</v>
      </c>
      <c r="E124" s="29">
        <v>5888221</v>
      </c>
      <c r="F124" s="27" t="str">
        <f t="shared" si="13"/>
        <v>N/A</v>
      </c>
      <c r="G124" s="29">
        <v>6655369</v>
      </c>
      <c r="H124" s="27" t="str">
        <f t="shared" si="14"/>
        <v>N/A</v>
      </c>
      <c r="I124" s="8">
        <v>48.8</v>
      </c>
      <c r="J124" s="8">
        <v>13.03</v>
      </c>
      <c r="K124" s="28" t="s">
        <v>739</v>
      </c>
      <c r="L124" s="112" t="str">
        <f t="shared" si="15"/>
        <v>Yes</v>
      </c>
    </row>
    <row r="125" spans="1:12" x14ac:dyDescent="0.2">
      <c r="A125" s="135" t="s">
        <v>581</v>
      </c>
      <c r="B125" s="22" t="s">
        <v>213</v>
      </c>
      <c r="C125" s="23">
        <v>2488</v>
      </c>
      <c r="D125" s="27" t="str">
        <f t="shared" si="12"/>
        <v>N/A</v>
      </c>
      <c r="E125" s="23">
        <v>3072</v>
      </c>
      <c r="F125" s="27" t="str">
        <f t="shared" si="13"/>
        <v>N/A</v>
      </c>
      <c r="G125" s="23">
        <v>4022</v>
      </c>
      <c r="H125" s="27" t="str">
        <f t="shared" si="14"/>
        <v>N/A</v>
      </c>
      <c r="I125" s="8">
        <v>23.47</v>
      </c>
      <c r="J125" s="8">
        <v>30.92</v>
      </c>
      <c r="K125" s="28" t="s">
        <v>739</v>
      </c>
      <c r="L125" s="112" t="str">
        <f t="shared" si="15"/>
        <v>No</v>
      </c>
    </row>
    <row r="126" spans="1:12" ht="25.5" x14ac:dyDescent="0.2">
      <c r="A126" s="135" t="s">
        <v>1335</v>
      </c>
      <c r="B126" s="22" t="s">
        <v>213</v>
      </c>
      <c r="C126" s="29">
        <v>1590.5012058</v>
      </c>
      <c r="D126" s="27" t="str">
        <f t="shared" si="12"/>
        <v>N/A</v>
      </c>
      <c r="E126" s="29">
        <v>1916.7386068000001</v>
      </c>
      <c r="F126" s="27" t="str">
        <f t="shared" si="13"/>
        <v>N/A</v>
      </c>
      <c r="G126" s="29">
        <v>1654.7411735000001</v>
      </c>
      <c r="H126" s="27" t="str">
        <f t="shared" si="14"/>
        <v>N/A</v>
      </c>
      <c r="I126" s="8">
        <v>20.51</v>
      </c>
      <c r="J126" s="8">
        <v>-13.7</v>
      </c>
      <c r="K126" s="28" t="s">
        <v>739</v>
      </c>
      <c r="L126" s="112" t="str">
        <f t="shared" si="15"/>
        <v>Yes</v>
      </c>
    </row>
    <row r="127" spans="1:12" ht="25.5" x14ac:dyDescent="0.2">
      <c r="A127" s="135" t="s">
        <v>582</v>
      </c>
      <c r="B127" s="22" t="s">
        <v>213</v>
      </c>
      <c r="C127" s="29">
        <v>3902521</v>
      </c>
      <c r="D127" s="27" t="str">
        <f t="shared" si="12"/>
        <v>N/A</v>
      </c>
      <c r="E127" s="29">
        <v>4311153</v>
      </c>
      <c r="F127" s="27" t="str">
        <f t="shared" si="13"/>
        <v>N/A</v>
      </c>
      <c r="G127" s="29">
        <v>3295614</v>
      </c>
      <c r="H127" s="27" t="str">
        <f t="shared" si="14"/>
        <v>N/A</v>
      </c>
      <c r="I127" s="8">
        <v>10.47</v>
      </c>
      <c r="J127" s="8">
        <v>-23.6</v>
      </c>
      <c r="K127" s="28" t="s">
        <v>739</v>
      </c>
      <c r="L127" s="112" t="str">
        <f t="shared" si="15"/>
        <v>Yes</v>
      </c>
    </row>
    <row r="128" spans="1:12" x14ac:dyDescent="0.2">
      <c r="A128" s="135" t="s">
        <v>583</v>
      </c>
      <c r="B128" s="22" t="s">
        <v>213</v>
      </c>
      <c r="C128" s="23">
        <v>2167</v>
      </c>
      <c r="D128" s="27" t="str">
        <f t="shared" si="12"/>
        <v>N/A</v>
      </c>
      <c r="E128" s="23">
        <v>2260</v>
      </c>
      <c r="F128" s="27" t="str">
        <f t="shared" si="13"/>
        <v>N/A</v>
      </c>
      <c r="G128" s="23">
        <v>1930</v>
      </c>
      <c r="H128" s="27" t="str">
        <f t="shared" si="14"/>
        <v>N/A</v>
      </c>
      <c r="I128" s="8">
        <v>4.2919999999999998</v>
      </c>
      <c r="J128" s="8">
        <v>-14.6</v>
      </c>
      <c r="K128" s="28" t="s">
        <v>739</v>
      </c>
      <c r="L128" s="112" t="str">
        <f t="shared" si="15"/>
        <v>Yes</v>
      </c>
    </row>
    <row r="129" spans="1:12" ht="25.5" x14ac:dyDescent="0.2">
      <c r="A129" s="135" t="s">
        <v>1336</v>
      </c>
      <c r="B129" s="22" t="s">
        <v>213</v>
      </c>
      <c r="C129" s="29">
        <v>1800.886479</v>
      </c>
      <c r="D129" s="27" t="str">
        <f t="shared" si="12"/>
        <v>N/A</v>
      </c>
      <c r="E129" s="29">
        <v>1907.589823</v>
      </c>
      <c r="F129" s="27" t="str">
        <f t="shared" si="13"/>
        <v>N/A</v>
      </c>
      <c r="G129" s="29">
        <v>1707.5720206999999</v>
      </c>
      <c r="H129" s="27" t="str">
        <f t="shared" si="14"/>
        <v>N/A</v>
      </c>
      <c r="I129" s="8">
        <v>5.9249999999999998</v>
      </c>
      <c r="J129" s="8">
        <v>-10.5</v>
      </c>
      <c r="K129" s="28" t="s">
        <v>739</v>
      </c>
      <c r="L129" s="112" t="str">
        <f t="shared" si="15"/>
        <v>Yes</v>
      </c>
    </row>
    <row r="130" spans="1:12" ht="25.5" x14ac:dyDescent="0.2">
      <c r="A130" s="135" t="s">
        <v>584</v>
      </c>
      <c r="B130" s="22" t="s">
        <v>213</v>
      </c>
      <c r="C130" s="29">
        <v>6749896</v>
      </c>
      <c r="D130" s="27" t="str">
        <f t="shared" si="12"/>
        <v>N/A</v>
      </c>
      <c r="E130" s="29">
        <v>7541231</v>
      </c>
      <c r="F130" s="27" t="str">
        <f t="shared" si="13"/>
        <v>N/A</v>
      </c>
      <c r="G130" s="29">
        <v>5951049</v>
      </c>
      <c r="H130" s="27" t="str">
        <f t="shared" si="14"/>
        <v>N/A</v>
      </c>
      <c r="I130" s="8">
        <v>11.72</v>
      </c>
      <c r="J130" s="8">
        <v>-21.1</v>
      </c>
      <c r="K130" s="28" t="s">
        <v>739</v>
      </c>
      <c r="L130" s="112" t="str">
        <f t="shared" si="15"/>
        <v>Yes</v>
      </c>
    </row>
    <row r="131" spans="1:12" x14ac:dyDescent="0.2">
      <c r="A131" s="135" t="s">
        <v>585</v>
      </c>
      <c r="B131" s="22" t="s">
        <v>213</v>
      </c>
      <c r="C131" s="23">
        <v>527</v>
      </c>
      <c r="D131" s="27" t="str">
        <f t="shared" si="12"/>
        <v>N/A</v>
      </c>
      <c r="E131" s="23">
        <v>593</v>
      </c>
      <c r="F131" s="27" t="str">
        <f t="shared" si="13"/>
        <v>N/A</v>
      </c>
      <c r="G131" s="23">
        <v>464</v>
      </c>
      <c r="H131" s="27" t="str">
        <f t="shared" si="14"/>
        <v>N/A</v>
      </c>
      <c r="I131" s="8">
        <v>12.52</v>
      </c>
      <c r="J131" s="8">
        <v>-21.8</v>
      </c>
      <c r="K131" s="28" t="s">
        <v>739</v>
      </c>
      <c r="L131" s="112" t="str">
        <f t="shared" si="15"/>
        <v>Yes</v>
      </c>
    </row>
    <row r="132" spans="1:12" x14ac:dyDescent="0.2">
      <c r="A132" s="135" t="s">
        <v>1337</v>
      </c>
      <c r="B132" s="22" t="s">
        <v>213</v>
      </c>
      <c r="C132" s="29">
        <v>12808.151803000001</v>
      </c>
      <c r="D132" s="27" t="str">
        <f t="shared" si="12"/>
        <v>N/A</v>
      </c>
      <c r="E132" s="29">
        <v>12717.084317000001</v>
      </c>
      <c r="F132" s="27" t="str">
        <f t="shared" si="13"/>
        <v>N/A</v>
      </c>
      <c r="G132" s="29">
        <v>12825.536638</v>
      </c>
      <c r="H132" s="27" t="str">
        <f t="shared" si="14"/>
        <v>N/A</v>
      </c>
      <c r="I132" s="8">
        <v>-0.71099999999999997</v>
      </c>
      <c r="J132" s="8">
        <v>0.8528</v>
      </c>
      <c r="K132" s="28" t="s">
        <v>739</v>
      </c>
      <c r="L132" s="112" t="str">
        <f t="shared" si="15"/>
        <v>Yes</v>
      </c>
    </row>
    <row r="133" spans="1:12" ht="25.5" x14ac:dyDescent="0.2">
      <c r="A133" s="135" t="s">
        <v>586</v>
      </c>
      <c r="B133" s="22" t="s">
        <v>213</v>
      </c>
      <c r="C133" s="29">
        <v>91805</v>
      </c>
      <c r="D133" s="27" t="str">
        <f t="shared" si="12"/>
        <v>N/A</v>
      </c>
      <c r="E133" s="29">
        <v>84359</v>
      </c>
      <c r="F133" s="27" t="str">
        <f t="shared" si="13"/>
        <v>N/A</v>
      </c>
      <c r="G133" s="29">
        <v>63137</v>
      </c>
      <c r="H133" s="27" t="str">
        <f t="shared" si="14"/>
        <v>N/A</v>
      </c>
      <c r="I133" s="8">
        <v>-8.11</v>
      </c>
      <c r="J133" s="8">
        <v>-25.2</v>
      </c>
      <c r="K133" s="28" t="s">
        <v>739</v>
      </c>
      <c r="L133" s="112" t="str">
        <f>IF(J133="Div by 0", "N/A", IF(OR(J133="N/A",K133="N/A"),"N/A", IF(J133&gt;VALUE(MID(K133,1,2)), "No", IF(J133&lt;-1*VALUE(MID(K133,1,2)), "No", "Yes"))))</f>
        <v>Yes</v>
      </c>
    </row>
    <row r="134" spans="1:12" x14ac:dyDescent="0.2">
      <c r="A134" s="135" t="s">
        <v>587</v>
      </c>
      <c r="B134" s="22" t="s">
        <v>213</v>
      </c>
      <c r="C134" s="23">
        <v>213</v>
      </c>
      <c r="D134" s="27" t="str">
        <f t="shared" si="12"/>
        <v>N/A</v>
      </c>
      <c r="E134" s="23">
        <v>141</v>
      </c>
      <c r="F134" s="27" t="str">
        <f t="shared" si="13"/>
        <v>N/A</v>
      </c>
      <c r="G134" s="23">
        <v>123</v>
      </c>
      <c r="H134" s="27" t="str">
        <f t="shared" si="14"/>
        <v>N/A</v>
      </c>
      <c r="I134" s="8">
        <v>-33.799999999999997</v>
      </c>
      <c r="J134" s="8">
        <v>-12.8</v>
      </c>
      <c r="K134" s="28" t="s">
        <v>739</v>
      </c>
      <c r="L134" s="112" t="str">
        <f t="shared" ref="L134:L138" si="16">IF(J134="Div by 0", "N/A", IF(OR(J134="N/A",K134="N/A"),"N/A", IF(J134&gt;VALUE(MID(K134,1,2)), "No", IF(J134&lt;-1*VALUE(MID(K134,1,2)), "No", "Yes"))))</f>
        <v>Yes</v>
      </c>
    </row>
    <row r="135" spans="1:12" ht="25.5" x14ac:dyDescent="0.2">
      <c r="A135" s="135" t="s">
        <v>1338</v>
      </c>
      <c r="B135" s="22" t="s">
        <v>213</v>
      </c>
      <c r="C135" s="29">
        <v>431.00938967000002</v>
      </c>
      <c r="D135" s="27" t="str">
        <f t="shared" si="12"/>
        <v>N/A</v>
      </c>
      <c r="E135" s="29">
        <v>598.29078014000004</v>
      </c>
      <c r="F135" s="27" t="str">
        <f t="shared" si="13"/>
        <v>N/A</v>
      </c>
      <c r="G135" s="29">
        <v>513.30894308999996</v>
      </c>
      <c r="H135" s="27" t="str">
        <f t="shared" si="14"/>
        <v>N/A</v>
      </c>
      <c r="I135" s="8">
        <v>38.81</v>
      </c>
      <c r="J135" s="8">
        <v>-14.2</v>
      </c>
      <c r="K135" s="28" t="s">
        <v>739</v>
      </c>
      <c r="L135" s="112" t="str">
        <f t="shared" si="16"/>
        <v>Yes</v>
      </c>
    </row>
    <row r="136" spans="1:12" ht="25.5" x14ac:dyDescent="0.2">
      <c r="A136" s="135" t="s">
        <v>588</v>
      </c>
      <c r="B136" s="22" t="s">
        <v>213</v>
      </c>
      <c r="C136" s="29">
        <v>19996290</v>
      </c>
      <c r="D136" s="27" t="str">
        <f t="shared" ref="D136:D150" si="17">IF($B136="N/A","N/A",IF(C136&gt;10,"No",IF(C136&lt;-10,"No","Yes")))</f>
        <v>N/A</v>
      </c>
      <c r="E136" s="29">
        <v>23647906</v>
      </c>
      <c r="F136" s="27" t="str">
        <f t="shared" ref="F136:F150" si="18">IF($B136="N/A","N/A",IF(E136&gt;10,"No",IF(E136&lt;-10,"No","Yes")))</f>
        <v>N/A</v>
      </c>
      <c r="G136" s="29">
        <v>18042112</v>
      </c>
      <c r="H136" s="27" t="str">
        <f t="shared" ref="H136:H150" si="19">IF($B136="N/A","N/A",IF(G136&gt;10,"No",IF(G136&lt;-10,"No","Yes")))</f>
        <v>N/A</v>
      </c>
      <c r="I136" s="8">
        <v>18.260000000000002</v>
      </c>
      <c r="J136" s="8">
        <v>-23.7</v>
      </c>
      <c r="K136" s="28" t="s">
        <v>739</v>
      </c>
      <c r="L136" s="112" t="str">
        <f t="shared" si="16"/>
        <v>Yes</v>
      </c>
    </row>
    <row r="137" spans="1:12" x14ac:dyDescent="0.2">
      <c r="A137" s="135" t="s">
        <v>589</v>
      </c>
      <c r="B137" s="22" t="s">
        <v>213</v>
      </c>
      <c r="C137" s="23">
        <v>217</v>
      </c>
      <c r="D137" s="27" t="str">
        <f t="shared" si="17"/>
        <v>N/A</v>
      </c>
      <c r="E137" s="23">
        <v>241</v>
      </c>
      <c r="F137" s="27" t="str">
        <f t="shared" si="18"/>
        <v>N/A</v>
      </c>
      <c r="G137" s="23">
        <v>184</v>
      </c>
      <c r="H137" s="27" t="str">
        <f t="shared" si="19"/>
        <v>N/A</v>
      </c>
      <c r="I137" s="8">
        <v>11.06</v>
      </c>
      <c r="J137" s="8">
        <v>-23.7</v>
      </c>
      <c r="K137" s="28" t="s">
        <v>739</v>
      </c>
      <c r="L137" s="112" t="str">
        <f t="shared" si="16"/>
        <v>Yes</v>
      </c>
    </row>
    <row r="138" spans="1:12" ht="25.5" x14ac:dyDescent="0.2">
      <c r="A138" s="135" t="s">
        <v>1339</v>
      </c>
      <c r="B138" s="22" t="s">
        <v>213</v>
      </c>
      <c r="C138" s="29">
        <v>92148.801842999994</v>
      </c>
      <c r="D138" s="27" t="str">
        <f t="shared" si="17"/>
        <v>N/A</v>
      </c>
      <c r="E138" s="29">
        <v>98124.091285999995</v>
      </c>
      <c r="F138" s="27" t="str">
        <f t="shared" si="18"/>
        <v>N/A</v>
      </c>
      <c r="G138" s="29">
        <v>98054.956521999993</v>
      </c>
      <c r="H138" s="27" t="str">
        <f t="shared" si="19"/>
        <v>N/A</v>
      </c>
      <c r="I138" s="8">
        <v>6.484</v>
      </c>
      <c r="J138" s="8">
        <v>-7.0000000000000007E-2</v>
      </c>
      <c r="K138" s="28" t="s">
        <v>739</v>
      </c>
      <c r="L138" s="112" t="str">
        <f t="shared" si="16"/>
        <v>Yes</v>
      </c>
    </row>
    <row r="139" spans="1:12" ht="25.5" x14ac:dyDescent="0.2">
      <c r="A139" s="135" t="s">
        <v>590</v>
      </c>
      <c r="B139" s="22" t="s">
        <v>213</v>
      </c>
      <c r="C139" s="29">
        <v>75884593</v>
      </c>
      <c r="D139" s="27" t="str">
        <f t="shared" si="17"/>
        <v>N/A</v>
      </c>
      <c r="E139" s="29">
        <v>86391157</v>
      </c>
      <c r="F139" s="27" t="str">
        <f t="shared" si="18"/>
        <v>N/A</v>
      </c>
      <c r="G139" s="29">
        <v>82057378</v>
      </c>
      <c r="H139" s="27" t="str">
        <f t="shared" si="19"/>
        <v>N/A</v>
      </c>
      <c r="I139" s="8">
        <v>13.85</v>
      </c>
      <c r="J139" s="8">
        <v>-5.0199999999999996</v>
      </c>
      <c r="K139" s="28" t="s">
        <v>739</v>
      </c>
      <c r="L139" s="112" t="str">
        <f t="shared" ref="L139:L150" si="20">IF(J139="Div by 0", "N/A", IF(K139="N/A","N/A", IF(J139&gt;VALUE(MID(K139,1,2)), "No", IF(J139&lt;-1*VALUE(MID(K139,1,2)), "No", "Yes"))))</f>
        <v>Yes</v>
      </c>
    </row>
    <row r="140" spans="1:12" ht="25.5" x14ac:dyDescent="0.2">
      <c r="A140" s="135" t="s">
        <v>591</v>
      </c>
      <c r="B140" s="22" t="s">
        <v>213</v>
      </c>
      <c r="C140" s="23">
        <v>127851</v>
      </c>
      <c r="D140" s="27" t="str">
        <f t="shared" si="17"/>
        <v>N/A</v>
      </c>
      <c r="E140" s="23">
        <v>140951</v>
      </c>
      <c r="F140" s="27" t="str">
        <f t="shared" si="18"/>
        <v>N/A</v>
      </c>
      <c r="G140" s="23">
        <v>151057</v>
      </c>
      <c r="H140" s="27" t="str">
        <f t="shared" si="19"/>
        <v>N/A</v>
      </c>
      <c r="I140" s="8">
        <v>10.25</v>
      </c>
      <c r="J140" s="8">
        <v>7.17</v>
      </c>
      <c r="K140" s="28" t="s">
        <v>739</v>
      </c>
      <c r="L140" s="112" t="str">
        <f t="shared" si="20"/>
        <v>Yes</v>
      </c>
    </row>
    <row r="141" spans="1:12" ht="25.5" x14ac:dyDescent="0.2">
      <c r="A141" s="135" t="s">
        <v>1340</v>
      </c>
      <c r="B141" s="22" t="s">
        <v>213</v>
      </c>
      <c r="C141" s="29">
        <v>593.53929964999998</v>
      </c>
      <c r="D141" s="27" t="str">
        <f t="shared" si="17"/>
        <v>N/A</v>
      </c>
      <c r="E141" s="29">
        <v>612.91624039999999</v>
      </c>
      <c r="F141" s="27" t="str">
        <f t="shared" si="18"/>
        <v>N/A</v>
      </c>
      <c r="G141" s="29">
        <v>543.22128733</v>
      </c>
      <c r="H141" s="27" t="str">
        <f t="shared" si="19"/>
        <v>N/A</v>
      </c>
      <c r="I141" s="8">
        <v>3.2650000000000001</v>
      </c>
      <c r="J141" s="8">
        <v>-11.4</v>
      </c>
      <c r="K141" s="28" t="s">
        <v>739</v>
      </c>
      <c r="L141" s="112" t="str">
        <f t="shared" si="20"/>
        <v>Yes</v>
      </c>
    </row>
    <row r="142" spans="1:12" ht="25.5" x14ac:dyDescent="0.2">
      <c r="A142" s="135" t="s">
        <v>592</v>
      </c>
      <c r="B142" s="22" t="s">
        <v>213</v>
      </c>
      <c r="C142" s="29">
        <v>73955929</v>
      </c>
      <c r="D142" s="27" t="str">
        <f t="shared" si="17"/>
        <v>N/A</v>
      </c>
      <c r="E142" s="29">
        <v>71056254</v>
      </c>
      <c r="F142" s="27" t="str">
        <f t="shared" si="18"/>
        <v>N/A</v>
      </c>
      <c r="G142" s="29">
        <v>46980362</v>
      </c>
      <c r="H142" s="27" t="str">
        <f t="shared" si="19"/>
        <v>N/A</v>
      </c>
      <c r="I142" s="8">
        <v>-3.92</v>
      </c>
      <c r="J142" s="8">
        <v>-33.9</v>
      </c>
      <c r="K142" s="28" t="s">
        <v>739</v>
      </c>
      <c r="L142" s="112" t="str">
        <f t="shared" si="20"/>
        <v>No</v>
      </c>
    </row>
    <row r="143" spans="1:12" x14ac:dyDescent="0.2">
      <c r="A143" s="111" t="s">
        <v>593</v>
      </c>
      <c r="B143" s="22" t="s">
        <v>213</v>
      </c>
      <c r="C143" s="23">
        <v>1465</v>
      </c>
      <c r="D143" s="27" t="str">
        <f t="shared" si="17"/>
        <v>N/A</v>
      </c>
      <c r="E143" s="23">
        <v>1375</v>
      </c>
      <c r="F143" s="27" t="str">
        <f t="shared" si="18"/>
        <v>N/A</v>
      </c>
      <c r="G143" s="23">
        <v>1282</v>
      </c>
      <c r="H143" s="27" t="str">
        <f t="shared" si="19"/>
        <v>N/A</v>
      </c>
      <c r="I143" s="8">
        <v>-6.14</v>
      </c>
      <c r="J143" s="8">
        <v>-6.76</v>
      </c>
      <c r="K143" s="28" t="s">
        <v>739</v>
      </c>
      <c r="L143" s="112" t="str">
        <f t="shared" si="20"/>
        <v>Yes</v>
      </c>
    </row>
    <row r="144" spans="1:12" ht="25.5" x14ac:dyDescent="0.2">
      <c r="A144" s="111" t="s">
        <v>1341</v>
      </c>
      <c r="B144" s="22" t="s">
        <v>213</v>
      </c>
      <c r="C144" s="29">
        <v>50481.862799000002</v>
      </c>
      <c r="D144" s="27" t="str">
        <f t="shared" si="17"/>
        <v>N/A</v>
      </c>
      <c r="E144" s="29">
        <v>51677.275635999998</v>
      </c>
      <c r="F144" s="27" t="str">
        <f t="shared" si="18"/>
        <v>N/A</v>
      </c>
      <c r="G144" s="29">
        <v>36646.148205999998</v>
      </c>
      <c r="H144" s="27" t="str">
        <f t="shared" si="19"/>
        <v>N/A</v>
      </c>
      <c r="I144" s="8">
        <v>2.3679999999999999</v>
      </c>
      <c r="J144" s="8">
        <v>-29.1</v>
      </c>
      <c r="K144" s="28" t="s">
        <v>739</v>
      </c>
      <c r="L144" s="112" t="str">
        <f t="shared" si="20"/>
        <v>Yes</v>
      </c>
    </row>
    <row r="145" spans="1:12" ht="25.5" x14ac:dyDescent="0.2">
      <c r="A145" s="135" t="s">
        <v>594</v>
      </c>
      <c r="B145" s="22" t="s">
        <v>213</v>
      </c>
      <c r="C145" s="29">
        <v>23048108</v>
      </c>
      <c r="D145" s="27" t="str">
        <f t="shared" si="17"/>
        <v>N/A</v>
      </c>
      <c r="E145" s="29">
        <v>23899488</v>
      </c>
      <c r="F145" s="27" t="str">
        <f t="shared" si="18"/>
        <v>N/A</v>
      </c>
      <c r="G145" s="29">
        <v>16127712</v>
      </c>
      <c r="H145" s="27" t="str">
        <f t="shared" si="19"/>
        <v>N/A</v>
      </c>
      <c r="I145" s="8">
        <v>3.694</v>
      </c>
      <c r="J145" s="8">
        <v>-32.5</v>
      </c>
      <c r="K145" s="28" t="s">
        <v>739</v>
      </c>
      <c r="L145" s="112" t="str">
        <f t="shared" si="20"/>
        <v>No</v>
      </c>
    </row>
    <row r="146" spans="1:12" x14ac:dyDescent="0.2">
      <c r="A146" s="135" t="s">
        <v>595</v>
      </c>
      <c r="B146" s="22" t="s">
        <v>213</v>
      </c>
      <c r="C146" s="23">
        <v>48699</v>
      </c>
      <c r="D146" s="27" t="str">
        <f t="shared" si="17"/>
        <v>N/A</v>
      </c>
      <c r="E146" s="23">
        <v>52508</v>
      </c>
      <c r="F146" s="27" t="str">
        <f t="shared" si="18"/>
        <v>N/A</v>
      </c>
      <c r="G146" s="23">
        <v>49119</v>
      </c>
      <c r="H146" s="27" t="str">
        <f t="shared" si="19"/>
        <v>N/A</v>
      </c>
      <c r="I146" s="8">
        <v>7.8220000000000001</v>
      </c>
      <c r="J146" s="8">
        <v>-6.45</v>
      </c>
      <c r="K146" s="28" t="s">
        <v>739</v>
      </c>
      <c r="L146" s="112" t="str">
        <f t="shared" si="20"/>
        <v>Yes</v>
      </c>
    </row>
    <row r="147" spans="1:12" ht="25.5" x14ac:dyDescent="0.2">
      <c r="A147" s="135" t="s">
        <v>1342</v>
      </c>
      <c r="B147" s="22" t="s">
        <v>213</v>
      </c>
      <c r="C147" s="29">
        <v>473.27682292999998</v>
      </c>
      <c r="D147" s="27" t="str">
        <f t="shared" si="17"/>
        <v>N/A</v>
      </c>
      <c r="E147" s="29">
        <v>455.15898529999998</v>
      </c>
      <c r="F147" s="27" t="str">
        <f t="shared" si="18"/>
        <v>N/A</v>
      </c>
      <c r="G147" s="29">
        <v>328.33958345999997</v>
      </c>
      <c r="H147" s="27" t="str">
        <f t="shared" si="19"/>
        <v>N/A</v>
      </c>
      <c r="I147" s="8">
        <v>-3.83</v>
      </c>
      <c r="J147" s="8">
        <v>-27.9</v>
      </c>
      <c r="K147" s="28" t="s">
        <v>739</v>
      </c>
      <c r="L147" s="112" t="str">
        <f t="shared" si="20"/>
        <v>Yes</v>
      </c>
    </row>
    <row r="148" spans="1:12" ht="25.5" x14ac:dyDescent="0.2">
      <c r="A148" s="135" t="s">
        <v>596</v>
      </c>
      <c r="B148" s="22" t="s">
        <v>213</v>
      </c>
      <c r="C148" s="29">
        <v>1697345</v>
      </c>
      <c r="D148" s="27" t="str">
        <f t="shared" si="17"/>
        <v>N/A</v>
      </c>
      <c r="E148" s="29">
        <v>2026328</v>
      </c>
      <c r="F148" s="27" t="str">
        <f t="shared" si="18"/>
        <v>N/A</v>
      </c>
      <c r="G148" s="29">
        <v>16819659</v>
      </c>
      <c r="H148" s="27" t="str">
        <f t="shared" si="19"/>
        <v>N/A</v>
      </c>
      <c r="I148" s="8">
        <v>19.38</v>
      </c>
      <c r="J148" s="8">
        <v>730.1</v>
      </c>
      <c r="K148" s="28" t="s">
        <v>739</v>
      </c>
      <c r="L148" s="112" t="str">
        <f t="shared" si="20"/>
        <v>No</v>
      </c>
    </row>
    <row r="149" spans="1:12" x14ac:dyDescent="0.2">
      <c r="A149" s="135" t="s">
        <v>597</v>
      </c>
      <c r="B149" s="22" t="s">
        <v>213</v>
      </c>
      <c r="C149" s="23">
        <v>286</v>
      </c>
      <c r="D149" s="27" t="str">
        <f t="shared" si="17"/>
        <v>N/A</v>
      </c>
      <c r="E149" s="23">
        <v>398</v>
      </c>
      <c r="F149" s="27" t="str">
        <f t="shared" si="18"/>
        <v>N/A</v>
      </c>
      <c r="G149" s="23">
        <v>1764</v>
      </c>
      <c r="H149" s="27" t="str">
        <f t="shared" si="19"/>
        <v>N/A</v>
      </c>
      <c r="I149" s="8">
        <v>39.159999999999997</v>
      </c>
      <c r="J149" s="8">
        <v>343.2</v>
      </c>
      <c r="K149" s="28" t="s">
        <v>739</v>
      </c>
      <c r="L149" s="112" t="str">
        <f t="shared" si="20"/>
        <v>No</v>
      </c>
    </row>
    <row r="150" spans="1:12" ht="25.5" x14ac:dyDescent="0.2">
      <c r="A150" s="144" t="s">
        <v>1343</v>
      </c>
      <c r="B150" s="22" t="s">
        <v>213</v>
      </c>
      <c r="C150" s="29">
        <v>5934.7727273</v>
      </c>
      <c r="D150" s="27" t="str">
        <f t="shared" si="17"/>
        <v>N/A</v>
      </c>
      <c r="E150" s="29">
        <v>5091.2763819000002</v>
      </c>
      <c r="F150" s="27" t="str">
        <f t="shared" si="18"/>
        <v>N/A</v>
      </c>
      <c r="G150" s="29">
        <v>9534.9540816000008</v>
      </c>
      <c r="H150" s="27" t="str">
        <f t="shared" si="19"/>
        <v>N/A</v>
      </c>
      <c r="I150" s="8">
        <v>-14.2</v>
      </c>
      <c r="J150" s="8">
        <v>87.28</v>
      </c>
      <c r="K150" s="28" t="s">
        <v>739</v>
      </c>
      <c r="L150" s="112" t="str">
        <f t="shared" si="20"/>
        <v>No</v>
      </c>
    </row>
    <row r="151" spans="1:12" ht="25.5" x14ac:dyDescent="0.2">
      <c r="A151" s="144" t="s">
        <v>1344</v>
      </c>
      <c r="B151" s="22" t="s">
        <v>213</v>
      </c>
      <c r="C151" s="29">
        <v>495.75623337000002</v>
      </c>
      <c r="D151" s="27" t="str">
        <f t="shared" ref="D151:D170" si="21">IF($B151="N/A","N/A",IF(C151&gt;10,"No",IF(C151&lt;-10,"No","Yes")))</f>
        <v>N/A</v>
      </c>
      <c r="E151" s="29">
        <v>473.73312661</v>
      </c>
      <c r="F151" s="27" t="str">
        <f t="shared" ref="F151:F170" si="22">IF($B151="N/A","N/A",IF(E151&gt;10,"No",IF(E151&lt;-10,"No","Yes")))</f>
        <v>N/A</v>
      </c>
      <c r="G151" s="29">
        <v>469.11494848000001</v>
      </c>
      <c r="H151" s="27" t="str">
        <f t="shared" ref="H151:H170" si="23">IF($B151="N/A","N/A",IF(G151&gt;10,"No",IF(G151&lt;-10,"No","Yes")))</f>
        <v>N/A</v>
      </c>
      <c r="I151" s="8">
        <v>-4.4400000000000004</v>
      </c>
      <c r="J151" s="8">
        <v>-0.97499999999999998</v>
      </c>
      <c r="K151" s="28" t="s">
        <v>739</v>
      </c>
      <c r="L151" s="112" t="str">
        <f t="shared" ref="L151:L170" si="24">IF(J151="Div by 0", "N/A", IF(K151="N/A","N/A", IF(J151&gt;VALUE(MID(K151,1,2)), "No", IF(J151&lt;-1*VALUE(MID(K151,1,2)), "No", "Yes"))))</f>
        <v>Yes</v>
      </c>
    </row>
    <row r="152" spans="1:12" ht="25.5" x14ac:dyDescent="0.2">
      <c r="A152" s="144" t="s">
        <v>1345</v>
      </c>
      <c r="B152" s="22" t="s">
        <v>213</v>
      </c>
      <c r="C152" s="29">
        <v>1243.7241452999999</v>
      </c>
      <c r="D152" s="27" t="str">
        <f t="shared" si="21"/>
        <v>N/A</v>
      </c>
      <c r="E152" s="29">
        <v>1477.0462802</v>
      </c>
      <c r="F152" s="27" t="str">
        <f t="shared" si="22"/>
        <v>N/A</v>
      </c>
      <c r="G152" s="29">
        <v>1702.6722046</v>
      </c>
      <c r="H152" s="27" t="str">
        <f t="shared" si="23"/>
        <v>N/A</v>
      </c>
      <c r="I152" s="8">
        <v>18.760000000000002</v>
      </c>
      <c r="J152" s="8">
        <v>15.28</v>
      </c>
      <c r="K152" s="28" t="s">
        <v>739</v>
      </c>
      <c r="L152" s="112" t="str">
        <f t="shared" si="24"/>
        <v>Yes</v>
      </c>
    </row>
    <row r="153" spans="1:12" ht="25.5" x14ac:dyDescent="0.2">
      <c r="A153" s="144" t="s">
        <v>1346</v>
      </c>
      <c r="B153" s="22" t="s">
        <v>213</v>
      </c>
      <c r="C153" s="29">
        <v>2159.0215698000002</v>
      </c>
      <c r="D153" s="27" t="str">
        <f t="shared" si="21"/>
        <v>N/A</v>
      </c>
      <c r="E153" s="29">
        <v>2415.1622983000002</v>
      </c>
      <c r="F153" s="27" t="str">
        <f t="shared" si="22"/>
        <v>N/A</v>
      </c>
      <c r="G153" s="29">
        <v>2188.0080939999998</v>
      </c>
      <c r="H153" s="27" t="str">
        <f t="shared" si="23"/>
        <v>N/A</v>
      </c>
      <c r="I153" s="8">
        <v>11.86</v>
      </c>
      <c r="J153" s="8">
        <v>-9.41</v>
      </c>
      <c r="K153" s="28" t="s">
        <v>739</v>
      </c>
      <c r="L153" s="112" t="str">
        <f t="shared" si="24"/>
        <v>Yes</v>
      </c>
    </row>
    <row r="154" spans="1:12" ht="25.5" x14ac:dyDescent="0.2">
      <c r="A154" s="144" t="s">
        <v>1347</v>
      </c>
      <c r="B154" s="22" t="s">
        <v>213</v>
      </c>
      <c r="C154" s="29">
        <v>220.59711135000001</v>
      </c>
      <c r="D154" s="27" t="str">
        <f t="shared" si="21"/>
        <v>N/A</v>
      </c>
      <c r="E154" s="29">
        <v>200.10751268999999</v>
      </c>
      <c r="F154" s="27" t="str">
        <f t="shared" si="22"/>
        <v>N/A</v>
      </c>
      <c r="G154" s="29">
        <v>199.77834418</v>
      </c>
      <c r="H154" s="27" t="str">
        <f t="shared" si="23"/>
        <v>N/A</v>
      </c>
      <c r="I154" s="8">
        <v>-9.2899999999999991</v>
      </c>
      <c r="J154" s="8">
        <v>-0.16400000000000001</v>
      </c>
      <c r="K154" s="28" t="s">
        <v>739</v>
      </c>
      <c r="L154" s="112" t="str">
        <f t="shared" si="24"/>
        <v>Yes</v>
      </c>
    </row>
    <row r="155" spans="1:12" ht="25.5" x14ac:dyDescent="0.2">
      <c r="A155" s="135" t="s">
        <v>1348</v>
      </c>
      <c r="B155" s="22" t="s">
        <v>213</v>
      </c>
      <c r="C155" s="29">
        <v>541.07274733999998</v>
      </c>
      <c r="D155" s="27" t="str">
        <f t="shared" si="21"/>
        <v>N/A</v>
      </c>
      <c r="E155" s="29">
        <v>536.46723266000004</v>
      </c>
      <c r="F155" s="27" t="str">
        <f t="shared" si="22"/>
        <v>N/A</v>
      </c>
      <c r="G155" s="29">
        <v>567.31212868</v>
      </c>
      <c r="H155" s="27" t="str">
        <f t="shared" si="23"/>
        <v>N/A</v>
      </c>
      <c r="I155" s="8">
        <v>-0.85099999999999998</v>
      </c>
      <c r="J155" s="8">
        <v>5.75</v>
      </c>
      <c r="K155" s="28" t="s">
        <v>739</v>
      </c>
      <c r="L155" s="112" t="str">
        <f t="shared" si="24"/>
        <v>Yes</v>
      </c>
    </row>
    <row r="156" spans="1:12" ht="25.5" x14ac:dyDescent="0.2">
      <c r="A156" s="135" t="s">
        <v>1349</v>
      </c>
      <c r="B156" s="22" t="s">
        <v>213</v>
      </c>
      <c r="C156" s="29">
        <v>101.60096645</v>
      </c>
      <c r="D156" s="27" t="str">
        <f t="shared" si="21"/>
        <v>N/A</v>
      </c>
      <c r="E156" s="29">
        <v>130.92780221000001</v>
      </c>
      <c r="F156" s="27" t="str">
        <f t="shared" si="22"/>
        <v>N/A</v>
      </c>
      <c r="G156" s="29">
        <v>70.026580526000004</v>
      </c>
      <c r="H156" s="27" t="str">
        <f t="shared" si="23"/>
        <v>N/A</v>
      </c>
      <c r="I156" s="8">
        <v>28.86</v>
      </c>
      <c r="J156" s="8">
        <v>-46.5</v>
      </c>
      <c r="K156" s="28" t="s">
        <v>739</v>
      </c>
      <c r="L156" s="112" t="str">
        <f t="shared" si="24"/>
        <v>No</v>
      </c>
    </row>
    <row r="157" spans="1:12" ht="25.5" x14ac:dyDescent="0.2">
      <c r="A157" s="135" t="s">
        <v>1350</v>
      </c>
      <c r="B157" s="22" t="s">
        <v>213</v>
      </c>
      <c r="C157" s="29">
        <v>1478.2985043000001</v>
      </c>
      <c r="D157" s="27" t="str">
        <f t="shared" si="21"/>
        <v>N/A</v>
      </c>
      <c r="E157" s="29">
        <v>2026.3090321</v>
      </c>
      <c r="F157" s="27" t="str">
        <f t="shared" si="22"/>
        <v>N/A</v>
      </c>
      <c r="G157" s="29">
        <v>1553.2067511</v>
      </c>
      <c r="H157" s="27" t="str">
        <f t="shared" si="23"/>
        <v>N/A</v>
      </c>
      <c r="I157" s="8">
        <v>37.07</v>
      </c>
      <c r="J157" s="8">
        <v>-23.3</v>
      </c>
      <c r="K157" s="28" t="s">
        <v>739</v>
      </c>
      <c r="L157" s="112" t="str">
        <f t="shared" si="24"/>
        <v>Yes</v>
      </c>
    </row>
    <row r="158" spans="1:12" ht="25.5" x14ac:dyDescent="0.2">
      <c r="A158" s="135" t="s">
        <v>1351</v>
      </c>
      <c r="B158" s="22" t="s">
        <v>213</v>
      </c>
      <c r="C158" s="29">
        <v>861.50034760999995</v>
      </c>
      <c r="D158" s="27" t="str">
        <f t="shared" si="21"/>
        <v>N/A</v>
      </c>
      <c r="E158" s="29">
        <v>1384.4768578999999</v>
      </c>
      <c r="F158" s="27" t="str">
        <f t="shared" si="22"/>
        <v>N/A</v>
      </c>
      <c r="G158" s="29">
        <v>707.85640083999999</v>
      </c>
      <c r="H158" s="27" t="str">
        <f t="shared" si="23"/>
        <v>N/A</v>
      </c>
      <c r="I158" s="8">
        <v>60.71</v>
      </c>
      <c r="J158" s="8">
        <v>-48.9</v>
      </c>
      <c r="K158" s="28" t="s">
        <v>739</v>
      </c>
      <c r="L158" s="112" t="str">
        <f t="shared" si="24"/>
        <v>No</v>
      </c>
    </row>
    <row r="159" spans="1:12" ht="25.5" x14ac:dyDescent="0.2">
      <c r="A159" s="135" t="s">
        <v>1352</v>
      </c>
      <c r="B159" s="22" t="s">
        <v>213</v>
      </c>
      <c r="C159" s="29">
        <v>2.5011071918000001</v>
      </c>
      <c r="D159" s="27" t="str">
        <f t="shared" si="21"/>
        <v>N/A</v>
      </c>
      <c r="E159" s="29">
        <v>3.7310161418000001</v>
      </c>
      <c r="F159" s="27" t="str">
        <f t="shared" si="22"/>
        <v>N/A</v>
      </c>
      <c r="G159" s="29">
        <v>2.0451047381</v>
      </c>
      <c r="H159" s="27" t="str">
        <f t="shared" si="23"/>
        <v>N/A</v>
      </c>
      <c r="I159" s="8">
        <v>49.17</v>
      </c>
      <c r="J159" s="8">
        <v>-45.2</v>
      </c>
      <c r="K159" s="28" t="s">
        <v>739</v>
      </c>
      <c r="L159" s="112" t="str">
        <f t="shared" si="24"/>
        <v>No</v>
      </c>
    </row>
    <row r="160" spans="1:12" ht="25.5" x14ac:dyDescent="0.2">
      <c r="A160" s="144" t="s">
        <v>1353</v>
      </c>
      <c r="B160" s="22" t="s">
        <v>213</v>
      </c>
      <c r="C160" s="29">
        <v>3.9580792099999998E-2</v>
      </c>
      <c r="D160" s="27" t="str">
        <f t="shared" si="21"/>
        <v>N/A</v>
      </c>
      <c r="E160" s="29">
        <v>0.34783430929999998</v>
      </c>
      <c r="F160" s="27" t="str">
        <f t="shared" si="22"/>
        <v>N/A</v>
      </c>
      <c r="G160" s="29">
        <v>0.60383597479999995</v>
      </c>
      <c r="H160" s="27" t="str">
        <f t="shared" si="23"/>
        <v>N/A</v>
      </c>
      <c r="I160" s="8">
        <v>778.8</v>
      </c>
      <c r="J160" s="8">
        <v>73.599999999999994</v>
      </c>
      <c r="K160" s="28" t="s">
        <v>739</v>
      </c>
      <c r="L160" s="112" t="str">
        <f t="shared" si="24"/>
        <v>No</v>
      </c>
    </row>
    <row r="161" spans="1:12" x14ac:dyDescent="0.2">
      <c r="A161" s="144" t="s">
        <v>1354</v>
      </c>
      <c r="B161" s="22" t="s">
        <v>213</v>
      </c>
      <c r="C161" s="29">
        <v>477.87681549000001</v>
      </c>
      <c r="D161" s="27" t="str">
        <f t="shared" si="21"/>
        <v>N/A</v>
      </c>
      <c r="E161" s="29">
        <v>520.00548963000006</v>
      </c>
      <c r="F161" s="27" t="str">
        <f t="shared" si="22"/>
        <v>N/A</v>
      </c>
      <c r="G161" s="29">
        <v>614.49012035999999</v>
      </c>
      <c r="H161" s="27" t="str">
        <f t="shared" si="23"/>
        <v>N/A</v>
      </c>
      <c r="I161" s="8">
        <v>8.8160000000000007</v>
      </c>
      <c r="J161" s="8">
        <v>18.170000000000002</v>
      </c>
      <c r="K161" s="28" t="s">
        <v>739</v>
      </c>
      <c r="L161" s="112" t="str">
        <f t="shared" si="24"/>
        <v>Yes</v>
      </c>
    </row>
    <row r="162" spans="1:12" x14ac:dyDescent="0.2">
      <c r="A162" s="144" t="s">
        <v>1355</v>
      </c>
      <c r="B162" s="22" t="s">
        <v>213</v>
      </c>
      <c r="C162" s="29">
        <v>1230.367094</v>
      </c>
      <c r="D162" s="27" t="str">
        <f t="shared" si="21"/>
        <v>N/A</v>
      </c>
      <c r="E162" s="29">
        <v>1465.5847226000001</v>
      </c>
      <c r="F162" s="27" t="str">
        <f t="shared" si="22"/>
        <v>N/A</v>
      </c>
      <c r="G162" s="29">
        <v>1885.9992089</v>
      </c>
      <c r="H162" s="27" t="str">
        <f t="shared" si="23"/>
        <v>N/A</v>
      </c>
      <c r="I162" s="8">
        <v>19.12</v>
      </c>
      <c r="J162" s="8">
        <v>28.69</v>
      </c>
      <c r="K162" s="28" t="s">
        <v>739</v>
      </c>
      <c r="L162" s="112" t="str">
        <f t="shared" si="24"/>
        <v>Yes</v>
      </c>
    </row>
    <row r="163" spans="1:12" ht="25.5" x14ac:dyDescent="0.2">
      <c r="A163" s="144" t="s">
        <v>1706</v>
      </c>
      <c r="B163" s="22" t="s">
        <v>213</v>
      </c>
      <c r="C163" s="29">
        <v>2678.5491381000002</v>
      </c>
      <c r="D163" s="27" t="str">
        <f t="shared" si="21"/>
        <v>N/A</v>
      </c>
      <c r="E163" s="29">
        <v>3089.6282959</v>
      </c>
      <c r="F163" s="27" t="str">
        <f t="shared" si="22"/>
        <v>N/A</v>
      </c>
      <c r="G163" s="29">
        <v>3281.5967697999999</v>
      </c>
      <c r="H163" s="27" t="str">
        <f t="shared" si="23"/>
        <v>N/A</v>
      </c>
      <c r="I163" s="8">
        <v>15.35</v>
      </c>
      <c r="J163" s="8">
        <v>6.2130000000000001</v>
      </c>
      <c r="K163" s="28" t="s">
        <v>739</v>
      </c>
      <c r="L163" s="112" t="str">
        <f t="shared" si="24"/>
        <v>Yes</v>
      </c>
    </row>
    <row r="164" spans="1:12" x14ac:dyDescent="0.2">
      <c r="A164" s="144" t="s">
        <v>1356</v>
      </c>
      <c r="B164" s="22" t="s">
        <v>213</v>
      </c>
      <c r="C164" s="29">
        <v>192.62741045999999</v>
      </c>
      <c r="D164" s="27" t="str">
        <f t="shared" si="21"/>
        <v>N/A</v>
      </c>
      <c r="E164" s="29">
        <v>211.27391065</v>
      </c>
      <c r="F164" s="27" t="str">
        <f t="shared" si="22"/>
        <v>N/A</v>
      </c>
      <c r="G164" s="29">
        <v>255.37385463000001</v>
      </c>
      <c r="H164" s="27" t="str">
        <f t="shared" si="23"/>
        <v>N/A</v>
      </c>
      <c r="I164" s="8">
        <v>9.68</v>
      </c>
      <c r="J164" s="8">
        <v>20.87</v>
      </c>
      <c r="K164" s="28" t="s">
        <v>739</v>
      </c>
      <c r="L164" s="112" t="str">
        <f t="shared" si="24"/>
        <v>Yes</v>
      </c>
    </row>
    <row r="165" spans="1:12" x14ac:dyDescent="0.2">
      <c r="A165" s="144" t="s">
        <v>1357</v>
      </c>
      <c r="B165" s="22" t="s">
        <v>213</v>
      </c>
      <c r="C165" s="29">
        <v>303.98113067000003</v>
      </c>
      <c r="D165" s="27" t="str">
        <f t="shared" si="21"/>
        <v>N/A</v>
      </c>
      <c r="E165" s="29">
        <v>465.23421069</v>
      </c>
      <c r="F165" s="27" t="str">
        <f t="shared" si="22"/>
        <v>N/A</v>
      </c>
      <c r="G165" s="29">
        <v>630.05997420000006</v>
      </c>
      <c r="H165" s="27" t="str">
        <f t="shared" si="23"/>
        <v>N/A</v>
      </c>
      <c r="I165" s="8">
        <v>53.05</v>
      </c>
      <c r="J165" s="8">
        <v>35.43</v>
      </c>
      <c r="K165" s="28" t="s">
        <v>739</v>
      </c>
      <c r="L165" s="112" t="str">
        <f t="shared" si="24"/>
        <v>No</v>
      </c>
    </row>
    <row r="166" spans="1:12" x14ac:dyDescent="0.2">
      <c r="A166" s="144" t="s">
        <v>1358</v>
      </c>
      <c r="B166" s="22" t="s">
        <v>213</v>
      </c>
      <c r="C166" s="29">
        <v>1911.0189492</v>
      </c>
      <c r="D166" s="27" t="str">
        <f t="shared" si="21"/>
        <v>N/A</v>
      </c>
      <c r="E166" s="29">
        <v>1927.5842435</v>
      </c>
      <c r="F166" s="27" t="str">
        <f t="shared" si="22"/>
        <v>N/A</v>
      </c>
      <c r="G166" s="29">
        <v>1631.7370142</v>
      </c>
      <c r="H166" s="27" t="str">
        <f t="shared" si="23"/>
        <v>N/A</v>
      </c>
      <c r="I166" s="8">
        <v>0.86680000000000001</v>
      </c>
      <c r="J166" s="8">
        <v>-15.3</v>
      </c>
      <c r="K166" s="28" t="s">
        <v>739</v>
      </c>
      <c r="L166" s="112" t="str">
        <f t="shared" si="24"/>
        <v>Yes</v>
      </c>
    </row>
    <row r="167" spans="1:12" x14ac:dyDescent="0.2">
      <c r="A167" s="175" t="s">
        <v>1359</v>
      </c>
      <c r="B167" s="22" t="s">
        <v>213</v>
      </c>
      <c r="C167" s="29">
        <v>3191.0741453000001</v>
      </c>
      <c r="D167" s="27" t="str">
        <f t="shared" si="21"/>
        <v>N/A</v>
      </c>
      <c r="E167" s="29">
        <v>3821.0564816999999</v>
      </c>
      <c r="F167" s="27" t="str">
        <f t="shared" si="22"/>
        <v>N/A</v>
      </c>
      <c r="G167" s="29">
        <v>4332.9847046000004</v>
      </c>
      <c r="H167" s="27" t="str">
        <f t="shared" si="23"/>
        <v>N/A</v>
      </c>
      <c r="I167" s="8">
        <v>19.739999999999998</v>
      </c>
      <c r="J167" s="8">
        <v>13.4</v>
      </c>
      <c r="K167" s="28" t="s">
        <v>739</v>
      </c>
      <c r="L167" s="112" t="str">
        <f t="shared" si="24"/>
        <v>Yes</v>
      </c>
    </row>
    <row r="168" spans="1:12" x14ac:dyDescent="0.2">
      <c r="A168" s="175" t="s">
        <v>1360</v>
      </c>
      <c r="B168" s="22" t="s">
        <v>213</v>
      </c>
      <c r="C168" s="29">
        <v>9149.3381286000003</v>
      </c>
      <c r="D168" s="27" t="str">
        <f t="shared" si="21"/>
        <v>N/A</v>
      </c>
      <c r="E168" s="29">
        <v>10063.533336</v>
      </c>
      <c r="F168" s="27" t="str">
        <f t="shared" si="22"/>
        <v>N/A</v>
      </c>
      <c r="G168" s="29">
        <v>6897.3807837000004</v>
      </c>
      <c r="H168" s="27" t="str">
        <f t="shared" si="23"/>
        <v>N/A</v>
      </c>
      <c r="I168" s="8">
        <v>9.9920000000000009</v>
      </c>
      <c r="J168" s="8">
        <v>-31.5</v>
      </c>
      <c r="K168" s="28" t="s">
        <v>739</v>
      </c>
      <c r="L168" s="112" t="str">
        <f t="shared" si="24"/>
        <v>No</v>
      </c>
    </row>
    <row r="169" spans="1:12" x14ac:dyDescent="0.2">
      <c r="A169" s="175" t="s">
        <v>1361</v>
      </c>
      <c r="B169" s="22" t="s">
        <v>213</v>
      </c>
      <c r="C169" s="29">
        <v>1001.6357406</v>
      </c>
      <c r="D169" s="27" t="str">
        <f t="shared" si="21"/>
        <v>N/A</v>
      </c>
      <c r="E169" s="29">
        <v>1047.830285</v>
      </c>
      <c r="F169" s="27" t="str">
        <f t="shared" si="22"/>
        <v>N/A</v>
      </c>
      <c r="G169" s="29">
        <v>995.10238914000001</v>
      </c>
      <c r="H169" s="27" t="str">
        <f t="shared" si="23"/>
        <v>N/A</v>
      </c>
      <c r="I169" s="8">
        <v>4.6120000000000001</v>
      </c>
      <c r="J169" s="8">
        <v>-5.03</v>
      </c>
      <c r="K169" s="28" t="s">
        <v>739</v>
      </c>
      <c r="L169" s="112" t="str">
        <f t="shared" si="24"/>
        <v>Yes</v>
      </c>
    </row>
    <row r="170" spans="1:12" x14ac:dyDescent="0.2">
      <c r="A170" s="175" t="s">
        <v>1362</v>
      </c>
      <c r="B170" s="22" t="s">
        <v>213</v>
      </c>
      <c r="C170" s="29">
        <v>1296.5095051999999</v>
      </c>
      <c r="D170" s="27" t="str">
        <f t="shared" si="21"/>
        <v>N/A</v>
      </c>
      <c r="E170" s="29">
        <v>1512.9390446</v>
      </c>
      <c r="F170" s="27" t="str">
        <f t="shared" si="22"/>
        <v>N/A</v>
      </c>
      <c r="G170" s="29">
        <v>1471.7077718999999</v>
      </c>
      <c r="H170" s="27" t="str">
        <f t="shared" si="23"/>
        <v>N/A</v>
      </c>
      <c r="I170" s="8">
        <v>16.690000000000001</v>
      </c>
      <c r="J170" s="8">
        <v>-2.73</v>
      </c>
      <c r="K170" s="28" t="s">
        <v>739</v>
      </c>
      <c r="L170" s="112" t="str">
        <f t="shared" si="24"/>
        <v>Yes</v>
      </c>
    </row>
    <row r="171" spans="1:12" x14ac:dyDescent="0.2">
      <c r="A171" s="175" t="s">
        <v>85</v>
      </c>
      <c r="B171" s="22" t="s">
        <v>213</v>
      </c>
      <c r="C171" s="4">
        <v>6.4213646417000003</v>
      </c>
      <c r="D171" s="27" t="str">
        <f t="shared" ref="D171:D202" si="25">IF($B171="N/A","N/A",IF(C171&gt;10,"No",IF(C171&lt;-10,"No","Yes")))</f>
        <v>N/A</v>
      </c>
      <c r="E171" s="4">
        <v>5.8743398679999999</v>
      </c>
      <c r="F171" s="27" t="str">
        <f t="shared" ref="F171:F202" si="26">IF($B171="N/A","N/A",IF(E171&gt;10,"No",IF(E171&lt;-10,"No","Yes")))</f>
        <v>N/A</v>
      </c>
      <c r="G171" s="4">
        <v>5.7233763111</v>
      </c>
      <c r="H171" s="27" t="str">
        <f t="shared" ref="H171:H202" si="27">IF($B171="N/A","N/A",IF(G171&gt;10,"No",IF(G171&lt;-10,"No","Yes")))</f>
        <v>N/A</v>
      </c>
      <c r="I171" s="8">
        <v>-8.52</v>
      </c>
      <c r="J171" s="8">
        <v>-2.57</v>
      </c>
      <c r="K171" s="28" t="s">
        <v>739</v>
      </c>
      <c r="L171" s="112" t="str">
        <f t="shared" ref="L171:L202" si="28">IF(J171="Div by 0", "N/A", IF(K171="N/A","N/A", IF(J171&gt;VALUE(MID(K171,1,2)), "No", IF(J171&lt;-1*VALUE(MID(K171,1,2)), "No", "Yes"))))</f>
        <v>Yes</v>
      </c>
    </row>
    <row r="172" spans="1:12" x14ac:dyDescent="0.2">
      <c r="A172" s="175" t="s">
        <v>465</v>
      </c>
      <c r="B172" s="22" t="s">
        <v>213</v>
      </c>
      <c r="C172" s="4">
        <v>10.363247863</v>
      </c>
      <c r="D172" s="27" t="str">
        <f t="shared" si="25"/>
        <v>N/A</v>
      </c>
      <c r="E172" s="4">
        <v>11.171933317000001</v>
      </c>
      <c r="F172" s="27" t="str">
        <f t="shared" si="26"/>
        <v>N/A</v>
      </c>
      <c r="G172" s="4">
        <v>12.025316456000001</v>
      </c>
      <c r="H172" s="27" t="str">
        <f t="shared" si="27"/>
        <v>N/A</v>
      </c>
      <c r="I172" s="8">
        <v>7.8029999999999999</v>
      </c>
      <c r="J172" s="8">
        <v>7.6390000000000002</v>
      </c>
      <c r="K172" s="28" t="s">
        <v>739</v>
      </c>
      <c r="L172" s="112" t="str">
        <f t="shared" si="28"/>
        <v>Yes</v>
      </c>
    </row>
    <row r="173" spans="1:12" x14ac:dyDescent="0.2">
      <c r="A173" s="175" t="s">
        <v>466</v>
      </c>
      <c r="B173" s="22" t="s">
        <v>213</v>
      </c>
      <c r="C173" s="4">
        <v>13.571135711</v>
      </c>
      <c r="D173" s="27" t="str">
        <f t="shared" si="25"/>
        <v>N/A</v>
      </c>
      <c r="E173" s="4">
        <v>13.210876086000001</v>
      </c>
      <c r="F173" s="27" t="str">
        <f t="shared" si="26"/>
        <v>N/A</v>
      </c>
      <c r="G173" s="4">
        <v>12.284114894</v>
      </c>
      <c r="H173" s="27" t="str">
        <f t="shared" si="27"/>
        <v>N/A</v>
      </c>
      <c r="I173" s="8">
        <v>-2.65</v>
      </c>
      <c r="J173" s="8">
        <v>-7.02</v>
      </c>
      <c r="K173" s="28" t="s">
        <v>739</v>
      </c>
      <c r="L173" s="112" t="str">
        <f t="shared" si="28"/>
        <v>Yes</v>
      </c>
    </row>
    <row r="174" spans="1:12" x14ac:dyDescent="0.2">
      <c r="A174" s="135" t="s">
        <v>467</v>
      </c>
      <c r="B174" s="22" t="s">
        <v>213</v>
      </c>
      <c r="C174" s="4">
        <v>3.5941355160000001</v>
      </c>
      <c r="D174" s="27" t="str">
        <f t="shared" si="25"/>
        <v>N/A</v>
      </c>
      <c r="E174" s="4">
        <v>3.3934712087999999</v>
      </c>
      <c r="F174" s="27" t="str">
        <f t="shared" si="26"/>
        <v>N/A</v>
      </c>
      <c r="G174" s="4">
        <v>3.2454814142999999</v>
      </c>
      <c r="H174" s="27" t="str">
        <f t="shared" si="27"/>
        <v>N/A</v>
      </c>
      <c r="I174" s="8">
        <v>-5.58</v>
      </c>
      <c r="J174" s="8">
        <v>-4.3600000000000003</v>
      </c>
      <c r="K174" s="28" t="s">
        <v>739</v>
      </c>
      <c r="L174" s="112" t="str">
        <f t="shared" si="28"/>
        <v>Yes</v>
      </c>
    </row>
    <row r="175" spans="1:12" x14ac:dyDescent="0.2">
      <c r="A175" s="135" t="s">
        <v>468</v>
      </c>
      <c r="B175" s="22" t="s">
        <v>213</v>
      </c>
      <c r="C175" s="4">
        <v>11.659323061</v>
      </c>
      <c r="D175" s="27" t="str">
        <f t="shared" si="25"/>
        <v>N/A</v>
      </c>
      <c r="E175" s="4">
        <v>10.083142531</v>
      </c>
      <c r="F175" s="27" t="str">
        <f t="shared" si="26"/>
        <v>N/A</v>
      </c>
      <c r="G175" s="4">
        <v>9.7958466821000005</v>
      </c>
      <c r="H175" s="27" t="str">
        <f t="shared" si="27"/>
        <v>N/A</v>
      </c>
      <c r="I175" s="8">
        <v>-13.5</v>
      </c>
      <c r="J175" s="8">
        <v>-2.85</v>
      </c>
      <c r="K175" s="28" t="s">
        <v>739</v>
      </c>
      <c r="L175" s="112" t="str">
        <f t="shared" si="28"/>
        <v>Yes</v>
      </c>
    </row>
    <row r="176" spans="1:12" x14ac:dyDescent="0.2">
      <c r="A176" s="135" t="s">
        <v>1363</v>
      </c>
      <c r="B176" s="22" t="s">
        <v>213</v>
      </c>
      <c r="C176" s="4">
        <v>0.22696405289999999</v>
      </c>
      <c r="D176" s="27" t="str">
        <f t="shared" si="25"/>
        <v>N/A</v>
      </c>
      <c r="E176" s="4">
        <v>0.21199179409999999</v>
      </c>
      <c r="F176" s="27" t="str">
        <f t="shared" si="26"/>
        <v>N/A</v>
      </c>
      <c r="G176" s="4">
        <v>0.13149213509999999</v>
      </c>
      <c r="H176" s="27" t="str">
        <f t="shared" si="27"/>
        <v>N/A</v>
      </c>
      <c r="I176" s="8">
        <v>-6.6</v>
      </c>
      <c r="J176" s="8">
        <v>-38</v>
      </c>
      <c r="K176" s="28" t="s">
        <v>739</v>
      </c>
      <c r="L176" s="112" t="str">
        <f t="shared" si="28"/>
        <v>No</v>
      </c>
    </row>
    <row r="177" spans="1:12" x14ac:dyDescent="0.2">
      <c r="A177" s="135" t="s">
        <v>1364</v>
      </c>
      <c r="B177" s="22" t="s">
        <v>213</v>
      </c>
      <c r="C177" s="4">
        <v>3.9743589743999999</v>
      </c>
      <c r="D177" s="27" t="str">
        <f t="shared" si="25"/>
        <v>N/A</v>
      </c>
      <c r="E177" s="4">
        <v>4.6031351082</v>
      </c>
      <c r="F177" s="27" t="str">
        <f t="shared" si="26"/>
        <v>N/A</v>
      </c>
      <c r="G177" s="4">
        <v>3.6656118143</v>
      </c>
      <c r="H177" s="27" t="str">
        <f t="shared" si="27"/>
        <v>N/A</v>
      </c>
      <c r="I177" s="8">
        <v>15.82</v>
      </c>
      <c r="J177" s="8">
        <v>-20.399999999999999</v>
      </c>
      <c r="K177" s="28" t="s">
        <v>739</v>
      </c>
      <c r="L177" s="112" t="str">
        <f t="shared" si="28"/>
        <v>Yes</v>
      </c>
    </row>
    <row r="178" spans="1:12" x14ac:dyDescent="0.2">
      <c r="A178" s="135" t="s">
        <v>1365</v>
      </c>
      <c r="B178" s="22" t="s">
        <v>213</v>
      </c>
      <c r="C178" s="4">
        <v>1.8574968357999999</v>
      </c>
      <c r="D178" s="27" t="str">
        <f t="shared" si="25"/>
        <v>N/A</v>
      </c>
      <c r="E178" s="4">
        <v>2.1309129403</v>
      </c>
      <c r="F178" s="27" t="str">
        <f t="shared" si="26"/>
        <v>N/A</v>
      </c>
      <c r="G178" s="4">
        <v>1.2517206570999999</v>
      </c>
      <c r="H178" s="27" t="str">
        <f t="shared" si="27"/>
        <v>N/A</v>
      </c>
      <c r="I178" s="8">
        <v>14.72</v>
      </c>
      <c r="J178" s="8">
        <v>-41.3</v>
      </c>
      <c r="K178" s="28" t="s">
        <v>739</v>
      </c>
      <c r="L178" s="112" t="str">
        <f t="shared" si="28"/>
        <v>No</v>
      </c>
    </row>
    <row r="179" spans="1:12" x14ac:dyDescent="0.2">
      <c r="A179" s="135" t="s">
        <v>1366</v>
      </c>
      <c r="B179" s="22" t="s">
        <v>213</v>
      </c>
      <c r="C179" s="4">
        <v>6.9956224000000001E-3</v>
      </c>
      <c r="D179" s="27" t="str">
        <f t="shared" si="25"/>
        <v>N/A</v>
      </c>
      <c r="E179" s="4">
        <v>6.3320117E-3</v>
      </c>
      <c r="F179" s="27" t="str">
        <f t="shared" si="26"/>
        <v>N/A</v>
      </c>
      <c r="G179" s="4">
        <v>5.1728312999999998E-3</v>
      </c>
      <c r="H179" s="27" t="str">
        <f t="shared" si="27"/>
        <v>N/A</v>
      </c>
      <c r="I179" s="8">
        <v>-9.49</v>
      </c>
      <c r="J179" s="8">
        <v>-18.3</v>
      </c>
      <c r="K179" s="28" t="s">
        <v>739</v>
      </c>
      <c r="L179" s="112" t="str">
        <f t="shared" si="28"/>
        <v>Yes</v>
      </c>
    </row>
    <row r="180" spans="1:12" x14ac:dyDescent="0.2">
      <c r="A180" s="135" t="s">
        <v>1367</v>
      </c>
      <c r="B180" s="22" t="s">
        <v>213</v>
      </c>
      <c r="C180" s="4">
        <v>8.29786E-4</v>
      </c>
      <c r="D180" s="27" t="str">
        <f t="shared" si="25"/>
        <v>N/A</v>
      </c>
      <c r="E180" s="4">
        <v>2.0262193000000002E-3</v>
      </c>
      <c r="F180" s="27" t="str">
        <f t="shared" si="26"/>
        <v>N/A</v>
      </c>
      <c r="G180" s="4">
        <v>6.0561649E-3</v>
      </c>
      <c r="H180" s="27" t="str">
        <f t="shared" si="27"/>
        <v>N/A</v>
      </c>
      <c r="I180" s="8">
        <v>144.19999999999999</v>
      </c>
      <c r="J180" s="8">
        <v>198.9</v>
      </c>
      <c r="K180" s="28" t="s">
        <v>739</v>
      </c>
      <c r="L180" s="112" t="str">
        <f t="shared" si="28"/>
        <v>No</v>
      </c>
    </row>
    <row r="181" spans="1:12" x14ac:dyDescent="0.2">
      <c r="A181" s="135" t="s">
        <v>86</v>
      </c>
      <c r="B181" s="22" t="s">
        <v>213</v>
      </c>
      <c r="C181" s="4">
        <v>4.1434262948000002</v>
      </c>
      <c r="D181" s="27" t="str">
        <f t="shared" si="25"/>
        <v>N/A</v>
      </c>
      <c r="E181" s="4">
        <v>50.345887779000002</v>
      </c>
      <c r="F181" s="27" t="str">
        <f t="shared" si="26"/>
        <v>N/A</v>
      </c>
      <c r="G181" s="4">
        <v>15.943728019</v>
      </c>
      <c r="H181" s="27" t="str">
        <f t="shared" si="27"/>
        <v>N/A</v>
      </c>
      <c r="I181" s="8">
        <v>1115</v>
      </c>
      <c r="J181" s="8">
        <v>-68.3</v>
      </c>
      <c r="K181" s="28" t="s">
        <v>739</v>
      </c>
      <c r="L181" s="112" t="str">
        <f t="shared" si="28"/>
        <v>No</v>
      </c>
    </row>
    <row r="182" spans="1:12" x14ac:dyDescent="0.2">
      <c r="A182" s="135" t="s">
        <v>87</v>
      </c>
      <c r="B182" s="22" t="s">
        <v>213</v>
      </c>
      <c r="C182" s="4">
        <v>51.192962848000001</v>
      </c>
      <c r="D182" s="27" t="str">
        <f t="shared" si="25"/>
        <v>N/A</v>
      </c>
      <c r="E182" s="4">
        <v>50.863528449</v>
      </c>
      <c r="F182" s="27" t="str">
        <f t="shared" si="26"/>
        <v>N/A</v>
      </c>
      <c r="G182" s="4">
        <v>51.445180266000001</v>
      </c>
      <c r="H182" s="27" t="str">
        <f t="shared" si="27"/>
        <v>N/A</v>
      </c>
      <c r="I182" s="8">
        <v>-0.64400000000000002</v>
      </c>
      <c r="J182" s="8">
        <v>1.1439999999999999</v>
      </c>
      <c r="K182" s="28" t="s">
        <v>739</v>
      </c>
      <c r="L182" s="112" t="str">
        <f t="shared" si="28"/>
        <v>Yes</v>
      </c>
    </row>
    <row r="183" spans="1:12" x14ac:dyDescent="0.2">
      <c r="A183" s="135" t="s">
        <v>469</v>
      </c>
      <c r="B183" s="22" t="s">
        <v>213</v>
      </c>
      <c r="C183" s="4">
        <v>66.474358973999998</v>
      </c>
      <c r="D183" s="27" t="str">
        <f t="shared" si="25"/>
        <v>N/A</v>
      </c>
      <c r="E183" s="4">
        <v>67.554117939999998</v>
      </c>
      <c r="F183" s="27" t="str">
        <f t="shared" si="26"/>
        <v>N/A</v>
      </c>
      <c r="G183" s="4">
        <v>70.490506328999999</v>
      </c>
      <c r="H183" s="27" t="str">
        <f t="shared" si="27"/>
        <v>N/A</v>
      </c>
      <c r="I183" s="8">
        <v>1.6240000000000001</v>
      </c>
      <c r="J183" s="8">
        <v>4.3470000000000004</v>
      </c>
      <c r="K183" s="28" t="s">
        <v>739</v>
      </c>
      <c r="L183" s="112" t="str">
        <f t="shared" si="28"/>
        <v>Yes</v>
      </c>
    </row>
    <row r="184" spans="1:12" x14ac:dyDescent="0.2">
      <c r="A184" s="135" t="s">
        <v>470</v>
      </c>
      <c r="B184" s="22" t="s">
        <v>213</v>
      </c>
      <c r="C184" s="4">
        <v>72.602812985</v>
      </c>
      <c r="D184" s="27" t="str">
        <f t="shared" si="25"/>
        <v>N/A</v>
      </c>
      <c r="E184" s="4">
        <v>68.338201564000002</v>
      </c>
      <c r="F184" s="27" t="str">
        <f t="shared" si="26"/>
        <v>N/A</v>
      </c>
      <c r="G184" s="4">
        <v>68.622556666999998</v>
      </c>
      <c r="H184" s="27" t="str">
        <f t="shared" si="27"/>
        <v>N/A</v>
      </c>
      <c r="I184" s="8">
        <v>-5.87</v>
      </c>
      <c r="J184" s="8">
        <v>0.41610000000000003</v>
      </c>
      <c r="K184" s="28" t="s">
        <v>739</v>
      </c>
      <c r="L184" s="112" t="str">
        <f t="shared" si="28"/>
        <v>Yes</v>
      </c>
    </row>
    <row r="185" spans="1:12" x14ac:dyDescent="0.2">
      <c r="A185" s="135" t="s">
        <v>471</v>
      </c>
      <c r="B185" s="22" t="s">
        <v>213</v>
      </c>
      <c r="C185" s="4">
        <v>46.145277551</v>
      </c>
      <c r="D185" s="27" t="str">
        <f t="shared" si="25"/>
        <v>N/A</v>
      </c>
      <c r="E185" s="4">
        <v>45.668903976999999</v>
      </c>
      <c r="F185" s="27" t="str">
        <f t="shared" si="26"/>
        <v>N/A</v>
      </c>
      <c r="G185" s="4">
        <v>45.812710586999998</v>
      </c>
      <c r="H185" s="27" t="str">
        <f t="shared" si="27"/>
        <v>N/A</v>
      </c>
      <c r="I185" s="8">
        <v>-1.03</v>
      </c>
      <c r="J185" s="8">
        <v>0.31490000000000001</v>
      </c>
      <c r="K185" s="28" t="s">
        <v>739</v>
      </c>
      <c r="L185" s="112" t="str">
        <f t="shared" si="28"/>
        <v>Yes</v>
      </c>
    </row>
    <row r="186" spans="1:12" x14ac:dyDescent="0.2">
      <c r="A186" s="135" t="s">
        <v>472</v>
      </c>
      <c r="B186" s="22" t="s">
        <v>213</v>
      </c>
      <c r="C186" s="4">
        <v>56.200575870999998</v>
      </c>
      <c r="D186" s="27" t="str">
        <f t="shared" si="25"/>
        <v>N/A</v>
      </c>
      <c r="E186" s="4">
        <v>58.796830993</v>
      </c>
      <c r="F186" s="27" t="str">
        <f t="shared" si="26"/>
        <v>N/A</v>
      </c>
      <c r="G186" s="4">
        <v>59.847626892000001</v>
      </c>
      <c r="H186" s="27" t="str">
        <f t="shared" si="27"/>
        <v>N/A</v>
      </c>
      <c r="I186" s="8">
        <v>4.62</v>
      </c>
      <c r="J186" s="8">
        <v>1.7869999999999999</v>
      </c>
      <c r="K186" s="28" t="s">
        <v>739</v>
      </c>
      <c r="L186" s="112" t="str">
        <f t="shared" si="28"/>
        <v>Yes</v>
      </c>
    </row>
    <row r="187" spans="1:12" x14ac:dyDescent="0.2">
      <c r="A187" s="135" t="s">
        <v>116</v>
      </c>
      <c r="B187" s="22" t="s">
        <v>213</v>
      </c>
      <c r="C187" s="4">
        <v>78.795227787000002</v>
      </c>
      <c r="D187" s="27" t="str">
        <f t="shared" si="25"/>
        <v>N/A</v>
      </c>
      <c r="E187" s="4">
        <v>78.113028615000005</v>
      </c>
      <c r="F187" s="27" t="str">
        <f t="shared" si="26"/>
        <v>N/A</v>
      </c>
      <c r="G187" s="4">
        <v>78.113419289000007</v>
      </c>
      <c r="H187" s="27" t="str">
        <f t="shared" si="27"/>
        <v>N/A</v>
      </c>
      <c r="I187" s="8">
        <v>-0.86599999999999999</v>
      </c>
      <c r="J187" s="8">
        <v>5.0000000000000001E-4</v>
      </c>
      <c r="K187" s="28" t="s">
        <v>739</v>
      </c>
      <c r="L187" s="112" t="str">
        <f t="shared" si="28"/>
        <v>Yes</v>
      </c>
    </row>
    <row r="188" spans="1:12" x14ac:dyDescent="0.2">
      <c r="A188" s="135" t="s">
        <v>473</v>
      </c>
      <c r="B188" s="22" t="s">
        <v>213</v>
      </c>
      <c r="C188" s="4">
        <v>72.585470084999997</v>
      </c>
      <c r="D188" s="27" t="str">
        <f t="shared" si="25"/>
        <v>N/A</v>
      </c>
      <c r="E188" s="4">
        <v>74.321970639</v>
      </c>
      <c r="F188" s="27" t="str">
        <f t="shared" si="26"/>
        <v>N/A</v>
      </c>
      <c r="G188" s="4">
        <v>77.979957806000002</v>
      </c>
      <c r="H188" s="27" t="str">
        <f t="shared" si="27"/>
        <v>N/A</v>
      </c>
      <c r="I188" s="8">
        <v>2.3919999999999999</v>
      </c>
      <c r="J188" s="8">
        <v>4.9219999999999997</v>
      </c>
      <c r="K188" s="28" t="s">
        <v>739</v>
      </c>
      <c r="L188" s="112" t="str">
        <f t="shared" si="28"/>
        <v>Yes</v>
      </c>
    </row>
    <row r="189" spans="1:12" x14ac:dyDescent="0.2">
      <c r="A189" s="135" t="s">
        <v>474</v>
      </c>
      <c r="B189" s="22" t="s">
        <v>213</v>
      </c>
      <c r="C189" s="4">
        <v>84.853022443</v>
      </c>
      <c r="D189" s="27" t="str">
        <f t="shared" si="25"/>
        <v>N/A</v>
      </c>
      <c r="E189" s="4">
        <v>79.467173747000004</v>
      </c>
      <c r="F189" s="27" t="str">
        <f t="shared" si="26"/>
        <v>N/A</v>
      </c>
      <c r="G189" s="4">
        <v>78.942828301000006</v>
      </c>
      <c r="H189" s="27" t="str">
        <f t="shared" si="27"/>
        <v>N/A</v>
      </c>
      <c r="I189" s="8">
        <v>-6.35</v>
      </c>
      <c r="J189" s="8">
        <v>-0.66</v>
      </c>
      <c r="K189" s="28" t="s">
        <v>739</v>
      </c>
      <c r="L189" s="112" t="str">
        <f t="shared" si="28"/>
        <v>Yes</v>
      </c>
    </row>
    <row r="190" spans="1:12" x14ac:dyDescent="0.2">
      <c r="A190" s="135" t="s">
        <v>475</v>
      </c>
      <c r="B190" s="22" t="s">
        <v>213</v>
      </c>
      <c r="C190" s="4">
        <v>81.505188868000005</v>
      </c>
      <c r="D190" s="27" t="str">
        <f t="shared" si="25"/>
        <v>N/A</v>
      </c>
      <c r="E190" s="4">
        <v>81.034894254999998</v>
      </c>
      <c r="F190" s="27" t="str">
        <f t="shared" si="26"/>
        <v>N/A</v>
      </c>
      <c r="G190" s="4">
        <v>81.316438552999998</v>
      </c>
      <c r="H190" s="27" t="str">
        <f t="shared" si="27"/>
        <v>N/A</v>
      </c>
      <c r="I190" s="8">
        <v>-0.57699999999999996</v>
      </c>
      <c r="J190" s="8">
        <v>0.34739999999999999</v>
      </c>
      <c r="K190" s="28" t="s">
        <v>739</v>
      </c>
      <c r="L190" s="112" t="str">
        <f t="shared" si="28"/>
        <v>Yes</v>
      </c>
    </row>
    <row r="191" spans="1:12" x14ac:dyDescent="0.2">
      <c r="A191" s="135" t="s">
        <v>476</v>
      </c>
      <c r="B191" s="22" t="s">
        <v>213</v>
      </c>
      <c r="C191" s="4">
        <v>67.859069145999996</v>
      </c>
      <c r="D191" s="27" t="str">
        <f t="shared" si="25"/>
        <v>N/A</v>
      </c>
      <c r="E191" s="4">
        <v>69.646559816999996</v>
      </c>
      <c r="F191" s="27" t="str">
        <f t="shared" si="26"/>
        <v>N/A</v>
      </c>
      <c r="G191" s="4">
        <v>69.591390555999993</v>
      </c>
      <c r="H191" s="27" t="str">
        <f t="shared" si="27"/>
        <v>N/A</v>
      </c>
      <c r="I191" s="8">
        <v>2.6339999999999999</v>
      </c>
      <c r="J191" s="8">
        <v>-7.9000000000000001E-2</v>
      </c>
      <c r="K191" s="28" t="s">
        <v>739</v>
      </c>
      <c r="L191" s="112" t="str">
        <f t="shared" si="28"/>
        <v>Yes</v>
      </c>
    </row>
    <row r="192" spans="1:12" x14ac:dyDescent="0.2">
      <c r="A192" s="135" t="s">
        <v>1368</v>
      </c>
      <c r="B192" s="22" t="s">
        <v>213</v>
      </c>
      <c r="C192" s="23">
        <v>5.9888472695999999</v>
      </c>
      <c r="D192" s="27" t="str">
        <f t="shared" si="25"/>
        <v>N/A</v>
      </c>
      <c r="E192" s="23">
        <v>6.0064908047000003</v>
      </c>
      <c r="F192" s="27" t="str">
        <f t="shared" si="26"/>
        <v>N/A</v>
      </c>
      <c r="G192" s="23">
        <v>5.9250161603000002</v>
      </c>
      <c r="H192" s="27" t="str">
        <f t="shared" si="27"/>
        <v>N/A</v>
      </c>
      <c r="I192" s="8">
        <v>0.29459999999999997</v>
      </c>
      <c r="J192" s="8">
        <v>-1.36</v>
      </c>
      <c r="K192" s="28" t="s">
        <v>739</v>
      </c>
      <c r="L192" s="112" t="str">
        <f t="shared" si="28"/>
        <v>Yes</v>
      </c>
    </row>
    <row r="193" spans="1:12" x14ac:dyDescent="0.2">
      <c r="A193" s="135" t="s">
        <v>1369</v>
      </c>
      <c r="B193" s="22" t="s">
        <v>213</v>
      </c>
      <c r="C193" s="23">
        <v>8.6639175258000005</v>
      </c>
      <c r="D193" s="27" t="str">
        <f t="shared" si="25"/>
        <v>N/A</v>
      </c>
      <c r="E193" s="23">
        <v>8.8440979955000003</v>
      </c>
      <c r="F193" s="27" t="str">
        <f t="shared" si="26"/>
        <v>N/A</v>
      </c>
      <c r="G193" s="23">
        <v>9.3289473683999997</v>
      </c>
      <c r="H193" s="27" t="str">
        <f t="shared" si="27"/>
        <v>N/A</v>
      </c>
      <c r="I193" s="8">
        <v>2.08</v>
      </c>
      <c r="J193" s="8">
        <v>5.4820000000000002</v>
      </c>
      <c r="K193" s="28" t="s">
        <v>739</v>
      </c>
      <c r="L193" s="112" t="str">
        <f t="shared" si="28"/>
        <v>Yes</v>
      </c>
    </row>
    <row r="194" spans="1:12" x14ac:dyDescent="0.2">
      <c r="A194" s="135" t="s">
        <v>1370</v>
      </c>
      <c r="B194" s="22" t="s">
        <v>213</v>
      </c>
      <c r="C194" s="23">
        <v>12.007487192999999</v>
      </c>
      <c r="D194" s="27" t="str">
        <f t="shared" si="25"/>
        <v>N/A</v>
      </c>
      <c r="E194" s="23">
        <v>13.280011870999999</v>
      </c>
      <c r="F194" s="27" t="str">
        <f t="shared" si="26"/>
        <v>N/A</v>
      </c>
      <c r="G194" s="23">
        <v>12.364261168000001</v>
      </c>
      <c r="H194" s="27" t="str">
        <f t="shared" si="27"/>
        <v>N/A</v>
      </c>
      <c r="I194" s="8">
        <v>10.6</v>
      </c>
      <c r="J194" s="8">
        <v>-6.9</v>
      </c>
      <c r="K194" s="28" t="s">
        <v>739</v>
      </c>
      <c r="L194" s="112" t="str">
        <f t="shared" si="28"/>
        <v>Yes</v>
      </c>
    </row>
    <row r="195" spans="1:12" x14ac:dyDescent="0.2">
      <c r="A195" s="135" t="s">
        <v>1371</v>
      </c>
      <c r="B195" s="22" t="s">
        <v>213</v>
      </c>
      <c r="C195" s="23">
        <v>5.4335978440000003</v>
      </c>
      <c r="D195" s="27" t="str">
        <f t="shared" si="25"/>
        <v>N/A</v>
      </c>
      <c r="E195" s="23">
        <v>5.0836084397999999</v>
      </c>
      <c r="F195" s="27" t="str">
        <f t="shared" si="26"/>
        <v>N/A</v>
      </c>
      <c r="G195" s="23">
        <v>5.2684923567000004</v>
      </c>
      <c r="H195" s="27" t="str">
        <f t="shared" si="27"/>
        <v>N/A</v>
      </c>
      <c r="I195" s="8">
        <v>-6.44</v>
      </c>
      <c r="J195" s="8">
        <v>3.637</v>
      </c>
      <c r="K195" s="28" t="s">
        <v>739</v>
      </c>
      <c r="L195" s="112" t="str">
        <f t="shared" si="28"/>
        <v>Yes</v>
      </c>
    </row>
    <row r="196" spans="1:12" x14ac:dyDescent="0.2">
      <c r="A196" s="135" t="s">
        <v>1372</v>
      </c>
      <c r="B196" s="22" t="s">
        <v>213</v>
      </c>
      <c r="C196" s="23">
        <v>3.1634047398999998</v>
      </c>
      <c r="D196" s="27" t="str">
        <f t="shared" si="25"/>
        <v>N/A</v>
      </c>
      <c r="E196" s="23">
        <v>3.4992296872000002</v>
      </c>
      <c r="F196" s="27" t="str">
        <f t="shared" si="26"/>
        <v>N/A</v>
      </c>
      <c r="G196" s="23">
        <v>3.7242040185</v>
      </c>
      <c r="H196" s="27" t="str">
        <f t="shared" si="27"/>
        <v>N/A</v>
      </c>
      <c r="I196" s="8">
        <v>10.62</v>
      </c>
      <c r="J196" s="8">
        <v>6.4290000000000003</v>
      </c>
      <c r="K196" s="28" t="s">
        <v>739</v>
      </c>
      <c r="L196" s="112" t="str">
        <f t="shared" si="28"/>
        <v>Yes</v>
      </c>
    </row>
    <row r="197" spans="1:12" x14ac:dyDescent="0.2">
      <c r="A197" s="135" t="s">
        <v>1373</v>
      </c>
      <c r="B197" s="22" t="s">
        <v>213</v>
      </c>
      <c r="C197" s="23">
        <v>220.18964142999999</v>
      </c>
      <c r="D197" s="27" t="str">
        <f t="shared" si="25"/>
        <v>N/A</v>
      </c>
      <c r="E197" s="23">
        <v>271.10914681000003</v>
      </c>
      <c r="F197" s="27" t="str">
        <f t="shared" si="26"/>
        <v>N/A</v>
      </c>
      <c r="G197" s="23">
        <v>212.42672919</v>
      </c>
      <c r="H197" s="27" t="str">
        <f t="shared" si="27"/>
        <v>N/A</v>
      </c>
      <c r="I197" s="8">
        <v>23.13</v>
      </c>
      <c r="J197" s="8">
        <v>-21.6</v>
      </c>
      <c r="K197" s="28" t="s">
        <v>739</v>
      </c>
      <c r="L197" s="112" t="str">
        <f t="shared" si="28"/>
        <v>Yes</v>
      </c>
    </row>
    <row r="198" spans="1:12" x14ac:dyDescent="0.2">
      <c r="A198" s="135" t="s">
        <v>1374</v>
      </c>
      <c r="B198" s="22" t="s">
        <v>213</v>
      </c>
      <c r="C198" s="23">
        <v>233.75806452</v>
      </c>
      <c r="D198" s="27" t="str">
        <f t="shared" si="25"/>
        <v>N/A</v>
      </c>
      <c r="E198" s="23">
        <v>276.15135135000003</v>
      </c>
      <c r="F198" s="27" t="str">
        <f t="shared" si="26"/>
        <v>N/A</v>
      </c>
      <c r="G198" s="23">
        <v>250.4028777</v>
      </c>
      <c r="H198" s="27" t="str">
        <f t="shared" si="27"/>
        <v>N/A</v>
      </c>
      <c r="I198" s="8">
        <v>18.14</v>
      </c>
      <c r="J198" s="8">
        <v>-9.32</v>
      </c>
      <c r="K198" s="28" t="s">
        <v>739</v>
      </c>
      <c r="L198" s="112" t="str">
        <f t="shared" si="28"/>
        <v>Yes</v>
      </c>
    </row>
    <row r="199" spans="1:12" x14ac:dyDescent="0.2">
      <c r="A199" s="135" t="s">
        <v>1375</v>
      </c>
      <c r="B199" s="22" t="s">
        <v>213</v>
      </c>
      <c r="C199" s="23">
        <v>222.30806142</v>
      </c>
      <c r="D199" s="27" t="str">
        <f t="shared" si="25"/>
        <v>N/A</v>
      </c>
      <c r="E199" s="23">
        <v>275.32842685999998</v>
      </c>
      <c r="F199" s="27" t="str">
        <f t="shared" si="26"/>
        <v>N/A</v>
      </c>
      <c r="G199" s="23">
        <v>212.42815249</v>
      </c>
      <c r="H199" s="27" t="str">
        <f t="shared" si="27"/>
        <v>N/A</v>
      </c>
      <c r="I199" s="8">
        <v>23.85</v>
      </c>
      <c r="J199" s="8">
        <v>-22.8</v>
      </c>
      <c r="K199" s="28" t="s">
        <v>739</v>
      </c>
      <c r="L199" s="112" t="str">
        <f t="shared" si="28"/>
        <v>Yes</v>
      </c>
    </row>
    <row r="200" spans="1:12" x14ac:dyDescent="0.2">
      <c r="A200" s="135" t="s">
        <v>1376</v>
      </c>
      <c r="B200" s="22" t="s">
        <v>213</v>
      </c>
      <c r="C200" s="23">
        <v>45.692307692</v>
      </c>
      <c r="D200" s="27" t="str">
        <f t="shared" si="25"/>
        <v>N/A</v>
      </c>
      <c r="E200" s="23">
        <v>76.961538461999993</v>
      </c>
      <c r="F200" s="27" t="str">
        <f t="shared" si="26"/>
        <v>N/A</v>
      </c>
      <c r="G200" s="23">
        <v>42.5</v>
      </c>
      <c r="H200" s="27" t="str">
        <f t="shared" si="27"/>
        <v>N/A</v>
      </c>
      <c r="I200" s="8">
        <v>68.430000000000007</v>
      </c>
      <c r="J200" s="8">
        <v>-44.8</v>
      </c>
      <c r="K200" s="28" t="s">
        <v>739</v>
      </c>
      <c r="L200" s="112" t="str">
        <f t="shared" si="28"/>
        <v>No</v>
      </c>
    </row>
    <row r="201" spans="1:12" x14ac:dyDescent="0.2">
      <c r="A201" s="135" t="s">
        <v>1377</v>
      </c>
      <c r="B201" s="22" t="s">
        <v>213</v>
      </c>
      <c r="C201" s="23">
        <v>26</v>
      </c>
      <c r="D201" s="27" t="str">
        <f t="shared" si="25"/>
        <v>N/A</v>
      </c>
      <c r="E201" s="23">
        <v>114</v>
      </c>
      <c r="F201" s="27" t="str">
        <f t="shared" si="26"/>
        <v>N/A</v>
      </c>
      <c r="G201" s="23">
        <v>58.3</v>
      </c>
      <c r="H201" s="27" t="str">
        <f t="shared" si="27"/>
        <v>N/A</v>
      </c>
      <c r="I201" s="8">
        <v>338.5</v>
      </c>
      <c r="J201" s="8">
        <v>-48.9</v>
      </c>
      <c r="K201" s="28" t="s">
        <v>739</v>
      </c>
      <c r="L201" s="112" t="str">
        <f t="shared" si="28"/>
        <v>No</v>
      </c>
    </row>
    <row r="202" spans="1:12" x14ac:dyDescent="0.2">
      <c r="A202" s="135" t="s">
        <v>28</v>
      </c>
      <c r="B202" s="22" t="s">
        <v>213</v>
      </c>
      <c r="C202" s="4">
        <v>2.8633640231999999</v>
      </c>
      <c r="D202" s="27" t="str">
        <f t="shared" si="25"/>
        <v>N/A</v>
      </c>
      <c r="E202" s="4">
        <v>2.4730203371999999</v>
      </c>
      <c r="F202" s="27" t="str">
        <f t="shared" si="26"/>
        <v>N/A</v>
      </c>
      <c r="G202" s="4">
        <v>2.4562669181999999</v>
      </c>
      <c r="H202" s="27" t="str">
        <f t="shared" si="27"/>
        <v>N/A</v>
      </c>
      <c r="I202" s="8">
        <v>-13.6</v>
      </c>
      <c r="J202" s="8">
        <v>-0.67700000000000005</v>
      </c>
      <c r="K202" s="28" t="s">
        <v>739</v>
      </c>
      <c r="L202" s="112" t="str">
        <f t="shared" si="28"/>
        <v>Yes</v>
      </c>
    </row>
    <row r="203" spans="1:12" x14ac:dyDescent="0.2">
      <c r="A203" s="135"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0</v>
      </c>
      <c r="K203" s="10" t="s">
        <v>213</v>
      </c>
      <c r="L203" s="112" t="str">
        <f t="shared" ref="L203:L213" si="32">IF(J203="Div by 0", "N/A", IF(K203="N/A","N/A", IF(J203&gt;VALUE(MID(K203,1,2)), "No", IF(J203&lt;-1*VALUE(MID(K203,1,2)), "No", "Yes"))))</f>
        <v>N/A</v>
      </c>
    </row>
    <row r="204" spans="1:12" x14ac:dyDescent="0.2">
      <c r="A204" s="135" t="s">
        <v>124</v>
      </c>
      <c r="B204" s="22" t="s">
        <v>213</v>
      </c>
      <c r="C204" s="23">
        <v>17</v>
      </c>
      <c r="D204" s="27" t="str">
        <f t="shared" si="29"/>
        <v>N/A</v>
      </c>
      <c r="E204" s="23">
        <v>20</v>
      </c>
      <c r="F204" s="27" t="str">
        <f t="shared" si="30"/>
        <v>N/A</v>
      </c>
      <c r="G204" s="23">
        <v>35</v>
      </c>
      <c r="H204" s="27" t="str">
        <f t="shared" si="31"/>
        <v>N/A</v>
      </c>
      <c r="I204" s="8">
        <v>17.649999999999999</v>
      </c>
      <c r="J204" s="8">
        <v>75</v>
      </c>
      <c r="K204" s="10" t="s">
        <v>213</v>
      </c>
      <c r="L204" s="112" t="str">
        <f t="shared" si="32"/>
        <v>N/A</v>
      </c>
    </row>
    <row r="205" spans="1:12" ht="25.5" x14ac:dyDescent="0.2">
      <c r="A205" s="135" t="s">
        <v>1625</v>
      </c>
      <c r="B205" s="22" t="s">
        <v>213</v>
      </c>
      <c r="C205" s="23">
        <v>11</v>
      </c>
      <c r="D205" s="27" t="str">
        <f t="shared" si="29"/>
        <v>N/A</v>
      </c>
      <c r="E205" s="23">
        <v>11</v>
      </c>
      <c r="F205" s="27" t="str">
        <f t="shared" si="30"/>
        <v>N/A</v>
      </c>
      <c r="G205" s="23">
        <v>11</v>
      </c>
      <c r="H205" s="27" t="str">
        <f t="shared" si="31"/>
        <v>N/A</v>
      </c>
      <c r="I205" s="8">
        <v>-50</v>
      </c>
      <c r="J205" s="8">
        <v>0</v>
      </c>
      <c r="K205" s="10" t="s">
        <v>213</v>
      </c>
      <c r="L205" s="112" t="str">
        <f t="shared" si="32"/>
        <v>N/A</v>
      </c>
    </row>
    <row r="206" spans="1:12" ht="25.5" x14ac:dyDescent="0.2">
      <c r="A206" s="135" t="s">
        <v>1378</v>
      </c>
      <c r="B206" s="22" t="s">
        <v>213</v>
      </c>
      <c r="C206" s="23">
        <v>38</v>
      </c>
      <c r="D206" s="27" t="str">
        <f t="shared" si="29"/>
        <v>N/A</v>
      </c>
      <c r="E206" s="23">
        <v>61</v>
      </c>
      <c r="F206" s="27" t="str">
        <f t="shared" si="30"/>
        <v>N/A</v>
      </c>
      <c r="G206" s="23">
        <v>37</v>
      </c>
      <c r="H206" s="27" t="str">
        <f t="shared" si="31"/>
        <v>N/A</v>
      </c>
      <c r="I206" s="8">
        <v>60.53</v>
      </c>
      <c r="J206" s="8">
        <v>-39.299999999999997</v>
      </c>
      <c r="K206" s="10" t="s">
        <v>213</v>
      </c>
      <c r="L206" s="112" t="str">
        <f t="shared" si="32"/>
        <v>N/A</v>
      </c>
    </row>
    <row r="207" spans="1:12" x14ac:dyDescent="0.2">
      <c r="A207" s="135" t="s">
        <v>1626</v>
      </c>
      <c r="B207" s="22" t="s">
        <v>213</v>
      </c>
      <c r="C207" s="23">
        <v>14</v>
      </c>
      <c r="D207" s="27" t="str">
        <f t="shared" si="29"/>
        <v>N/A</v>
      </c>
      <c r="E207" s="23">
        <v>16</v>
      </c>
      <c r="F207" s="27" t="str">
        <f t="shared" si="30"/>
        <v>N/A</v>
      </c>
      <c r="G207" s="23">
        <v>37</v>
      </c>
      <c r="H207" s="27" t="str">
        <f t="shared" si="31"/>
        <v>N/A</v>
      </c>
      <c r="I207" s="8">
        <v>14.29</v>
      </c>
      <c r="J207" s="8">
        <v>131.30000000000001</v>
      </c>
      <c r="K207" s="10" t="s">
        <v>213</v>
      </c>
      <c r="L207" s="112" t="str">
        <f t="shared" si="32"/>
        <v>N/A</v>
      </c>
    </row>
    <row r="208" spans="1:12" x14ac:dyDescent="0.2">
      <c r="A208" s="135" t="s">
        <v>1627</v>
      </c>
      <c r="B208" s="22" t="s">
        <v>213</v>
      </c>
      <c r="C208" s="23">
        <v>83</v>
      </c>
      <c r="D208" s="27" t="str">
        <f t="shared" si="29"/>
        <v>N/A</v>
      </c>
      <c r="E208" s="23">
        <v>95</v>
      </c>
      <c r="F208" s="27" t="str">
        <f t="shared" si="30"/>
        <v>N/A</v>
      </c>
      <c r="G208" s="23">
        <v>71</v>
      </c>
      <c r="H208" s="27" t="str">
        <f t="shared" si="31"/>
        <v>N/A</v>
      </c>
      <c r="I208" s="8">
        <v>14.46</v>
      </c>
      <c r="J208" s="8">
        <v>-25.3</v>
      </c>
      <c r="K208" s="10" t="s">
        <v>213</v>
      </c>
      <c r="L208" s="112" t="str">
        <f t="shared" si="32"/>
        <v>N/A</v>
      </c>
    </row>
    <row r="209" spans="1:12" x14ac:dyDescent="0.2">
      <c r="A209" s="135" t="s">
        <v>125</v>
      </c>
      <c r="B209" s="22" t="s">
        <v>213</v>
      </c>
      <c r="C209" s="29">
        <v>1539032</v>
      </c>
      <c r="D209" s="27" t="str">
        <f t="shared" si="29"/>
        <v>N/A</v>
      </c>
      <c r="E209" s="29">
        <v>2655378</v>
      </c>
      <c r="F209" s="27" t="str">
        <f t="shared" si="30"/>
        <v>N/A</v>
      </c>
      <c r="G209" s="29">
        <v>2216732</v>
      </c>
      <c r="H209" s="27" t="str">
        <f t="shared" si="31"/>
        <v>N/A</v>
      </c>
      <c r="I209" s="8">
        <v>72.540000000000006</v>
      </c>
      <c r="J209" s="8">
        <v>-16.5</v>
      </c>
      <c r="K209" s="10" t="s">
        <v>213</v>
      </c>
      <c r="L209" s="112" t="str">
        <f t="shared" si="32"/>
        <v>N/A</v>
      </c>
    </row>
    <row r="210" spans="1:12" x14ac:dyDescent="0.2">
      <c r="A210" s="175" t="s">
        <v>1622</v>
      </c>
      <c r="B210" s="22" t="s">
        <v>213</v>
      </c>
      <c r="C210" s="29">
        <v>785200</v>
      </c>
      <c r="D210" s="27" t="str">
        <f t="shared" si="29"/>
        <v>N/A</v>
      </c>
      <c r="E210" s="29">
        <v>1555428</v>
      </c>
      <c r="F210" s="27" t="str">
        <f t="shared" si="30"/>
        <v>N/A</v>
      </c>
      <c r="G210" s="29">
        <v>2024296</v>
      </c>
      <c r="H210" s="27" t="str">
        <f t="shared" si="31"/>
        <v>N/A</v>
      </c>
      <c r="I210" s="8">
        <v>98.09</v>
      </c>
      <c r="J210" s="8">
        <v>30.14</v>
      </c>
      <c r="K210" s="10" t="s">
        <v>213</v>
      </c>
      <c r="L210" s="112" t="str">
        <f t="shared" si="32"/>
        <v>N/A</v>
      </c>
    </row>
    <row r="211" spans="1:12" x14ac:dyDescent="0.2">
      <c r="A211" s="175" t="s">
        <v>1379</v>
      </c>
      <c r="B211" s="22" t="s">
        <v>213</v>
      </c>
      <c r="C211" s="29">
        <v>294970</v>
      </c>
      <c r="D211" s="27" t="str">
        <f t="shared" si="29"/>
        <v>N/A</v>
      </c>
      <c r="E211" s="29">
        <v>750981</v>
      </c>
      <c r="F211" s="27" t="str">
        <f t="shared" si="30"/>
        <v>N/A</v>
      </c>
      <c r="G211" s="29">
        <v>964641</v>
      </c>
      <c r="H211" s="27" t="str">
        <f t="shared" si="31"/>
        <v>N/A</v>
      </c>
      <c r="I211" s="8">
        <v>154.6</v>
      </c>
      <c r="J211" s="8">
        <v>28.45</v>
      </c>
      <c r="K211" s="10" t="s">
        <v>213</v>
      </c>
      <c r="L211" s="112" t="str">
        <f t="shared" si="32"/>
        <v>N/A</v>
      </c>
    </row>
    <row r="212" spans="1:12" x14ac:dyDescent="0.2">
      <c r="A212" s="175" t="s">
        <v>1616</v>
      </c>
      <c r="B212" s="22" t="s">
        <v>213</v>
      </c>
      <c r="C212" s="29">
        <v>1522409</v>
      </c>
      <c r="D212" s="27" t="str">
        <f t="shared" si="29"/>
        <v>N/A</v>
      </c>
      <c r="E212" s="29">
        <v>2571499</v>
      </c>
      <c r="F212" s="27" t="str">
        <f t="shared" si="30"/>
        <v>N/A</v>
      </c>
      <c r="G212" s="29">
        <v>1017387</v>
      </c>
      <c r="H212" s="27" t="str">
        <f t="shared" si="31"/>
        <v>N/A</v>
      </c>
      <c r="I212" s="8">
        <v>68.91</v>
      </c>
      <c r="J212" s="8">
        <v>-60.4</v>
      </c>
      <c r="K212" s="10" t="s">
        <v>213</v>
      </c>
      <c r="L212" s="112" t="str">
        <f t="shared" si="32"/>
        <v>N/A</v>
      </c>
    </row>
    <row r="213" spans="1:12" x14ac:dyDescent="0.2">
      <c r="A213" s="175" t="s">
        <v>1617</v>
      </c>
      <c r="B213" s="22" t="s">
        <v>213</v>
      </c>
      <c r="C213" s="29">
        <v>451858</v>
      </c>
      <c r="D213" s="27" t="str">
        <f t="shared" si="29"/>
        <v>N/A</v>
      </c>
      <c r="E213" s="29">
        <v>428437</v>
      </c>
      <c r="F213" s="27" t="str">
        <f t="shared" si="30"/>
        <v>N/A</v>
      </c>
      <c r="G213" s="29">
        <v>466410</v>
      </c>
      <c r="H213" s="27" t="str">
        <f t="shared" si="31"/>
        <v>N/A</v>
      </c>
      <c r="I213" s="8">
        <v>-5.18</v>
      </c>
      <c r="J213" s="8">
        <v>8.8629999999999995</v>
      </c>
      <c r="K213" s="10" t="s">
        <v>213</v>
      </c>
      <c r="L213" s="112" t="str">
        <f t="shared" si="32"/>
        <v>N/A</v>
      </c>
    </row>
    <row r="214" spans="1:12" ht="25.5" x14ac:dyDescent="0.2">
      <c r="A214" s="135" t="s">
        <v>1380</v>
      </c>
      <c r="B214" s="22" t="s">
        <v>213</v>
      </c>
      <c r="C214" s="29">
        <v>16007520</v>
      </c>
      <c r="D214" s="27" t="str">
        <f t="shared" ref="D214:D228" si="33">IF($B214="N/A","N/A",IF(C214&gt;10,"No",IF(C214&lt;-10,"No","Yes")))</f>
        <v>N/A</v>
      </c>
      <c r="E214" s="29">
        <v>16507673</v>
      </c>
      <c r="F214" s="27" t="str">
        <f t="shared" ref="F214:F228" si="34">IF($B214="N/A","N/A",IF(E214&gt;10,"No",IF(E214&lt;-10,"No","Yes")))</f>
        <v>N/A</v>
      </c>
      <c r="G214" s="29">
        <v>19903310</v>
      </c>
      <c r="H214" s="27" t="str">
        <f t="shared" ref="H214:H228" si="35">IF($B214="N/A","N/A",IF(G214&gt;10,"No",IF(G214&lt;-10,"No","Yes")))</f>
        <v>N/A</v>
      </c>
      <c r="I214" s="8">
        <v>3.1240000000000001</v>
      </c>
      <c r="J214" s="8">
        <v>20.57</v>
      </c>
      <c r="K214" s="28" t="s">
        <v>739</v>
      </c>
      <c r="L214" s="112" t="str">
        <f t="shared" ref="L214:L228" si="36">IF(J214="Div by 0", "N/A", IF(K214="N/A","N/A", IF(J214&gt;VALUE(MID(K214,1,2)), "No", IF(J214&lt;-1*VALUE(MID(K214,1,2)), "No", "Yes"))))</f>
        <v>Yes</v>
      </c>
    </row>
    <row r="215" spans="1:12" x14ac:dyDescent="0.2">
      <c r="A215" s="143" t="s">
        <v>649</v>
      </c>
      <c r="B215" s="22" t="s">
        <v>213</v>
      </c>
      <c r="C215" s="23">
        <v>35230</v>
      </c>
      <c r="D215" s="27" t="str">
        <f t="shared" si="33"/>
        <v>N/A</v>
      </c>
      <c r="E215" s="23">
        <v>40424</v>
      </c>
      <c r="F215" s="27" t="str">
        <f t="shared" si="34"/>
        <v>N/A</v>
      </c>
      <c r="G215" s="23">
        <v>45561</v>
      </c>
      <c r="H215" s="27" t="str">
        <f t="shared" si="35"/>
        <v>N/A</v>
      </c>
      <c r="I215" s="8">
        <v>14.74</v>
      </c>
      <c r="J215" s="8">
        <v>12.71</v>
      </c>
      <c r="K215" s="28" t="s">
        <v>739</v>
      </c>
      <c r="L215" s="112" t="str">
        <f t="shared" si="36"/>
        <v>Yes</v>
      </c>
    </row>
    <row r="216" spans="1:12" ht="25.5" x14ac:dyDescent="0.2">
      <c r="A216" s="144" t="s">
        <v>1381</v>
      </c>
      <c r="B216" s="22" t="s">
        <v>213</v>
      </c>
      <c r="C216" s="29">
        <v>454.37184217999999</v>
      </c>
      <c r="D216" s="27" t="str">
        <f t="shared" si="33"/>
        <v>N/A</v>
      </c>
      <c r="E216" s="29">
        <v>408.36317534</v>
      </c>
      <c r="F216" s="27" t="str">
        <f t="shared" si="34"/>
        <v>N/A</v>
      </c>
      <c r="G216" s="29">
        <v>436.84971796000002</v>
      </c>
      <c r="H216" s="27" t="str">
        <f t="shared" si="35"/>
        <v>N/A</v>
      </c>
      <c r="I216" s="8">
        <v>-10.1</v>
      </c>
      <c r="J216" s="8">
        <v>6.976</v>
      </c>
      <c r="K216" s="28" t="s">
        <v>739</v>
      </c>
      <c r="L216" s="112" t="str">
        <f t="shared" si="36"/>
        <v>Yes</v>
      </c>
    </row>
    <row r="217" spans="1:12" ht="25.5" x14ac:dyDescent="0.2">
      <c r="A217" s="135" t="s">
        <v>1382</v>
      </c>
      <c r="B217" s="22" t="s">
        <v>213</v>
      </c>
      <c r="C217" s="29">
        <v>7498753</v>
      </c>
      <c r="D217" s="27" t="str">
        <f t="shared" si="33"/>
        <v>N/A</v>
      </c>
      <c r="E217" s="29">
        <v>9498455</v>
      </c>
      <c r="F217" s="27" t="str">
        <f t="shared" si="34"/>
        <v>N/A</v>
      </c>
      <c r="G217" s="29">
        <v>9755958</v>
      </c>
      <c r="H217" s="27" t="str">
        <f t="shared" si="35"/>
        <v>N/A</v>
      </c>
      <c r="I217" s="8">
        <v>26.67</v>
      </c>
      <c r="J217" s="8">
        <v>2.7109999999999999</v>
      </c>
      <c r="K217" s="28" t="s">
        <v>739</v>
      </c>
      <c r="L217" s="112" t="str">
        <f t="shared" si="36"/>
        <v>Yes</v>
      </c>
    </row>
    <row r="218" spans="1:12" x14ac:dyDescent="0.2">
      <c r="A218" s="144" t="s">
        <v>516</v>
      </c>
      <c r="B218" s="22" t="s">
        <v>213</v>
      </c>
      <c r="C218" s="23">
        <v>17143</v>
      </c>
      <c r="D218" s="27" t="str">
        <f t="shared" si="33"/>
        <v>N/A</v>
      </c>
      <c r="E218" s="23">
        <v>20615</v>
      </c>
      <c r="F218" s="27" t="str">
        <f t="shared" si="34"/>
        <v>N/A</v>
      </c>
      <c r="G218" s="23">
        <v>22711</v>
      </c>
      <c r="H218" s="27" t="str">
        <f t="shared" si="35"/>
        <v>N/A</v>
      </c>
      <c r="I218" s="8">
        <v>20.25</v>
      </c>
      <c r="J218" s="8">
        <v>10.17</v>
      </c>
      <c r="K218" s="28" t="s">
        <v>739</v>
      </c>
      <c r="L218" s="112" t="str">
        <f t="shared" si="36"/>
        <v>Yes</v>
      </c>
    </row>
    <row r="219" spans="1:12" ht="25.5" x14ac:dyDescent="0.2">
      <c r="A219" s="135" t="s">
        <v>1383</v>
      </c>
      <c r="B219" s="22" t="s">
        <v>213</v>
      </c>
      <c r="C219" s="29">
        <v>437.42361313999999</v>
      </c>
      <c r="D219" s="27" t="str">
        <f t="shared" si="33"/>
        <v>N/A</v>
      </c>
      <c r="E219" s="29">
        <v>460.75454766000001</v>
      </c>
      <c r="F219" s="27" t="str">
        <f t="shared" si="34"/>
        <v>N/A</v>
      </c>
      <c r="G219" s="29">
        <v>429.56972392</v>
      </c>
      <c r="H219" s="27" t="str">
        <f t="shared" si="35"/>
        <v>N/A</v>
      </c>
      <c r="I219" s="8">
        <v>5.3339999999999996</v>
      </c>
      <c r="J219" s="8">
        <v>-6.77</v>
      </c>
      <c r="K219" s="28" t="s">
        <v>739</v>
      </c>
      <c r="L219" s="112" t="str">
        <f t="shared" si="36"/>
        <v>Yes</v>
      </c>
    </row>
    <row r="220" spans="1:12" ht="25.5" x14ac:dyDescent="0.2">
      <c r="A220" s="135" t="s">
        <v>1384</v>
      </c>
      <c r="B220" s="22" t="s">
        <v>213</v>
      </c>
      <c r="C220" s="29">
        <v>7783025</v>
      </c>
      <c r="D220" s="27" t="str">
        <f t="shared" si="33"/>
        <v>N/A</v>
      </c>
      <c r="E220" s="29">
        <v>36755767</v>
      </c>
      <c r="F220" s="27" t="str">
        <f t="shared" si="34"/>
        <v>N/A</v>
      </c>
      <c r="G220" s="29">
        <v>92139627</v>
      </c>
      <c r="H220" s="27" t="str">
        <f t="shared" si="35"/>
        <v>N/A</v>
      </c>
      <c r="I220" s="8">
        <v>372.3</v>
      </c>
      <c r="J220" s="8">
        <v>150.69999999999999</v>
      </c>
      <c r="K220" s="28" t="s">
        <v>739</v>
      </c>
      <c r="L220" s="112" t="str">
        <f t="shared" si="36"/>
        <v>No</v>
      </c>
    </row>
    <row r="221" spans="1:12" x14ac:dyDescent="0.2">
      <c r="A221" s="144" t="s">
        <v>517</v>
      </c>
      <c r="B221" s="22" t="s">
        <v>213</v>
      </c>
      <c r="C221" s="23">
        <v>14059</v>
      </c>
      <c r="D221" s="27" t="str">
        <f t="shared" si="33"/>
        <v>N/A</v>
      </c>
      <c r="E221" s="23">
        <v>118272</v>
      </c>
      <c r="F221" s="27" t="str">
        <f t="shared" si="34"/>
        <v>N/A</v>
      </c>
      <c r="G221" s="23">
        <v>186714</v>
      </c>
      <c r="H221" s="27" t="str">
        <f t="shared" si="35"/>
        <v>N/A</v>
      </c>
      <c r="I221" s="8">
        <v>741.3</v>
      </c>
      <c r="J221" s="8">
        <v>57.87</v>
      </c>
      <c r="K221" s="28" t="s">
        <v>739</v>
      </c>
      <c r="L221" s="112" t="str">
        <f t="shared" si="36"/>
        <v>No</v>
      </c>
    </row>
    <row r="222" spans="1:12" ht="25.5" x14ac:dyDescent="0.2">
      <c r="A222" s="135" t="s">
        <v>1385</v>
      </c>
      <c r="B222" s="22" t="s">
        <v>213</v>
      </c>
      <c r="C222" s="29">
        <v>553.59733977999997</v>
      </c>
      <c r="D222" s="27" t="str">
        <f t="shared" si="33"/>
        <v>N/A</v>
      </c>
      <c r="E222" s="29">
        <v>310.77319230000001</v>
      </c>
      <c r="F222" s="27" t="str">
        <f t="shared" si="34"/>
        <v>N/A</v>
      </c>
      <c r="G222" s="29">
        <v>493.48001220999998</v>
      </c>
      <c r="H222" s="27" t="str">
        <f t="shared" si="35"/>
        <v>N/A</v>
      </c>
      <c r="I222" s="8">
        <v>-43.9</v>
      </c>
      <c r="J222" s="8">
        <v>58.79</v>
      </c>
      <c r="K222" s="28" t="s">
        <v>739</v>
      </c>
      <c r="L222" s="112" t="str">
        <f t="shared" si="36"/>
        <v>No</v>
      </c>
    </row>
    <row r="223" spans="1:12" ht="25.5" x14ac:dyDescent="0.2">
      <c r="A223" s="135" t="s">
        <v>1386</v>
      </c>
      <c r="B223" s="22" t="s">
        <v>213</v>
      </c>
      <c r="C223" s="29">
        <v>984332</v>
      </c>
      <c r="D223" s="27" t="str">
        <f t="shared" si="33"/>
        <v>N/A</v>
      </c>
      <c r="E223" s="29">
        <v>791592</v>
      </c>
      <c r="F223" s="27" t="str">
        <f t="shared" si="34"/>
        <v>N/A</v>
      </c>
      <c r="G223" s="29">
        <v>0</v>
      </c>
      <c r="H223" s="27" t="str">
        <f t="shared" si="35"/>
        <v>N/A</v>
      </c>
      <c r="I223" s="8">
        <v>-19.600000000000001</v>
      </c>
      <c r="J223" s="8">
        <v>-100</v>
      </c>
      <c r="K223" s="28" t="s">
        <v>739</v>
      </c>
      <c r="L223" s="112" t="str">
        <f t="shared" si="36"/>
        <v>No</v>
      </c>
    </row>
    <row r="224" spans="1:12" x14ac:dyDescent="0.2">
      <c r="A224" s="135" t="s">
        <v>518</v>
      </c>
      <c r="B224" s="22" t="s">
        <v>213</v>
      </c>
      <c r="C224" s="23">
        <v>775</v>
      </c>
      <c r="D224" s="27" t="str">
        <f t="shared" si="33"/>
        <v>N/A</v>
      </c>
      <c r="E224" s="23">
        <v>672</v>
      </c>
      <c r="F224" s="27" t="str">
        <f t="shared" si="34"/>
        <v>N/A</v>
      </c>
      <c r="G224" s="23">
        <v>0</v>
      </c>
      <c r="H224" s="27" t="str">
        <f t="shared" si="35"/>
        <v>N/A</v>
      </c>
      <c r="I224" s="8">
        <v>-13.3</v>
      </c>
      <c r="J224" s="8">
        <v>-100</v>
      </c>
      <c r="K224" s="28" t="s">
        <v>739</v>
      </c>
      <c r="L224" s="112" t="str">
        <f t="shared" si="36"/>
        <v>No</v>
      </c>
    </row>
    <row r="225" spans="1:12" ht="25.5" x14ac:dyDescent="0.2">
      <c r="A225" s="135" t="s">
        <v>1387</v>
      </c>
      <c r="B225" s="22" t="s">
        <v>213</v>
      </c>
      <c r="C225" s="29">
        <v>1270.1058065</v>
      </c>
      <c r="D225" s="27" t="str">
        <f t="shared" si="33"/>
        <v>N/A</v>
      </c>
      <c r="E225" s="29">
        <v>1177.9642856999999</v>
      </c>
      <c r="F225" s="27" t="str">
        <f t="shared" si="34"/>
        <v>N/A</v>
      </c>
      <c r="G225" s="29" t="s">
        <v>1749</v>
      </c>
      <c r="H225" s="27" t="str">
        <f t="shared" si="35"/>
        <v>N/A</v>
      </c>
      <c r="I225" s="8">
        <v>-7.25</v>
      </c>
      <c r="J225" s="8" t="s">
        <v>1749</v>
      </c>
      <c r="K225" s="28" t="s">
        <v>739</v>
      </c>
      <c r="L225" s="112" t="str">
        <f t="shared" si="36"/>
        <v>N/A</v>
      </c>
    </row>
    <row r="226" spans="1:12" ht="25.5" x14ac:dyDescent="0.2">
      <c r="A226" s="135" t="s">
        <v>1388</v>
      </c>
      <c r="B226" s="22" t="s">
        <v>213</v>
      </c>
      <c r="C226" s="29">
        <v>185684651</v>
      </c>
      <c r="D226" s="27" t="str">
        <f t="shared" si="33"/>
        <v>N/A</v>
      </c>
      <c r="E226" s="29">
        <v>185377228</v>
      </c>
      <c r="F226" s="27" t="str">
        <f t="shared" si="34"/>
        <v>N/A</v>
      </c>
      <c r="G226" s="29">
        <v>108910241</v>
      </c>
      <c r="H226" s="27" t="str">
        <f t="shared" si="35"/>
        <v>N/A</v>
      </c>
      <c r="I226" s="8">
        <v>-0.16600000000000001</v>
      </c>
      <c r="J226" s="8">
        <v>-41.2</v>
      </c>
      <c r="K226" s="28" t="s">
        <v>739</v>
      </c>
      <c r="L226" s="112" t="str">
        <f t="shared" si="36"/>
        <v>No</v>
      </c>
    </row>
    <row r="227" spans="1:12" ht="25.5" x14ac:dyDescent="0.2">
      <c r="A227" s="135" t="s">
        <v>519</v>
      </c>
      <c r="B227" s="22" t="s">
        <v>213</v>
      </c>
      <c r="C227" s="23">
        <v>12281</v>
      </c>
      <c r="D227" s="27" t="str">
        <f t="shared" si="33"/>
        <v>N/A</v>
      </c>
      <c r="E227" s="23">
        <v>12302</v>
      </c>
      <c r="F227" s="27" t="str">
        <f t="shared" si="34"/>
        <v>N/A</v>
      </c>
      <c r="G227" s="23">
        <v>5255</v>
      </c>
      <c r="H227" s="27" t="str">
        <f t="shared" si="35"/>
        <v>N/A</v>
      </c>
      <c r="I227" s="8">
        <v>0.17100000000000001</v>
      </c>
      <c r="J227" s="8">
        <v>-57.3</v>
      </c>
      <c r="K227" s="28" t="s">
        <v>739</v>
      </c>
      <c r="L227" s="112" t="str">
        <f t="shared" si="36"/>
        <v>No</v>
      </c>
    </row>
    <row r="228" spans="1:12" ht="25.5" x14ac:dyDescent="0.2">
      <c r="A228" s="135" t="s">
        <v>1389</v>
      </c>
      <c r="B228" s="22" t="s">
        <v>213</v>
      </c>
      <c r="C228" s="29">
        <v>15119.668675000001</v>
      </c>
      <c r="D228" s="27" t="str">
        <f t="shared" si="33"/>
        <v>N/A</v>
      </c>
      <c r="E228" s="29">
        <v>15068.869127</v>
      </c>
      <c r="F228" s="27" t="str">
        <f t="shared" si="34"/>
        <v>N/A</v>
      </c>
      <c r="G228" s="29">
        <v>20725.069648000001</v>
      </c>
      <c r="H228" s="27" t="str">
        <f t="shared" si="35"/>
        <v>N/A</v>
      </c>
      <c r="I228" s="8">
        <v>-0.33600000000000002</v>
      </c>
      <c r="J228" s="8">
        <v>37.54</v>
      </c>
      <c r="K228" s="28" t="s">
        <v>739</v>
      </c>
      <c r="L228" s="112" t="str">
        <f t="shared" si="36"/>
        <v>No</v>
      </c>
    </row>
    <row r="229" spans="1:12" x14ac:dyDescent="0.2">
      <c r="A229" s="135" t="s">
        <v>1390</v>
      </c>
      <c r="B229" s="22" t="s">
        <v>213</v>
      </c>
      <c r="C229" s="32">
        <v>319007125</v>
      </c>
      <c r="D229" s="27" t="str">
        <f t="shared" ref="D229:D252" si="37">IF($B229="N/A","N/A",IF(C229&gt;10,"No",IF(C229&lt;-10,"No","Yes")))</f>
        <v>N/A</v>
      </c>
      <c r="E229" s="32">
        <v>325888223</v>
      </c>
      <c r="F229" s="27" t="str">
        <f t="shared" ref="F229:F252" si="38">IF($B229="N/A","N/A",IF(E229&gt;10,"No",IF(E229&lt;-10,"No","Yes")))</f>
        <v>N/A</v>
      </c>
      <c r="G229" s="32">
        <v>199426094</v>
      </c>
      <c r="H229" s="27" t="str">
        <f t="shared" ref="H229:H252" si="39">IF($B229="N/A","N/A",IF(G229&gt;10,"No",IF(G229&lt;-10,"No","Yes")))</f>
        <v>N/A</v>
      </c>
      <c r="I229" s="8">
        <v>2.157</v>
      </c>
      <c r="J229" s="8">
        <v>-38.799999999999997</v>
      </c>
      <c r="K229" s="28" t="s">
        <v>739</v>
      </c>
      <c r="L229" s="112" t="str">
        <f t="shared" ref="L229:L252" si="40">IF(J229="Div by 0", "N/A", IF(K229="N/A","N/A", IF(J229&gt;VALUE(MID(K229,1,2)), "No", IF(J229&lt;-1*VALUE(MID(K229,1,2)), "No", "Yes"))))</f>
        <v>No</v>
      </c>
    </row>
    <row r="230" spans="1:12" x14ac:dyDescent="0.2">
      <c r="A230" s="144" t="s">
        <v>1391</v>
      </c>
      <c r="B230" s="22" t="s">
        <v>213</v>
      </c>
      <c r="C230" s="31">
        <v>15918</v>
      </c>
      <c r="D230" s="27" t="str">
        <f t="shared" si="37"/>
        <v>N/A</v>
      </c>
      <c r="E230" s="31">
        <v>16553</v>
      </c>
      <c r="F230" s="27" t="str">
        <f t="shared" si="38"/>
        <v>N/A</v>
      </c>
      <c r="G230" s="31">
        <v>10133</v>
      </c>
      <c r="H230" s="27" t="str">
        <f t="shared" si="39"/>
        <v>N/A</v>
      </c>
      <c r="I230" s="8">
        <v>3.9889999999999999</v>
      </c>
      <c r="J230" s="8">
        <v>-38.799999999999997</v>
      </c>
      <c r="K230" s="28" t="s">
        <v>739</v>
      </c>
      <c r="L230" s="112" t="str">
        <f t="shared" si="40"/>
        <v>No</v>
      </c>
    </row>
    <row r="231" spans="1:12" x14ac:dyDescent="0.2">
      <c r="A231" s="144" t="s">
        <v>1392</v>
      </c>
      <c r="B231" s="22" t="s">
        <v>213</v>
      </c>
      <c r="C231" s="32">
        <v>20040.653663000001</v>
      </c>
      <c r="D231" s="27" t="str">
        <f t="shared" si="37"/>
        <v>N/A</v>
      </c>
      <c r="E231" s="32">
        <v>19687.562557000001</v>
      </c>
      <c r="F231" s="27" t="str">
        <f t="shared" si="38"/>
        <v>N/A</v>
      </c>
      <c r="G231" s="32">
        <v>19680.854040999999</v>
      </c>
      <c r="H231" s="27" t="str">
        <f t="shared" si="39"/>
        <v>N/A</v>
      </c>
      <c r="I231" s="8">
        <v>-1.76</v>
      </c>
      <c r="J231" s="8">
        <v>-3.4000000000000002E-2</v>
      </c>
      <c r="K231" s="28" t="s">
        <v>739</v>
      </c>
      <c r="L231" s="112" t="str">
        <f t="shared" si="40"/>
        <v>Yes</v>
      </c>
    </row>
    <row r="232" spans="1:12" ht="25.5" x14ac:dyDescent="0.2">
      <c r="A232" s="144" t="s">
        <v>1393</v>
      </c>
      <c r="B232" s="22" t="s">
        <v>213</v>
      </c>
      <c r="C232" s="32">
        <v>11224.665245</v>
      </c>
      <c r="D232" s="27" t="str">
        <f t="shared" si="37"/>
        <v>N/A</v>
      </c>
      <c r="E232" s="32">
        <v>12005.127388999999</v>
      </c>
      <c r="F232" s="27" t="str">
        <f t="shared" si="38"/>
        <v>N/A</v>
      </c>
      <c r="G232" s="32">
        <v>11751.724203</v>
      </c>
      <c r="H232" s="27" t="str">
        <f t="shared" si="39"/>
        <v>N/A</v>
      </c>
      <c r="I232" s="8">
        <v>6.9530000000000003</v>
      </c>
      <c r="J232" s="8">
        <v>-2.11</v>
      </c>
      <c r="K232" s="28" t="s">
        <v>739</v>
      </c>
      <c r="L232" s="112" t="str">
        <f t="shared" si="40"/>
        <v>Yes</v>
      </c>
    </row>
    <row r="233" spans="1:12" ht="25.5" x14ac:dyDescent="0.2">
      <c r="A233" s="144" t="s">
        <v>1394</v>
      </c>
      <c r="B233" s="22" t="s">
        <v>213</v>
      </c>
      <c r="C233" s="32">
        <v>26441.785079000001</v>
      </c>
      <c r="D233" s="27" t="str">
        <f t="shared" si="37"/>
        <v>N/A</v>
      </c>
      <c r="E233" s="32">
        <v>25775.036659000001</v>
      </c>
      <c r="F233" s="27" t="str">
        <f t="shared" si="38"/>
        <v>N/A</v>
      </c>
      <c r="G233" s="32">
        <v>23766.685486999999</v>
      </c>
      <c r="H233" s="27" t="str">
        <f t="shared" si="39"/>
        <v>N/A</v>
      </c>
      <c r="I233" s="8">
        <v>-2.52</v>
      </c>
      <c r="J233" s="8">
        <v>-7.79</v>
      </c>
      <c r="K233" s="28" t="s">
        <v>739</v>
      </c>
      <c r="L233" s="112" t="str">
        <f t="shared" si="40"/>
        <v>Yes</v>
      </c>
    </row>
    <row r="234" spans="1:12" x14ac:dyDescent="0.2">
      <c r="A234" s="144" t="s">
        <v>1395</v>
      </c>
      <c r="B234" s="22" t="s">
        <v>213</v>
      </c>
      <c r="C234" s="32">
        <v>5812.8678496000002</v>
      </c>
      <c r="D234" s="27" t="str">
        <f t="shared" si="37"/>
        <v>N/A</v>
      </c>
      <c r="E234" s="32">
        <v>6689.0695970999996</v>
      </c>
      <c r="F234" s="27" t="str">
        <f t="shared" si="38"/>
        <v>N/A</v>
      </c>
      <c r="G234" s="32">
        <v>13161.124404</v>
      </c>
      <c r="H234" s="27" t="str">
        <f t="shared" si="39"/>
        <v>N/A</v>
      </c>
      <c r="I234" s="8">
        <v>15.07</v>
      </c>
      <c r="J234" s="8">
        <v>96.76</v>
      </c>
      <c r="K234" s="28" t="s">
        <v>739</v>
      </c>
      <c r="L234" s="112" t="str">
        <f t="shared" si="40"/>
        <v>No</v>
      </c>
    </row>
    <row r="235" spans="1:12" ht="25.5" x14ac:dyDescent="0.2">
      <c r="A235" s="144" t="s">
        <v>1396</v>
      </c>
      <c r="B235" s="22" t="s">
        <v>213</v>
      </c>
      <c r="C235" s="32">
        <v>1333.0470588000001</v>
      </c>
      <c r="D235" s="27" t="str">
        <f t="shared" si="37"/>
        <v>N/A</v>
      </c>
      <c r="E235" s="32">
        <v>1417.9239374000001</v>
      </c>
      <c r="F235" s="27" t="str">
        <f t="shared" si="38"/>
        <v>N/A</v>
      </c>
      <c r="G235" s="32">
        <v>1650.834507</v>
      </c>
      <c r="H235" s="27" t="str">
        <f t="shared" si="39"/>
        <v>N/A</v>
      </c>
      <c r="I235" s="8">
        <v>6.367</v>
      </c>
      <c r="J235" s="8">
        <v>16.43</v>
      </c>
      <c r="K235" s="28" t="s">
        <v>739</v>
      </c>
      <c r="L235" s="112" t="str">
        <f t="shared" si="40"/>
        <v>Yes</v>
      </c>
    </row>
    <row r="236" spans="1:12" x14ac:dyDescent="0.2">
      <c r="A236" s="144" t="s">
        <v>1397</v>
      </c>
      <c r="B236" s="22" t="s">
        <v>213</v>
      </c>
      <c r="C236" s="27">
        <v>2.8787360904999999</v>
      </c>
      <c r="D236" s="27" t="str">
        <f t="shared" si="37"/>
        <v>N/A</v>
      </c>
      <c r="E236" s="27">
        <v>2.6972330264000002</v>
      </c>
      <c r="F236" s="27" t="str">
        <f t="shared" si="38"/>
        <v>N/A</v>
      </c>
      <c r="G236" s="27">
        <v>1.5620279077999999</v>
      </c>
      <c r="H236" s="27" t="str">
        <f t="shared" si="39"/>
        <v>N/A</v>
      </c>
      <c r="I236" s="8">
        <v>-6.3</v>
      </c>
      <c r="J236" s="8">
        <v>-42.1</v>
      </c>
      <c r="K236" s="28" t="s">
        <v>739</v>
      </c>
      <c r="L236" s="112" t="str">
        <f t="shared" si="40"/>
        <v>No</v>
      </c>
    </row>
    <row r="237" spans="1:12" x14ac:dyDescent="0.2">
      <c r="A237" s="144" t="s">
        <v>1398</v>
      </c>
      <c r="B237" s="22" t="s">
        <v>213</v>
      </c>
      <c r="C237" s="27">
        <v>10.021367521</v>
      </c>
      <c r="D237" s="27" t="str">
        <f t="shared" si="37"/>
        <v>N/A</v>
      </c>
      <c r="E237" s="27">
        <v>11.719333167</v>
      </c>
      <c r="F237" s="27" t="str">
        <f t="shared" si="38"/>
        <v>N/A</v>
      </c>
      <c r="G237" s="27">
        <v>14.055907173</v>
      </c>
      <c r="H237" s="27" t="str">
        <f t="shared" si="39"/>
        <v>N/A</v>
      </c>
      <c r="I237" s="8">
        <v>16.940000000000001</v>
      </c>
      <c r="J237" s="8">
        <v>19.940000000000001</v>
      </c>
      <c r="K237" s="28" t="s">
        <v>739</v>
      </c>
      <c r="L237" s="112" t="str">
        <f t="shared" si="40"/>
        <v>Yes</v>
      </c>
    </row>
    <row r="238" spans="1:12" x14ac:dyDescent="0.2">
      <c r="A238" s="143" t="s">
        <v>1399</v>
      </c>
      <c r="B238" s="22" t="s">
        <v>213</v>
      </c>
      <c r="C238" s="27">
        <v>19.450237981000001</v>
      </c>
      <c r="D238" s="27" t="str">
        <f t="shared" si="37"/>
        <v>N/A</v>
      </c>
      <c r="E238" s="27">
        <v>22.085432554</v>
      </c>
      <c r="F238" s="27" t="str">
        <f t="shared" si="38"/>
        <v>N/A</v>
      </c>
      <c r="G238" s="27">
        <v>12.709920162</v>
      </c>
      <c r="H238" s="27" t="str">
        <f t="shared" si="39"/>
        <v>N/A</v>
      </c>
      <c r="I238" s="8">
        <v>13.55</v>
      </c>
      <c r="J238" s="8">
        <v>-42.5</v>
      </c>
      <c r="K238" s="28" t="s">
        <v>739</v>
      </c>
      <c r="L238" s="112" t="str">
        <f t="shared" si="40"/>
        <v>No</v>
      </c>
    </row>
    <row r="239" spans="1:12" x14ac:dyDescent="0.2">
      <c r="A239" s="143" t="s">
        <v>1400</v>
      </c>
      <c r="B239" s="22" t="s">
        <v>213</v>
      </c>
      <c r="C239" s="27">
        <v>1.1523942518000001</v>
      </c>
      <c r="D239" s="27" t="str">
        <f t="shared" si="37"/>
        <v>N/A</v>
      </c>
      <c r="E239" s="27">
        <v>1.0637779704000001</v>
      </c>
      <c r="F239" s="27" t="str">
        <f t="shared" si="38"/>
        <v>N/A</v>
      </c>
      <c r="G239" s="27">
        <v>0.4933000078</v>
      </c>
      <c r="H239" s="27" t="str">
        <f t="shared" si="39"/>
        <v>N/A</v>
      </c>
      <c r="I239" s="8">
        <v>-7.69</v>
      </c>
      <c r="J239" s="8">
        <v>-53.6</v>
      </c>
      <c r="K239" s="28" t="s">
        <v>739</v>
      </c>
      <c r="L239" s="112" t="str">
        <f t="shared" si="40"/>
        <v>No</v>
      </c>
    </row>
    <row r="240" spans="1:12" x14ac:dyDescent="0.2">
      <c r="A240" s="143" t="s">
        <v>1401</v>
      </c>
      <c r="B240" s="22" t="s">
        <v>213</v>
      </c>
      <c r="C240" s="27">
        <v>0.21159542949999999</v>
      </c>
      <c r="D240" s="27" t="str">
        <f t="shared" si="37"/>
        <v>N/A</v>
      </c>
      <c r="E240" s="27">
        <v>0.30190667230000001</v>
      </c>
      <c r="F240" s="27" t="str">
        <f t="shared" si="38"/>
        <v>N/A</v>
      </c>
      <c r="G240" s="27">
        <v>0.3439901648</v>
      </c>
      <c r="H240" s="27" t="str">
        <f t="shared" si="39"/>
        <v>N/A</v>
      </c>
      <c r="I240" s="8">
        <v>42.68</v>
      </c>
      <c r="J240" s="8">
        <v>13.94</v>
      </c>
      <c r="K240" s="28" t="s">
        <v>739</v>
      </c>
      <c r="L240" s="112" t="str">
        <f t="shared" si="40"/>
        <v>Yes</v>
      </c>
    </row>
    <row r="241" spans="1:12" ht="25.5" x14ac:dyDescent="0.2">
      <c r="A241" s="143" t="s">
        <v>1402</v>
      </c>
      <c r="B241" s="22" t="s">
        <v>213</v>
      </c>
      <c r="C241" s="32">
        <v>185684651</v>
      </c>
      <c r="D241" s="27" t="str">
        <f t="shared" si="37"/>
        <v>N/A</v>
      </c>
      <c r="E241" s="32">
        <v>185377228</v>
      </c>
      <c r="F241" s="27" t="str">
        <f t="shared" si="38"/>
        <v>N/A</v>
      </c>
      <c r="G241" s="32">
        <v>108910241</v>
      </c>
      <c r="H241" s="27" t="str">
        <f t="shared" si="39"/>
        <v>N/A</v>
      </c>
      <c r="I241" s="8">
        <v>-0.16600000000000001</v>
      </c>
      <c r="J241" s="8">
        <v>-41.2</v>
      </c>
      <c r="K241" s="28" t="s">
        <v>739</v>
      </c>
      <c r="L241" s="112" t="str">
        <f t="shared" si="40"/>
        <v>No</v>
      </c>
    </row>
    <row r="242" spans="1:12" x14ac:dyDescent="0.2">
      <c r="A242" s="143" t="s">
        <v>1403</v>
      </c>
      <c r="B242" s="22" t="s">
        <v>213</v>
      </c>
      <c r="C242" s="31">
        <v>12281</v>
      </c>
      <c r="D242" s="27" t="str">
        <f t="shared" si="37"/>
        <v>N/A</v>
      </c>
      <c r="E242" s="31">
        <v>12302</v>
      </c>
      <c r="F242" s="27" t="str">
        <f t="shared" si="38"/>
        <v>N/A</v>
      </c>
      <c r="G242" s="31">
        <v>5255</v>
      </c>
      <c r="H242" s="27" t="str">
        <f t="shared" si="39"/>
        <v>N/A</v>
      </c>
      <c r="I242" s="8">
        <v>0.17100000000000001</v>
      </c>
      <c r="J242" s="8">
        <v>-57.3</v>
      </c>
      <c r="K242" s="28" t="s">
        <v>739</v>
      </c>
      <c r="L242" s="112" t="str">
        <f t="shared" si="40"/>
        <v>No</v>
      </c>
    </row>
    <row r="243" spans="1:12" ht="25.5" x14ac:dyDescent="0.2">
      <c r="A243" s="143" t="s">
        <v>1404</v>
      </c>
      <c r="B243" s="22" t="s">
        <v>213</v>
      </c>
      <c r="C243" s="32">
        <v>15119.668675000001</v>
      </c>
      <c r="D243" s="27" t="str">
        <f t="shared" si="37"/>
        <v>N/A</v>
      </c>
      <c r="E243" s="32">
        <v>15068.869127</v>
      </c>
      <c r="F243" s="27" t="str">
        <f t="shared" si="38"/>
        <v>N/A</v>
      </c>
      <c r="G243" s="32">
        <v>20725.069648000001</v>
      </c>
      <c r="H243" s="27" t="str">
        <f t="shared" si="39"/>
        <v>N/A</v>
      </c>
      <c r="I243" s="8">
        <v>-0.33600000000000002</v>
      </c>
      <c r="J243" s="8">
        <v>37.54</v>
      </c>
      <c r="K243" s="28" t="s">
        <v>739</v>
      </c>
      <c r="L243" s="112" t="str">
        <f t="shared" si="40"/>
        <v>No</v>
      </c>
    </row>
    <row r="244" spans="1:12" ht="25.5" x14ac:dyDescent="0.2">
      <c r="A244" s="143" t="s">
        <v>1405</v>
      </c>
      <c r="B244" s="22" t="s">
        <v>213</v>
      </c>
      <c r="C244" s="32">
        <v>12620.44713</v>
      </c>
      <c r="D244" s="27" t="str">
        <f t="shared" si="37"/>
        <v>N/A</v>
      </c>
      <c r="E244" s="32">
        <v>12472.063711999999</v>
      </c>
      <c r="F244" s="27" t="str">
        <f t="shared" si="38"/>
        <v>N/A</v>
      </c>
      <c r="G244" s="32">
        <v>12534.899262999999</v>
      </c>
      <c r="H244" s="27" t="str">
        <f t="shared" si="39"/>
        <v>N/A</v>
      </c>
      <c r="I244" s="8">
        <v>-1.18</v>
      </c>
      <c r="J244" s="8">
        <v>0.50380000000000003</v>
      </c>
      <c r="K244" s="28" t="s">
        <v>739</v>
      </c>
      <c r="L244" s="112" t="str">
        <f t="shared" si="40"/>
        <v>Yes</v>
      </c>
    </row>
    <row r="245" spans="1:12" ht="25.5" x14ac:dyDescent="0.2">
      <c r="A245" s="143" t="s">
        <v>1406</v>
      </c>
      <c r="B245" s="22" t="s">
        <v>213</v>
      </c>
      <c r="C245" s="32">
        <v>19335.279890000002</v>
      </c>
      <c r="D245" s="27" t="str">
        <f t="shared" si="37"/>
        <v>N/A</v>
      </c>
      <c r="E245" s="32">
        <v>18802.572717999999</v>
      </c>
      <c r="F245" s="27" t="str">
        <f t="shared" si="38"/>
        <v>N/A</v>
      </c>
      <c r="G245" s="32">
        <v>21469.793521</v>
      </c>
      <c r="H245" s="27" t="str">
        <f t="shared" si="39"/>
        <v>N/A</v>
      </c>
      <c r="I245" s="8">
        <v>-2.76</v>
      </c>
      <c r="J245" s="8">
        <v>14.19</v>
      </c>
      <c r="K245" s="28" t="s">
        <v>739</v>
      </c>
      <c r="L245" s="112" t="str">
        <f t="shared" si="40"/>
        <v>Yes</v>
      </c>
    </row>
    <row r="246" spans="1:12" ht="25.5" x14ac:dyDescent="0.2">
      <c r="A246" s="143" t="s">
        <v>1407</v>
      </c>
      <c r="B246" s="22" t="s">
        <v>213</v>
      </c>
      <c r="C246" s="32">
        <v>1784.3360482000001</v>
      </c>
      <c r="D246" s="27" t="str">
        <f t="shared" si="37"/>
        <v>N/A</v>
      </c>
      <c r="E246" s="32">
        <v>2214.3148643</v>
      </c>
      <c r="F246" s="27" t="str">
        <f t="shared" si="38"/>
        <v>N/A</v>
      </c>
      <c r="G246" s="32">
        <v>26213.277778</v>
      </c>
      <c r="H246" s="27" t="str">
        <f t="shared" si="39"/>
        <v>N/A</v>
      </c>
      <c r="I246" s="8">
        <v>24.1</v>
      </c>
      <c r="J246" s="8">
        <v>1084</v>
      </c>
      <c r="K246" s="28" t="s">
        <v>739</v>
      </c>
      <c r="L246" s="112" t="str">
        <f t="shared" si="40"/>
        <v>No</v>
      </c>
    </row>
    <row r="247" spans="1:12" ht="25.5" x14ac:dyDescent="0.2">
      <c r="A247" s="143" t="s">
        <v>1408</v>
      </c>
      <c r="B247" s="22" t="s">
        <v>213</v>
      </c>
      <c r="C247" s="32">
        <v>33889</v>
      </c>
      <c r="D247" s="27" t="str">
        <f t="shared" si="37"/>
        <v>N/A</v>
      </c>
      <c r="E247" s="32">
        <v>2109.3846153999998</v>
      </c>
      <c r="F247" s="27" t="str">
        <f t="shared" si="38"/>
        <v>N/A</v>
      </c>
      <c r="G247" s="32">
        <v>2832.3404255</v>
      </c>
      <c r="H247" s="27" t="str">
        <f t="shared" si="39"/>
        <v>N/A</v>
      </c>
      <c r="I247" s="8">
        <v>-93.8</v>
      </c>
      <c r="J247" s="8">
        <v>34.270000000000003</v>
      </c>
      <c r="K247" s="28" t="s">
        <v>739</v>
      </c>
      <c r="L247" s="112" t="str">
        <f t="shared" si="40"/>
        <v>No</v>
      </c>
    </row>
    <row r="248" spans="1:12" ht="25.5" x14ac:dyDescent="0.2">
      <c r="A248" s="143" t="s">
        <v>1409</v>
      </c>
      <c r="B248" s="22" t="s">
        <v>213</v>
      </c>
      <c r="C248" s="27">
        <v>2.2209924567999999</v>
      </c>
      <c r="D248" s="27" t="str">
        <f t="shared" si="37"/>
        <v>N/A</v>
      </c>
      <c r="E248" s="27">
        <v>2.0045526908000002</v>
      </c>
      <c r="F248" s="27" t="str">
        <f t="shared" si="38"/>
        <v>N/A</v>
      </c>
      <c r="G248" s="27">
        <v>0.81007171180000004</v>
      </c>
      <c r="H248" s="27" t="str">
        <f t="shared" si="39"/>
        <v>N/A</v>
      </c>
      <c r="I248" s="8">
        <v>-9.75</v>
      </c>
      <c r="J248" s="8">
        <v>-59.6</v>
      </c>
      <c r="K248" s="28" t="s">
        <v>739</v>
      </c>
      <c r="L248" s="112" t="str">
        <f t="shared" si="40"/>
        <v>No</v>
      </c>
    </row>
    <row r="249" spans="1:12" ht="25.5" x14ac:dyDescent="0.2">
      <c r="A249" s="143" t="s">
        <v>1410</v>
      </c>
      <c r="B249" s="22" t="s">
        <v>213</v>
      </c>
      <c r="C249" s="27">
        <v>7.0726495725999996</v>
      </c>
      <c r="D249" s="27" t="str">
        <f t="shared" si="37"/>
        <v>N/A</v>
      </c>
      <c r="E249" s="27">
        <v>8.9823339138999998</v>
      </c>
      <c r="F249" s="27" t="str">
        <f t="shared" si="38"/>
        <v>N/A</v>
      </c>
      <c r="G249" s="27">
        <v>10.733122363</v>
      </c>
      <c r="H249" s="27" t="str">
        <f t="shared" si="39"/>
        <v>N/A</v>
      </c>
      <c r="I249" s="8">
        <v>27</v>
      </c>
      <c r="J249" s="8">
        <v>19.489999999999998</v>
      </c>
      <c r="K249" s="28" t="s">
        <v>739</v>
      </c>
      <c r="L249" s="112" t="str">
        <f t="shared" si="40"/>
        <v>Yes</v>
      </c>
    </row>
    <row r="250" spans="1:12" ht="25.5" x14ac:dyDescent="0.2">
      <c r="A250" s="143" t="s">
        <v>1411</v>
      </c>
      <c r="B250" s="22" t="s">
        <v>213</v>
      </c>
      <c r="C250" s="27">
        <v>16.266467012</v>
      </c>
      <c r="D250" s="27" t="str">
        <f t="shared" si="37"/>
        <v>N/A</v>
      </c>
      <c r="E250" s="27">
        <v>18.250965478000001</v>
      </c>
      <c r="F250" s="27" t="str">
        <f t="shared" si="38"/>
        <v>N/A</v>
      </c>
      <c r="G250" s="27">
        <v>8.4977516747999999</v>
      </c>
      <c r="H250" s="27" t="str">
        <f t="shared" si="39"/>
        <v>N/A</v>
      </c>
      <c r="I250" s="8">
        <v>12.2</v>
      </c>
      <c r="J250" s="8">
        <v>-53.4</v>
      </c>
      <c r="K250" s="28" t="s">
        <v>739</v>
      </c>
      <c r="L250" s="112" t="str">
        <f t="shared" si="40"/>
        <v>No</v>
      </c>
    </row>
    <row r="251" spans="1:12" ht="25.5" x14ac:dyDescent="0.2">
      <c r="A251" s="143" t="s">
        <v>1412</v>
      </c>
      <c r="B251" s="22" t="s">
        <v>213</v>
      </c>
      <c r="C251" s="27">
        <v>0.75983221270000001</v>
      </c>
      <c r="D251" s="27" t="str">
        <f t="shared" si="37"/>
        <v>N/A</v>
      </c>
      <c r="E251" s="27">
        <v>0.63734133439999996</v>
      </c>
      <c r="F251" s="27" t="str">
        <f t="shared" si="38"/>
        <v>N/A</v>
      </c>
      <c r="G251" s="27">
        <v>3.8090849000000003E-2</v>
      </c>
      <c r="H251" s="27" t="str">
        <f t="shared" si="39"/>
        <v>N/A</v>
      </c>
      <c r="I251" s="8">
        <v>-16.100000000000001</v>
      </c>
      <c r="J251" s="8">
        <v>-94</v>
      </c>
      <c r="K251" s="28" t="s">
        <v>739</v>
      </c>
      <c r="L251" s="112" t="str">
        <f t="shared" si="40"/>
        <v>No</v>
      </c>
    </row>
    <row r="252" spans="1:12" ht="25.5" x14ac:dyDescent="0.2">
      <c r="A252" s="178" t="s">
        <v>1413</v>
      </c>
      <c r="B252" s="120" t="s">
        <v>213</v>
      </c>
      <c r="C252" s="152">
        <v>8.29786E-4</v>
      </c>
      <c r="D252" s="152" t="str">
        <f t="shared" si="37"/>
        <v>N/A</v>
      </c>
      <c r="E252" s="152">
        <v>8.7802834999999996E-3</v>
      </c>
      <c r="F252" s="152" t="str">
        <f t="shared" si="38"/>
        <v>N/A</v>
      </c>
      <c r="G252" s="152">
        <v>2.8463974900000001E-2</v>
      </c>
      <c r="H252" s="152" t="str">
        <f t="shared" si="39"/>
        <v>N/A</v>
      </c>
      <c r="I252" s="153">
        <v>958.1</v>
      </c>
      <c r="J252" s="153">
        <v>224.2</v>
      </c>
      <c r="K252" s="168" t="s">
        <v>739</v>
      </c>
      <c r="L252" s="123" t="str">
        <f t="shared" si="40"/>
        <v>No</v>
      </c>
    </row>
    <row r="253" spans="1:12" x14ac:dyDescent="0.2">
      <c r="A253" s="198" t="s">
        <v>1647</v>
      </c>
      <c r="B253" s="199"/>
      <c r="C253" s="199"/>
      <c r="D253" s="199"/>
      <c r="E253" s="199"/>
      <c r="F253" s="199"/>
      <c r="G253" s="199"/>
      <c r="H253" s="199"/>
      <c r="I253" s="199"/>
      <c r="J253" s="199"/>
      <c r="K253" s="199"/>
      <c r="L253" s="200"/>
    </row>
    <row r="254" spans="1:12" x14ac:dyDescent="0.2">
      <c r="A254" s="193" t="s">
        <v>1645</v>
      </c>
      <c r="B254" s="194"/>
      <c r="C254" s="194"/>
      <c r="D254" s="194"/>
      <c r="E254" s="194"/>
      <c r="F254" s="194"/>
      <c r="G254" s="194"/>
      <c r="H254" s="194"/>
      <c r="I254" s="194"/>
      <c r="J254" s="194"/>
      <c r="K254" s="194"/>
      <c r="L254" s="195"/>
    </row>
    <row r="255" spans="1:12" s="13" customFormat="1" x14ac:dyDescent="0.2">
      <c r="A255" s="196" t="s">
        <v>1743</v>
      </c>
      <c r="B255" s="196"/>
      <c r="C255" s="196"/>
      <c r="D255" s="196"/>
      <c r="E255" s="196"/>
      <c r="F255" s="196"/>
      <c r="G255" s="196"/>
      <c r="H255" s="196"/>
      <c r="I255" s="196"/>
      <c r="J255" s="196"/>
      <c r="K255" s="196"/>
      <c r="L255" s="197"/>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54" customHeight="1" x14ac:dyDescent="0.2">
      <c r="A2" s="204" t="s">
        <v>1609</v>
      </c>
      <c r="B2" s="205"/>
      <c r="C2" s="205"/>
      <c r="D2" s="205"/>
      <c r="E2" s="205"/>
      <c r="F2" s="205"/>
      <c r="G2" s="205"/>
      <c r="H2" s="205"/>
      <c r="I2" s="205"/>
      <c r="J2" s="205"/>
      <c r="K2" s="205"/>
      <c r="L2" s="206"/>
    </row>
    <row r="3" spans="1:12" s="13" customFormat="1" x14ac:dyDescent="0.2">
      <c r="A3" s="210" t="s">
        <v>1748</v>
      </c>
      <c r="B3" s="211"/>
      <c r="C3" s="211"/>
      <c r="D3" s="211"/>
      <c r="E3" s="211"/>
      <c r="F3" s="211"/>
      <c r="G3" s="211"/>
      <c r="H3" s="211"/>
      <c r="I3" s="211"/>
      <c r="J3" s="211"/>
      <c r="K3" s="211"/>
      <c r="L3" s="212"/>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75" t="s">
        <v>5</v>
      </c>
      <c r="B6" s="22" t="s">
        <v>213</v>
      </c>
      <c r="C6" s="23">
        <v>62693</v>
      </c>
      <c r="D6" s="27" t="str">
        <f t="shared" ref="D6:D37" si="0">IF($B6="N/A","N/A",IF(C6&gt;10,"No",IF(C6&lt;-10,"No","Yes")))</f>
        <v>N/A</v>
      </c>
      <c r="E6" s="23">
        <v>66547</v>
      </c>
      <c r="F6" s="27" t="str">
        <f t="shared" ref="F6:F37" si="1">IF($B6="N/A","N/A",IF(E6&gt;10,"No",IF(E6&lt;-10,"No","Yes")))</f>
        <v>N/A</v>
      </c>
      <c r="G6" s="23">
        <v>51425</v>
      </c>
      <c r="H6" s="27" t="str">
        <f t="shared" ref="H6:H37" si="2">IF($B6="N/A","N/A",IF(G6&gt;10,"No",IF(G6&lt;-10,"No","Yes")))</f>
        <v>N/A</v>
      </c>
      <c r="I6" s="8">
        <v>6.1470000000000002</v>
      </c>
      <c r="J6" s="8">
        <v>-22.7</v>
      </c>
      <c r="K6" s="28" t="s">
        <v>739</v>
      </c>
      <c r="L6" s="112" t="str">
        <f t="shared" ref="L6:L39" si="3">IF(J6="Div by 0", "N/A", IF(K6="N/A","N/A", IF(J6&gt;VALUE(MID(K6,1,2)), "No", IF(J6&lt;-1*VALUE(MID(K6,1,2)), "No", "Yes"))))</f>
        <v>Yes</v>
      </c>
    </row>
    <row r="7" spans="1:12" x14ac:dyDescent="0.2">
      <c r="A7" s="175" t="s">
        <v>6</v>
      </c>
      <c r="B7" s="22" t="s">
        <v>213</v>
      </c>
      <c r="C7" s="23">
        <v>56812</v>
      </c>
      <c r="D7" s="27" t="str">
        <f t="shared" si="0"/>
        <v>N/A</v>
      </c>
      <c r="E7" s="23">
        <v>59478</v>
      </c>
      <c r="F7" s="27" t="str">
        <f t="shared" si="1"/>
        <v>N/A</v>
      </c>
      <c r="G7" s="23">
        <v>44209</v>
      </c>
      <c r="H7" s="27" t="str">
        <f t="shared" si="2"/>
        <v>N/A</v>
      </c>
      <c r="I7" s="8">
        <v>4.6929999999999996</v>
      </c>
      <c r="J7" s="8">
        <v>-25.7</v>
      </c>
      <c r="K7" s="28" t="s">
        <v>739</v>
      </c>
      <c r="L7" s="112" t="str">
        <f t="shared" si="3"/>
        <v>Yes</v>
      </c>
    </row>
    <row r="8" spans="1:12" x14ac:dyDescent="0.2">
      <c r="A8" s="175" t="s">
        <v>360</v>
      </c>
      <c r="B8" s="22" t="s">
        <v>213</v>
      </c>
      <c r="C8" s="4">
        <v>90.619367393000005</v>
      </c>
      <c r="D8" s="27" t="str">
        <f t="shared" si="0"/>
        <v>N/A</v>
      </c>
      <c r="E8" s="4">
        <v>89.377432490999993</v>
      </c>
      <c r="F8" s="27" t="str">
        <f t="shared" si="1"/>
        <v>N/A</v>
      </c>
      <c r="G8" s="4">
        <v>85.967914438999998</v>
      </c>
      <c r="H8" s="27" t="str">
        <f t="shared" si="2"/>
        <v>N/A</v>
      </c>
      <c r="I8" s="8">
        <v>-1.37</v>
      </c>
      <c r="J8" s="8">
        <v>-3.81</v>
      </c>
      <c r="K8" s="28" t="s">
        <v>739</v>
      </c>
      <c r="L8" s="112" t="str">
        <f t="shared" si="3"/>
        <v>Yes</v>
      </c>
    </row>
    <row r="9" spans="1:12" x14ac:dyDescent="0.2">
      <c r="A9" s="144" t="s">
        <v>88</v>
      </c>
      <c r="B9" s="30" t="s">
        <v>213</v>
      </c>
      <c r="C9" s="1">
        <v>55779.77</v>
      </c>
      <c r="D9" s="7" t="str">
        <f t="shared" si="0"/>
        <v>N/A</v>
      </c>
      <c r="E9" s="1">
        <v>54743.29</v>
      </c>
      <c r="F9" s="7" t="str">
        <f t="shared" si="1"/>
        <v>N/A</v>
      </c>
      <c r="G9" s="1">
        <v>45053.73</v>
      </c>
      <c r="H9" s="7" t="str">
        <f t="shared" si="2"/>
        <v>N/A</v>
      </c>
      <c r="I9" s="8">
        <v>-1.86</v>
      </c>
      <c r="J9" s="8">
        <v>-17.7</v>
      </c>
      <c r="K9" s="30" t="s">
        <v>739</v>
      </c>
      <c r="L9" s="112" t="str">
        <f t="shared" si="3"/>
        <v>Yes</v>
      </c>
    </row>
    <row r="10" spans="1:12" x14ac:dyDescent="0.2">
      <c r="A10" s="144" t="s">
        <v>1414</v>
      </c>
      <c r="B10" s="22" t="s">
        <v>213</v>
      </c>
      <c r="C10" s="4">
        <v>2.0066036080999998</v>
      </c>
      <c r="D10" s="27" t="str">
        <f t="shared" si="0"/>
        <v>N/A</v>
      </c>
      <c r="E10" s="4">
        <v>1.1886335973</v>
      </c>
      <c r="F10" s="27" t="str">
        <f t="shared" si="1"/>
        <v>N/A</v>
      </c>
      <c r="G10" s="4">
        <v>1.4156538648999999</v>
      </c>
      <c r="H10" s="27" t="str">
        <f t="shared" si="2"/>
        <v>N/A</v>
      </c>
      <c r="I10" s="8">
        <v>-40.799999999999997</v>
      </c>
      <c r="J10" s="8">
        <v>19.100000000000001</v>
      </c>
      <c r="K10" s="28" t="s">
        <v>739</v>
      </c>
      <c r="L10" s="112" t="str">
        <f t="shared" si="3"/>
        <v>Yes</v>
      </c>
    </row>
    <row r="11" spans="1:12" x14ac:dyDescent="0.2">
      <c r="A11" s="144" t="s">
        <v>1415</v>
      </c>
      <c r="B11" s="22" t="s">
        <v>213</v>
      </c>
      <c r="C11" s="4">
        <v>0.76244556809999997</v>
      </c>
      <c r="D11" s="27" t="str">
        <f t="shared" si="0"/>
        <v>N/A</v>
      </c>
      <c r="E11" s="4">
        <v>0.95721820670000002</v>
      </c>
      <c r="F11" s="27" t="str">
        <f t="shared" si="1"/>
        <v>N/A</v>
      </c>
      <c r="G11" s="4">
        <v>1.4428779776</v>
      </c>
      <c r="H11" s="27" t="str">
        <f t="shared" si="2"/>
        <v>N/A</v>
      </c>
      <c r="I11" s="8">
        <v>25.55</v>
      </c>
      <c r="J11" s="8">
        <v>50.74</v>
      </c>
      <c r="K11" s="28" t="s">
        <v>739</v>
      </c>
      <c r="L11" s="112" t="str">
        <f t="shared" si="3"/>
        <v>No</v>
      </c>
    </row>
    <row r="12" spans="1:12" x14ac:dyDescent="0.2">
      <c r="A12" s="144" t="s">
        <v>1416</v>
      </c>
      <c r="B12" s="22" t="s">
        <v>213</v>
      </c>
      <c r="C12" s="4">
        <v>21.201729061000002</v>
      </c>
      <c r="D12" s="27" t="str">
        <f t="shared" si="0"/>
        <v>N/A</v>
      </c>
      <c r="E12" s="4">
        <v>20.759763776</v>
      </c>
      <c r="F12" s="27" t="str">
        <f t="shared" si="1"/>
        <v>N/A</v>
      </c>
      <c r="G12" s="4">
        <v>21.178415168000001</v>
      </c>
      <c r="H12" s="27" t="str">
        <f t="shared" si="2"/>
        <v>N/A</v>
      </c>
      <c r="I12" s="8">
        <v>-2.08</v>
      </c>
      <c r="J12" s="8">
        <v>2.0169999999999999</v>
      </c>
      <c r="K12" s="28" t="s">
        <v>739</v>
      </c>
      <c r="L12" s="112" t="str">
        <f t="shared" si="3"/>
        <v>Yes</v>
      </c>
    </row>
    <row r="13" spans="1:12" x14ac:dyDescent="0.2">
      <c r="A13" s="144" t="s">
        <v>1417</v>
      </c>
      <c r="B13" s="22" t="s">
        <v>213</v>
      </c>
      <c r="C13" s="4">
        <v>0.20097937569999999</v>
      </c>
      <c r="D13" s="27" t="str">
        <f t="shared" si="0"/>
        <v>N/A</v>
      </c>
      <c r="E13" s="4">
        <v>0.19685335179999999</v>
      </c>
      <c r="F13" s="27" t="str">
        <f t="shared" si="1"/>
        <v>N/A</v>
      </c>
      <c r="G13" s="4">
        <v>0.30529897909999998</v>
      </c>
      <c r="H13" s="27" t="str">
        <f t="shared" si="2"/>
        <v>N/A</v>
      </c>
      <c r="I13" s="8">
        <v>-2.0499999999999998</v>
      </c>
      <c r="J13" s="8">
        <v>55.09</v>
      </c>
      <c r="K13" s="28" t="s">
        <v>739</v>
      </c>
      <c r="L13" s="112" t="str">
        <f t="shared" si="3"/>
        <v>No</v>
      </c>
    </row>
    <row r="14" spans="1:12" x14ac:dyDescent="0.2">
      <c r="A14" s="144" t="s">
        <v>1418</v>
      </c>
      <c r="B14" s="22" t="s">
        <v>213</v>
      </c>
      <c r="C14" s="4">
        <v>1.5950744000000001E-3</v>
      </c>
      <c r="D14" s="27" t="str">
        <f t="shared" si="0"/>
        <v>N/A</v>
      </c>
      <c r="E14" s="4">
        <v>9.0161840999999996E-3</v>
      </c>
      <c r="F14" s="27" t="str">
        <f t="shared" si="1"/>
        <v>N/A</v>
      </c>
      <c r="G14" s="4">
        <v>9.7228973999999996E-3</v>
      </c>
      <c r="H14" s="27" t="str">
        <f t="shared" si="2"/>
        <v>N/A</v>
      </c>
      <c r="I14" s="8">
        <v>465.3</v>
      </c>
      <c r="J14" s="8">
        <v>7.8380000000000001</v>
      </c>
      <c r="K14" s="28" t="s">
        <v>739</v>
      </c>
      <c r="L14" s="112" t="str">
        <f t="shared" si="3"/>
        <v>Yes</v>
      </c>
    </row>
    <row r="15" spans="1:12" x14ac:dyDescent="0.2">
      <c r="A15" s="144" t="s">
        <v>1419</v>
      </c>
      <c r="B15" s="22" t="s">
        <v>213</v>
      </c>
      <c r="C15" s="4">
        <v>0</v>
      </c>
      <c r="D15" s="27" t="str">
        <f t="shared" si="0"/>
        <v>N/A</v>
      </c>
      <c r="E15" s="4">
        <v>0</v>
      </c>
      <c r="F15" s="27" t="str">
        <f t="shared" si="1"/>
        <v>N/A</v>
      </c>
      <c r="G15" s="4">
        <v>0</v>
      </c>
      <c r="H15" s="27" t="str">
        <f t="shared" si="2"/>
        <v>N/A</v>
      </c>
      <c r="I15" s="8" t="s">
        <v>1749</v>
      </c>
      <c r="J15" s="8" t="s">
        <v>1749</v>
      </c>
      <c r="K15" s="28" t="s">
        <v>739</v>
      </c>
      <c r="L15" s="112" t="str">
        <f t="shared" si="3"/>
        <v>N/A</v>
      </c>
    </row>
    <row r="16" spans="1:12" x14ac:dyDescent="0.2">
      <c r="A16" s="144" t="s">
        <v>1420</v>
      </c>
      <c r="B16" s="22" t="s">
        <v>213</v>
      </c>
      <c r="C16" s="4">
        <v>9.2514315799999997E-2</v>
      </c>
      <c r="D16" s="27" t="str">
        <f t="shared" si="0"/>
        <v>N/A</v>
      </c>
      <c r="E16" s="4">
        <v>7.2129472400000005E-2</v>
      </c>
      <c r="F16" s="27" t="str">
        <f t="shared" si="1"/>
        <v>N/A</v>
      </c>
      <c r="G16" s="4">
        <v>0.1633446767</v>
      </c>
      <c r="H16" s="27" t="str">
        <f t="shared" si="2"/>
        <v>N/A</v>
      </c>
      <c r="I16" s="8">
        <v>-22</v>
      </c>
      <c r="J16" s="8">
        <v>126.5</v>
      </c>
      <c r="K16" s="28" t="s">
        <v>739</v>
      </c>
      <c r="L16" s="112" t="str">
        <f t="shared" si="3"/>
        <v>No</v>
      </c>
    </row>
    <row r="17" spans="1:12" x14ac:dyDescent="0.2">
      <c r="A17" s="144" t="s">
        <v>1421</v>
      </c>
      <c r="B17" s="22" t="s">
        <v>213</v>
      </c>
      <c r="C17" s="4">
        <v>0</v>
      </c>
      <c r="D17" s="27" t="str">
        <f t="shared" si="0"/>
        <v>N/A</v>
      </c>
      <c r="E17" s="4">
        <v>0</v>
      </c>
      <c r="F17" s="27" t="str">
        <f t="shared" si="1"/>
        <v>N/A</v>
      </c>
      <c r="G17" s="4">
        <v>0</v>
      </c>
      <c r="H17" s="27" t="str">
        <f t="shared" si="2"/>
        <v>N/A</v>
      </c>
      <c r="I17" s="8" t="s">
        <v>1749</v>
      </c>
      <c r="J17" s="8" t="s">
        <v>1749</v>
      </c>
      <c r="K17" s="28" t="s">
        <v>739</v>
      </c>
      <c r="L17" s="112" t="str">
        <f t="shared" si="3"/>
        <v>N/A</v>
      </c>
    </row>
    <row r="18" spans="1:12" x14ac:dyDescent="0.2">
      <c r="A18" s="144" t="s">
        <v>1422</v>
      </c>
      <c r="B18" s="22" t="s">
        <v>213</v>
      </c>
      <c r="C18" s="4">
        <v>75.734132997000003</v>
      </c>
      <c r="D18" s="27" t="str">
        <f t="shared" si="0"/>
        <v>N/A</v>
      </c>
      <c r="E18" s="4">
        <v>76.816385412000002</v>
      </c>
      <c r="F18" s="27" t="str">
        <f t="shared" si="1"/>
        <v>N/A</v>
      </c>
      <c r="G18" s="4">
        <v>75.484686436999993</v>
      </c>
      <c r="H18" s="27" t="str">
        <f t="shared" si="2"/>
        <v>N/A</v>
      </c>
      <c r="I18" s="8">
        <v>1.429</v>
      </c>
      <c r="J18" s="8">
        <v>-1.73</v>
      </c>
      <c r="K18" s="28" t="s">
        <v>739</v>
      </c>
      <c r="L18" s="112" t="str">
        <f t="shared" si="3"/>
        <v>Yes</v>
      </c>
    </row>
    <row r="19" spans="1:12" x14ac:dyDescent="0.2">
      <c r="A19" s="144" t="s">
        <v>1423</v>
      </c>
      <c r="B19" s="22" t="s">
        <v>213</v>
      </c>
      <c r="C19" s="4">
        <v>0</v>
      </c>
      <c r="D19" s="27" t="str">
        <f t="shared" si="0"/>
        <v>N/A</v>
      </c>
      <c r="E19" s="4">
        <v>0</v>
      </c>
      <c r="F19" s="27" t="str">
        <f t="shared" si="1"/>
        <v>N/A</v>
      </c>
      <c r="G19" s="4">
        <v>0</v>
      </c>
      <c r="H19" s="27" t="str">
        <f t="shared" si="2"/>
        <v>N/A</v>
      </c>
      <c r="I19" s="8" t="s">
        <v>1749</v>
      </c>
      <c r="J19" s="8" t="s">
        <v>1749</v>
      </c>
      <c r="K19" s="28" t="s">
        <v>739</v>
      </c>
      <c r="L19" s="112" t="str">
        <f t="shared" si="3"/>
        <v>N/A</v>
      </c>
    </row>
    <row r="20" spans="1:12" x14ac:dyDescent="0.2">
      <c r="A20" s="135" t="s">
        <v>975</v>
      </c>
      <c r="B20" s="22" t="s">
        <v>213</v>
      </c>
      <c r="C20" s="4">
        <v>98.944060739999998</v>
      </c>
      <c r="D20" s="27" t="str">
        <f t="shared" si="0"/>
        <v>N/A</v>
      </c>
      <c r="E20" s="4">
        <v>98.773798968999998</v>
      </c>
      <c r="F20" s="27" t="str">
        <f t="shared" si="1"/>
        <v>N/A</v>
      </c>
      <c r="G20" s="4">
        <v>98.088478366999993</v>
      </c>
      <c r="H20" s="27" t="str">
        <f t="shared" si="2"/>
        <v>N/A</v>
      </c>
      <c r="I20" s="8">
        <v>-0.17199999999999999</v>
      </c>
      <c r="J20" s="8">
        <v>-0.69399999999999995</v>
      </c>
      <c r="K20" s="28" t="s">
        <v>739</v>
      </c>
      <c r="L20" s="112" t="str">
        <f t="shared" si="3"/>
        <v>Yes</v>
      </c>
    </row>
    <row r="21" spans="1:12" x14ac:dyDescent="0.2">
      <c r="A21" s="135" t="s">
        <v>976</v>
      </c>
      <c r="B21" s="22" t="s">
        <v>213</v>
      </c>
      <c r="C21" s="4">
        <v>1.0559392595999999</v>
      </c>
      <c r="D21" s="27" t="str">
        <f t="shared" si="0"/>
        <v>N/A</v>
      </c>
      <c r="E21" s="4">
        <v>1.2262010309</v>
      </c>
      <c r="F21" s="27" t="str">
        <f t="shared" si="1"/>
        <v>N/A</v>
      </c>
      <c r="G21" s="4">
        <v>1.9115216334</v>
      </c>
      <c r="H21" s="27" t="str">
        <f t="shared" si="2"/>
        <v>N/A</v>
      </c>
      <c r="I21" s="8">
        <v>16.12</v>
      </c>
      <c r="J21" s="8">
        <v>55.89</v>
      </c>
      <c r="K21" s="28" t="s">
        <v>739</v>
      </c>
      <c r="L21" s="112" t="str">
        <f t="shared" si="3"/>
        <v>No</v>
      </c>
    </row>
    <row r="22" spans="1:12" x14ac:dyDescent="0.2">
      <c r="A22" s="111" t="s">
        <v>1730</v>
      </c>
      <c r="B22" s="22" t="s">
        <v>213</v>
      </c>
      <c r="C22" s="23">
        <v>36974</v>
      </c>
      <c r="D22" s="27" t="str">
        <f t="shared" si="0"/>
        <v>N/A</v>
      </c>
      <c r="E22" s="23">
        <v>38104</v>
      </c>
      <c r="F22" s="27" t="str">
        <f t="shared" si="1"/>
        <v>N/A</v>
      </c>
      <c r="G22" s="23">
        <v>31285</v>
      </c>
      <c r="H22" s="27" t="str">
        <f t="shared" si="2"/>
        <v>N/A</v>
      </c>
      <c r="I22" s="8">
        <v>3.056</v>
      </c>
      <c r="J22" s="8">
        <v>-17.899999999999999</v>
      </c>
      <c r="K22" s="28" t="s">
        <v>739</v>
      </c>
      <c r="L22" s="112" t="str">
        <f t="shared" si="3"/>
        <v>Yes</v>
      </c>
    </row>
    <row r="23" spans="1:12" x14ac:dyDescent="0.2">
      <c r="A23" s="111" t="s">
        <v>991</v>
      </c>
      <c r="B23" s="22" t="s">
        <v>213</v>
      </c>
      <c r="C23" s="23">
        <v>25089</v>
      </c>
      <c r="D23" s="27" t="str">
        <f t="shared" si="0"/>
        <v>N/A</v>
      </c>
      <c r="E23" s="23">
        <v>29696</v>
      </c>
      <c r="F23" s="27" t="str">
        <f t="shared" si="1"/>
        <v>N/A</v>
      </c>
      <c r="G23" s="23">
        <v>30480</v>
      </c>
      <c r="H23" s="27" t="str">
        <f t="shared" si="2"/>
        <v>N/A</v>
      </c>
      <c r="I23" s="8">
        <v>18.36</v>
      </c>
      <c r="J23" s="8">
        <v>2.64</v>
      </c>
      <c r="K23" s="28" t="s">
        <v>739</v>
      </c>
      <c r="L23" s="112" t="str">
        <f t="shared" si="3"/>
        <v>Yes</v>
      </c>
    </row>
    <row r="24" spans="1:12" x14ac:dyDescent="0.2">
      <c r="A24" s="111" t="s">
        <v>992</v>
      </c>
      <c r="B24" s="22" t="s">
        <v>213</v>
      </c>
      <c r="C24" s="23">
        <v>0</v>
      </c>
      <c r="D24" s="27" t="str">
        <f t="shared" si="0"/>
        <v>N/A</v>
      </c>
      <c r="E24" s="23">
        <v>0</v>
      </c>
      <c r="F24" s="27" t="str">
        <f t="shared" si="1"/>
        <v>N/A</v>
      </c>
      <c r="G24" s="23">
        <v>0</v>
      </c>
      <c r="H24" s="27" t="str">
        <f t="shared" si="2"/>
        <v>N/A</v>
      </c>
      <c r="I24" s="8" t="s">
        <v>1749</v>
      </c>
      <c r="J24" s="8" t="s">
        <v>1749</v>
      </c>
      <c r="K24" s="28" t="s">
        <v>739</v>
      </c>
      <c r="L24" s="112" t="str">
        <f t="shared" si="3"/>
        <v>N/A</v>
      </c>
    </row>
    <row r="25" spans="1:12" x14ac:dyDescent="0.2">
      <c r="A25" s="111" t="s">
        <v>993</v>
      </c>
      <c r="B25" s="22" t="s">
        <v>213</v>
      </c>
      <c r="C25" s="23">
        <v>134</v>
      </c>
      <c r="D25" s="27" t="str">
        <f t="shared" si="0"/>
        <v>N/A</v>
      </c>
      <c r="E25" s="23">
        <v>378</v>
      </c>
      <c r="F25" s="27" t="str">
        <f t="shared" si="1"/>
        <v>N/A</v>
      </c>
      <c r="G25" s="23">
        <v>684</v>
      </c>
      <c r="H25" s="27" t="str">
        <f t="shared" si="2"/>
        <v>N/A</v>
      </c>
      <c r="I25" s="8">
        <v>182.1</v>
      </c>
      <c r="J25" s="8">
        <v>80.95</v>
      </c>
      <c r="K25" s="28" t="s">
        <v>739</v>
      </c>
      <c r="L25" s="112" t="str">
        <f t="shared" si="3"/>
        <v>No</v>
      </c>
    </row>
    <row r="26" spans="1:12" x14ac:dyDescent="0.2">
      <c r="A26" s="111" t="s">
        <v>994</v>
      </c>
      <c r="B26" s="22" t="s">
        <v>213</v>
      </c>
      <c r="C26" s="23">
        <v>11751</v>
      </c>
      <c r="D26" s="27" t="str">
        <f t="shared" si="0"/>
        <v>N/A</v>
      </c>
      <c r="E26" s="23">
        <v>8030</v>
      </c>
      <c r="F26" s="27" t="str">
        <f t="shared" si="1"/>
        <v>N/A</v>
      </c>
      <c r="G26" s="23">
        <v>121</v>
      </c>
      <c r="H26" s="27" t="str">
        <f t="shared" si="2"/>
        <v>N/A</v>
      </c>
      <c r="I26" s="8">
        <v>-31.7</v>
      </c>
      <c r="J26" s="8">
        <v>-98.5</v>
      </c>
      <c r="K26" s="28" t="s">
        <v>739</v>
      </c>
      <c r="L26" s="112" t="str">
        <f t="shared" si="3"/>
        <v>No</v>
      </c>
    </row>
    <row r="27" spans="1:12" x14ac:dyDescent="0.2">
      <c r="A27" s="111" t="s">
        <v>995</v>
      </c>
      <c r="B27" s="22" t="s">
        <v>213</v>
      </c>
      <c r="C27" s="23">
        <v>0</v>
      </c>
      <c r="D27" s="27" t="str">
        <f t="shared" si="0"/>
        <v>N/A</v>
      </c>
      <c r="E27" s="23">
        <v>0</v>
      </c>
      <c r="F27" s="27" t="str">
        <f t="shared" si="1"/>
        <v>N/A</v>
      </c>
      <c r="G27" s="23">
        <v>0</v>
      </c>
      <c r="H27" s="27" t="str">
        <f t="shared" si="2"/>
        <v>N/A</v>
      </c>
      <c r="I27" s="8" t="s">
        <v>1749</v>
      </c>
      <c r="J27" s="8" t="s">
        <v>1749</v>
      </c>
      <c r="K27" s="28" t="s">
        <v>739</v>
      </c>
      <c r="L27" s="112" t="str">
        <f t="shared" si="3"/>
        <v>N/A</v>
      </c>
    </row>
    <row r="28" spans="1:12" x14ac:dyDescent="0.2">
      <c r="A28" s="111" t="s">
        <v>103</v>
      </c>
      <c r="B28" s="22" t="s">
        <v>213</v>
      </c>
      <c r="C28" s="23">
        <v>25076</v>
      </c>
      <c r="D28" s="27" t="str">
        <f t="shared" si="0"/>
        <v>N/A</v>
      </c>
      <c r="E28" s="23">
        <v>25453</v>
      </c>
      <c r="F28" s="27" t="str">
        <f t="shared" si="1"/>
        <v>N/A</v>
      </c>
      <c r="G28" s="23">
        <v>16082</v>
      </c>
      <c r="H28" s="27" t="str">
        <f t="shared" si="2"/>
        <v>N/A</v>
      </c>
      <c r="I28" s="8">
        <v>1.5029999999999999</v>
      </c>
      <c r="J28" s="8">
        <v>-36.799999999999997</v>
      </c>
      <c r="K28" s="28" t="s">
        <v>739</v>
      </c>
      <c r="L28" s="112" t="str">
        <f t="shared" si="3"/>
        <v>No</v>
      </c>
    </row>
    <row r="29" spans="1:12" x14ac:dyDescent="0.2">
      <c r="A29" s="111" t="s">
        <v>996</v>
      </c>
      <c r="B29" s="22" t="s">
        <v>213</v>
      </c>
      <c r="C29" s="23">
        <v>20010</v>
      </c>
      <c r="D29" s="27" t="str">
        <f t="shared" si="0"/>
        <v>N/A</v>
      </c>
      <c r="E29" s="23">
        <v>20620</v>
      </c>
      <c r="F29" s="27" t="str">
        <f t="shared" si="1"/>
        <v>N/A</v>
      </c>
      <c r="G29" s="23">
        <v>16021</v>
      </c>
      <c r="H29" s="27" t="str">
        <f t="shared" si="2"/>
        <v>N/A</v>
      </c>
      <c r="I29" s="8">
        <v>3.048</v>
      </c>
      <c r="J29" s="8">
        <v>-22.3</v>
      </c>
      <c r="K29" s="28" t="s">
        <v>739</v>
      </c>
      <c r="L29" s="112" t="str">
        <f t="shared" si="3"/>
        <v>Yes</v>
      </c>
    </row>
    <row r="30" spans="1:12" x14ac:dyDescent="0.2">
      <c r="A30" s="111" t="s">
        <v>997</v>
      </c>
      <c r="B30" s="22" t="s">
        <v>213</v>
      </c>
      <c r="C30" s="23">
        <v>0</v>
      </c>
      <c r="D30" s="27" t="str">
        <f t="shared" si="0"/>
        <v>N/A</v>
      </c>
      <c r="E30" s="23">
        <v>0</v>
      </c>
      <c r="F30" s="27" t="str">
        <f t="shared" si="1"/>
        <v>N/A</v>
      </c>
      <c r="G30" s="23">
        <v>0</v>
      </c>
      <c r="H30" s="27" t="str">
        <f t="shared" si="2"/>
        <v>N/A</v>
      </c>
      <c r="I30" s="8" t="s">
        <v>1749</v>
      </c>
      <c r="J30" s="8" t="s">
        <v>1749</v>
      </c>
      <c r="K30" s="28" t="s">
        <v>739</v>
      </c>
      <c r="L30" s="112" t="str">
        <f t="shared" si="3"/>
        <v>N/A</v>
      </c>
    </row>
    <row r="31" spans="1:12" x14ac:dyDescent="0.2">
      <c r="A31" s="111" t="s">
        <v>998</v>
      </c>
      <c r="B31" s="22" t="s">
        <v>213</v>
      </c>
      <c r="C31" s="23">
        <v>106</v>
      </c>
      <c r="D31" s="27" t="str">
        <f t="shared" si="0"/>
        <v>N/A</v>
      </c>
      <c r="E31" s="23">
        <v>64</v>
      </c>
      <c r="F31" s="27" t="str">
        <f t="shared" si="1"/>
        <v>N/A</v>
      </c>
      <c r="G31" s="23">
        <v>11</v>
      </c>
      <c r="H31" s="27" t="str">
        <f t="shared" si="2"/>
        <v>N/A</v>
      </c>
      <c r="I31" s="8">
        <v>-39.6</v>
      </c>
      <c r="J31" s="8">
        <v>-96.9</v>
      </c>
      <c r="K31" s="28" t="s">
        <v>739</v>
      </c>
      <c r="L31" s="112" t="str">
        <f t="shared" si="3"/>
        <v>No</v>
      </c>
    </row>
    <row r="32" spans="1:12" x14ac:dyDescent="0.2">
      <c r="A32" s="111" t="s">
        <v>999</v>
      </c>
      <c r="B32" s="22" t="s">
        <v>213</v>
      </c>
      <c r="C32" s="23">
        <v>4960</v>
      </c>
      <c r="D32" s="27" t="str">
        <f t="shared" si="0"/>
        <v>N/A</v>
      </c>
      <c r="E32" s="23">
        <v>4769</v>
      </c>
      <c r="F32" s="27" t="str">
        <f t="shared" si="1"/>
        <v>N/A</v>
      </c>
      <c r="G32" s="23">
        <v>59</v>
      </c>
      <c r="H32" s="27" t="str">
        <f t="shared" si="2"/>
        <v>N/A</v>
      </c>
      <c r="I32" s="8">
        <v>-3.85</v>
      </c>
      <c r="J32" s="8">
        <v>-98.8</v>
      </c>
      <c r="K32" s="28" t="s">
        <v>739</v>
      </c>
      <c r="L32" s="112" t="str">
        <f t="shared" si="3"/>
        <v>No</v>
      </c>
    </row>
    <row r="33" spans="1:12" x14ac:dyDescent="0.2">
      <c r="A33" s="111" t="s">
        <v>1000</v>
      </c>
      <c r="B33" s="22" t="s">
        <v>213</v>
      </c>
      <c r="C33" s="23">
        <v>0</v>
      </c>
      <c r="D33" s="27" t="str">
        <f t="shared" si="0"/>
        <v>N/A</v>
      </c>
      <c r="E33" s="23">
        <v>0</v>
      </c>
      <c r="F33" s="27" t="str">
        <f t="shared" si="1"/>
        <v>N/A</v>
      </c>
      <c r="G33" s="23">
        <v>0</v>
      </c>
      <c r="H33" s="27" t="str">
        <f t="shared" si="2"/>
        <v>N/A</v>
      </c>
      <c r="I33" s="8" t="s">
        <v>1749</v>
      </c>
      <c r="J33" s="8" t="s">
        <v>1749</v>
      </c>
      <c r="K33" s="28" t="s">
        <v>739</v>
      </c>
      <c r="L33" s="112" t="str">
        <f t="shared" si="3"/>
        <v>N/A</v>
      </c>
    </row>
    <row r="34" spans="1:12" x14ac:dyDescent="0.2">
      <c r="A34" s="175" t="s">
        <v>84</v>
      </c>
      <c r="B34" s="22" t="s">
        <v>213</v>
      </c>
      <c r="C34" s="29">
        <v>1048733917</v>
      </c>
      <c r="D34" s="27" t="str">
        <f t="shared" si="0"/>
        <v>N/A</v>
      </c>
      <c r="E34" s="29">
        <v>1187628299</v>
      </c>
      <c r="F34" s="27" t="str">
        <f t="shared" si="1"/>
        <v>N/A</v>
      </c>
      <c r="G34" s="29">
        <v>659010062</v>
      </c>
      <c r="H34" s="27" t="str">
        <f t="shared" si="2"/>
        <v>N/A</v>
      </c>
      <c r="I34" s="8">
        <v>13.24</v>
      </c>
      <c r="J34" s="8">
        <v>-44.5</v>
      </c>
      <c r="K34" s="28" t="s">
        <v>739</v>
      </c>
      <c r="L34" s="112" t="str">
        <f t="shared" si="3"/>
        <v>No</v>
      </c>
    </row>
    <row r="35" spans="1:12" x14ac:dyDescent="0.2">
      <c r="A35" s="175" t="s">
        <v>1424</v>
      </c>
      <c r="B35" s="22" t="s">
        <v>213</v>
      </c>
      <c r="C35" s="29">
        <v>16728.086340999998</v>
      </c>
      <c r="D35" s="27" t="str">
        <f t="shared" si="0"/>
        <v>N/A</v>
      </c>
      <c r="E35" s="29">
        <v>17846.458879000002</v>
      </c>
      <c r="F35" s="27" t="str">
        <f t="shared" si="1"/>
        <v>N/A</v>
      </c>
      <c r="G35" s="29">
        <v>12814.974468</v>
      </c>
      <c r="H35" s="27" t="str">
        <f t="shared" si="2"/>
        <v>N/A</v>
      </c>
      <c r="I35" s="8">
        <v>6.6859999999999999</v>
      </c>
      <c r="J35" s="8">
        <v>-28.2</v>
      </c>
      <c r="K35" s="28" t="s">
        <v>739</v>
      </c>
      <c r="L35" s="112" t="str">
        <f t="shared" si="3"/>
        <v>Yes</v>
      </c>
    </row>
    <row r="36" spans="1:12" x14ac:dyDescent="0.2">
      <c r="A36" s="175" t="s">
        <v>1425</v>
      </c>
      <c r="B36" s="22" t="s">
        <v>213</v>
      </c>
      <c r="C36" s="29">
        <v>18459.725356999999</v>
      </c>
      <c r="D36" s="27" t="str">
        <f t="shared" si="0"/>
        <v>N/A</v>
      </c>
      <c r="E36" s="29">
        <v>19967.522428</v>
      </c>
      <c r="F36" s="27" t="str">
        <f t="shared" si="1"/>
        <v>N/A</v>
      </c>
      <c r="G36" s="29">
        <v>14906.69461</v>
      </c>
      <c r="H36" s="27" t="str">
        <f t="shared" si="2"/>
        <v>N/A</v>
      </c>
      <c r="I36" s="8">
        <v>8.1679999999999993</v>
      </c>
      <c r="J36" s="8">
        <v>-25.3</v>
      </c>
      <c r="K36" s="28" t="s">
        <v>739</v>
      </c>
      <c r="L36" s="112" t="str">
        <f t="shared" si="3"/>
        <v>Yes</v>
      </c>
    </row>
    <row r="37" spans="1:12" x14ac:dyDescent="0.2">
      <c r="A37" s="144" t="s">
        <v>107</v>
      </c>
      <c r="B37" s="22" t="s">
        <v>213</v>
      </c>
      <c r="C37" s="29">
        <v>39663937</v>
      </c>
      <c r="D37" s="27" t="str">
        <f t="shared" si="0"/>
        <v>N/A</v>
      </c>
      <c r="E37" s="29">
        <v>45082667</v>
      </c>
      <c r="F37" s="27" t="str">
        <f t="shared" si="1"/>
        <v>N/A</v>
      </c>
      <c r="G37" s="29">
        <v>41985949</v>
      </c>
      <c r="H37" s="27" t="str">
        <f t="shared" si="2"/>
        <v>N/A</v>
      </c>
      <c r="I37" s="8">
        <v>13.66</v>
      </c>
      <c r="J37" s="8">
        <v>-6.87</v>
      </c>
      <c r="K37" s="28" t="s">
        <v>739</v>
      </c>
      <c r="L37" s="112" t="str">
        <f t="shared" si="3"/>
        <v>Yes</v>
      </c>
    </row>
    <row r="38" spans="1:12" x14ac:dyDescent="0.2">
      <c r="A38" s="175" t="s">
        <v>158</v>
      </c>
      <c r="B38" s="30" t="s">
        <v>217</v>
      </c>
      <c r="C38" s="1">
        <v>23</v>
      </c>
      <c r="D38" s="27" t="str">
        <f>IF($B38="N/A","N/A",IF(C38&gt;0,"No",IF(C38&lt;0,"No","Yes")))</f>
        <v>No</v>
      </c>
      <c r="E38" s="1">
        <v>750</v>
      </c>
      <c r="F38" s="27" t="str">
        <f>IF($B38="N/A","N/A",IF(E38&gt;0,"No",IF(E38&lt;0,"No","Yes")))</f>
        <v>No</v>
      </c>
      <c r="G38" s="1">
        <v>2587</v>
      </c>
      <c r="H38" s="27" t="str">
        <f>IF($B38="N/A","N/A",IF(G38&gt;0,"No",IF(G38&lt;0,"No","Yes")))</f>
        <v>No</v>
      </c>
      <c r="I38" s="8">
        <v>3161</v>
      </c>
      <c r="J38" s="8">
        <v>244.9</v>
      </c>
      <c r="K38" s="28" t="s">
        <v>739</v>
      </c>
      <c r="L38" s="112" t="str">
        <f t="shared" si="3"/>
        <v>No</v>
      </c>
    </row>
    <row r="39" spans="1:12" x14ac:dyDescent="0.2">
      <c r="A39" s="175" t="s">
        <v>156</v>
      </c>
      <c r="B39" s="22" t="s">
        <v>213</v>
      </c>
      <c r="C39" s="29">
        <v>193046</v>
      </c>
      <c r="D39" s="27" t="str">
        <f t="shared" ref="D39:D40" si="4">IF($B39="N/A","N/A",IF(C39&gt;10,"No",IF(C39&lt;-10,"No","Yes")))</f>
        <v>N/A</v>
      </c>
      <c r="E39" s="29">
        <v>437781</v>
      </c>
      <c r="F39" s="27" t="str">
        <f t="shared" ref="F39:F40" si="5">IF($B39="N/A","N/A",IF(E39&gt;10,"No",IF(E39&lt;-10,"No","Yes")))</f>
        <v>N/A</v>
      </c>
      <c r="G39" s="29">
        <v>11639777</v>
      </c>
      <c r="H39" s="27" t="str">
        <f t="shared" ref="H39:H40" si="6">IF($B39="N/A","N/A",IF(G39&gt;10,"No",IF(G39&lt;-10,"No","Yes")))</f>
        <v>N/A</v>
      </c>
      <c r="I39" s="8">
        <v>126.8</v>
      </c>
      <c r="J39" s="8">
        <v>2559</v>
      </c>
      <c r="K39" s="28" t="s">
        <v>739</v>
      </c>
      <c r="L39" s="112" t="str">
        <f t="shared" si="3"/>
        <v>No</v>
      </c>
    </row>
    <row r="40" spans="1:12" x14ac:dyDescent="0.2">
      <c r="A40" s="175" t="s">
        <v>1304</v>
      </c>
      <c r="B40" s="22" t="s">
        <v>213</v>
      </c>
      <c r="C40" s="29">
        <v>8393.3043478</v>
      </c>
      <c r="D40" s="27" t="str">
        <f t="shared" si="4"/>
        <v>N/A</v>
      </c>
      <c r="E40" s="29">
        <v>583.70799999999997</v>
      </c>
      <c r="F40" s="27" t="str">
        <f t="shared" si="5"/>
        <v>N/A</v>
      </c>
      <c r="G40" s="29">
        <v>4499.3339776000003</v>
      </c>
      <c r="H40" s="27" t="str">
        <f t="shared" si="6"/>
        <v>N/A</v>
      </c>
      <c r="I40" s="8">
        <v>-93</v>
      </c>
      <c r="J40" s="8">
        <v>670.8</v>
      </c>
      <c r="K40" s="28" t="s">
        <v>739</v>
      </c>
      <c r="L40" s="112" t="str">
        <f>IF(J40="Div by 0", "N/A", IF(OR(J40="N/A",K40="N/A"),"N/A", IF(J40&gt;VALUE(MID(K40,1,2)), "No", IF(J40&lt;-1*VALUE(MID(K40,1,2)), "No", "Yes"))))</f>
        <v>No</v>
      </c>
    </row>
    <row r="41" spans="1:12" x14ac:dyDescent="0.2">
      <c r="A41" s="111" t="s">
        <v>1426</v>
      </c>
      <c r="B41" s="22" t="s">
        <v>213</v>
      </c>
      <c r="C41" s="29">
        <v>16799.305025000001</v>
      </c>
      <c r="D41" s="27" t="str">
        <f t="shared" ref="D41:D52" si="7">IF($B41="N/A","N/A",IF(C41&gt;10,"No",IF(C41&lt;-10,"No","Yes")))</f>
        <v>N/A</v>
      </c>
      <c r="E41" s="29">
        <v>18805.880406</v>
      </c>
      <c r="F41" s="27" t="str">
        <f t="shared" ref="F41:F52" si="8">IF($B41="N/A","N/A",IF(E41&gt;10,"No",IF(E41&lt;-10,"No","Yes")))</f>
        <v>N/A</v>
      </c>
      <c r="G41" s="29">
        <v>16011.336775</v>
      </c>
      <c r="H41" s="27" t="str">
        <f t="shared" ref="H41:H52" si="9">IF($B41="N/A","N/A",IF(G41&gt;10,"No",IF(G41&lt;-10,"No","Yes")))</f>
        <v>N/A</v>
      </c>
      <c r="I41" s="8">
        <v>11.94</v>
      </c>
      <c r="J41" s="8">
        <v>-14.9</v>
      </c>
      <c r="K41" s="28" t="s">
        <v>739</v>
      </c>
      <c r="L41" s="112" t="str">
        <f t="shared" ref="L41:L52" si="10">IF(J41="Div by 0", "N/A", IF(K41="N/A","N/A", IF(J41&gt;VALUE(MID(K41,1,2)), "No", IF(J41&lt;-1*VALUE(MID(K41,1,2)), "No", "Yes"))))</f>
        <v>Yes</v>
      </c>
    </row>
    <row r="42" spans="1:12" x14ac:dyDescent="0.2">
      <c r="A42" s="111" t="s">
        <v>1427</v>
      </c>
      <c r="B42" s="22" t="s">
        <v>213</v>
      </c>
      <c r="C42" s="29">
        <v>13054.776635</v>
      </c>
      <c r="D42" s="27" t="str">
        <f t="shared" si="7"/>
        <v>N/A</v>
      </c>
      <c r="E42" s="29">
        <v>16577.155643999999</v>
      </c>
      <c r="F42" s="27" t="str">
        <f t="shared" si="8"/>
        <v>N/A</v>
      </c>
      <c r="G42" s="29">
        <v>16349.518405999999</v>
      </c>
      <c r="H42" s="27" t="str">
        <f t="shared" si="9"/>
        <v>N/A</v>
      </c>
      <c r="I42" s="8">
        <v>26.98</v>
      </c>
      <c r="J42" s="8">
        <v>-1.37</v>
      </c>
      <c r="K42" s="28" t="s">
        <v>739</v>
      </c>
      <c r="L42" s="112" t="str">
        <f t="shared" si="10"/>
        <v>Yes</v>
      </c>
    </row>
    <row r="43" spans="1:12" x14ac:dyDescent="0.2">
      <c r="A43" s="111" t="s">
        <v>1428</v>
      </c>
      <c r="B43" s="22" t="s">
        <v>213</v>
      </c>
      <c r="C43" s="29" t="s">
        <v>1749</v>
      </c>
      <c r="D43" s="27" t="str">
        <f t="shared" si="7"/>
        <v>N/A</v>
      </c>
      <c r="E43" s="29" t="s">
        <v>1749</v>
      </c>
      <c r="F43" s="27" t="str">
        <f t="shared" si="8"/>
        <v>N/A</v>
      </c>
      <c r="G43" s="29" t="s">
        <v>1749</v>
      </c>
      <c r="H43" s="27" t="str">
        <f t="shared" si="9"/>
        <v>N/A</v>
      </c>
      <c r="I43" s="8" t="s">
        <v>1749</v>
      </c>
      <c r="J43" s="8" t="s">
        <v>1749</v>
      </c>
      <c r="K43" s="28" t="s">
        <v>739</v>
      </c>
      <c r="L43" s="112" t="str">
        <f t="shared" si="10"/>
        <v>N/A</v>
      </c>
    </row>
    <row r="44" spans="1:12" x14ac:dyDescent="0.2">
      <c r="A44" s="111" t="s">
        <v>1429</v>
      </c>
      <c r="B44" s="22" t="s">
        <v>213</v>
      </c>
      <c r="C44" s="29">
        <v>4043.8805969999999</v>
      </c>
      <c r="D44" s="27" t="str">
        <f t="shared" si="7"/>
        <v>N/A</v>
      </c>
      <c r="E44" s="29">
        <v>2432.6772486999998</v>
      </c>
      <c r="F44" s="27" t="str">
        <f t="shared" si="8"/>
        <v>N/A</v>
      </c>
      <c r="G44" s="29">
        <v>3638.6885965000001</v>
      </c>
      <c r="H44" s="27" t="str">
        <f t="shared" si="9"/>
        <v>N/A</v>
      </c>
      <c r="I44" s="8">
        <v>-39.799999999999997</v>
      </c>
      <c r="J44" s="8">
        <v>49.58</v>
      </c>
      <c r="K44" s="28" t="s">
        <v>739</v>
      </c>
      <c r="L44" s="112" t="str">
        <f t="shared" si="10"/>
        <v>No</v>
      </c>
    </row>
    <row r="45" spans="1:12" x14ac:dyDescent="0.2">
      <c r="A45" s="111" t="s">
        <v>1430</v>
      </c>
      <c r="B45" s="22" t="s">
        <v>213</v>
      </c>
      <c r="C45" s="29">
        <v>24939.522849000001</v>
      </c>
      <c r="D45" s="27" t="str">
        <f t="shared" si="7"/>
        <v>N/A</v>
      </c>
      <c r="E45" s="29">
        <v>27818.742341000001</v>
      </c>
      <c r="F45" s="27" t="str">
        <f t="shared" si="8"/>
        <v>N/A</v>
      </c>
      <c r="G45" s="29">
        <v>764.35537190000002</v>
      </c>
      <c r="H45" s="27" t="str">
        <f t="shared" si="9"/>
        <v>N/A</v>
      </c>
      <c r="I45" s="8">
        <v>11.54</v>
      </c>
      <c r="J45" s="8">
        <v>-97.3</v>
      </c>
      <c r="K45" s="28" t="s">
        <v>739</v>
      </c>
      <c r="L45" s="112" t="str">
        <f t="shared" si="10"/>
        <v>No</v>
      </c>
    </row>
    <row r="46" spans="1:12" x14ac:dyDescent="0.2">
      <c r="A46" s="111" t="s">
        <v>1431</v>
      </c>
      <c r="B46" s="22" t="s">
        <v>213</v>
      </c>
      <c r="C46" s="29" t="s">
        <v>1749</v>
      </c>
      <c r="D46" s="27" t="str">
        <f t="shared" si="7"/>
        <v>N/A</v>
      </c>
      <c r="E46" s="29" t="s">
        <v>1749</v>
      </c>
      <c r="F46" s="27" t="str">
        <f t="shared" si="8"/>
        <v>N/A</v>
      </c>
      <c r="G46" s="29" t="s">
        <v>1749</v>
      </c>
      <c r="H46" s="27" t="str">
        <f t="shared" si="9"/>
        <v>N/A</v>
      </c>
      <c r="I46" s="8" t="s">
        <v>1749</v>
      </c>
      <c r="J46" s="8" t="s">
        <v>1749</v>
      </c>
      <c r="K46" s="28" t="s">
        <v>739</v>
      </c>
      <c r="L46" s="112" t="str">
        <f t="shared" si="10"/>
        <v>N/A</v>
      </c>
    </row>
    <row r="47" spans="1:12" x14ac:dyDescent="0.2">
      <c r="A47" s="111" t="s">
        <v>1432</v>
      </c>
      <c r="B47" s="22" t="s">
        <v>213</v>
      </c>
      <c r="C47" s="29">
        <v>17015.622747000001</v>
      </c>
      <c r="D47" s="27" t="str">
        <f t="shared" si="7"/>
        <v>N/A</v>
      </c>
      <c r="E47" s="29">
        <v>18149.015321999999</v>
      </c>
      <c r="F47" s="27" t="str">
        <f t="shared" si="8"/>
        <v>N/A</v>
      </c>
      <c r="G47" s="29">
        <v>9028.3755130000009</v>
      </c>
      <c r="H47" s="27" t="str">
        <f t="shared" si="9"/>
        <v>N/A</v>
      </c>
      <c r="I47" s="8">
        <v>6.6609999999999996</v>
      </c>
      <c r="J47" s="8">
        <v>-50.3</v>
      </c>
      <c r="K47" s="28" t="s">
        <v>739</v>
      </c>
      <c r="L47" s="112" t="str">
        <f t="shared" si="10"/>
        <v>No</v>
      </c>
    </row>
    <row r="48" spans="1:12" x14ac:dyDescent="0.2">
      <c r="A48" s="111" t="s">
        <v>1433</v>
      </c>
      <c r="B48" s="30" t="s">
        <v>213</v>
      </c>
      <c r="C48" s="10">
        <v>13211.853322999999</v>
      </c>
      <c r="D48" s="7" t="str">
        <f t="shared" si="7"/>
        <v>N/A</v>
      </c>
      <c r="E48" s="10">
        <v>14215.565178999999</v>
      </c>
      <c r="F48" s="7" t="str">
        <f t="shared" si="8"/>
        <v>N/A</v>
      </c>
      <c r="G48" s="10">
        <v>9049.6242431999999</v>
      </c>
      <c r="H48" s="7" t="str">
        <f t="shared" si="9"/>
        <v>N/A</v>
      </c>
      <c r="I48" s="36">
        <v>7.5970000000000004</v>
      </c>
      <c r="J48" s="36">
        <v>-36.299999999999997</v>
      </c>
      <c r="K48" s="30" t="s">
        <v>739</v>
      </c>
      <c r="L48" s="112" t="str">
        <f t="shared" si="10"/>
        <v>No</v>
      </c>
    </row>
    <row r="49" spans="1:12" ht="25.5" x14ac:dyDescent="0.2">
      <c r="A49" s="111" t="s">
        <v>1434</v>
      </c>
      <c r="B49" s="30" t="s">
        <v>213</v>
      </c>
      <c r="C49" s="10" t="s">
        <v>1749</v>
      </c>
      <c r="D49" s="7" t="str">
        <f t="shared" si="7"/>
        <v>N/A</v>
      </c>
      <c r="E49" s="10" t="s">
        <v>1749</v>
      </c>
      <c r="F49" s="7" t="str">
        <f t="shared" si="8"/>
        <v>N/A</v>
      </c>
      <c r="G49" s="10" t="s">
        <v>1749</v>
      </c>
      <c r="H49" s="7" t="str">
        <f t="shared" si="9"/>
        <v>N/A</v>
      </c>
      <c r="I49" s="36" t="s">
        <v>1749</v>
      </c>
      <c r="J49" s="36" t="s">
        <v>1749</v>
      </c>
      <c r="K49" s="30" t="s">
        <v>739</v>
      </c>
      <c r="L49" s="112" t="str">
        <f t="shared" si="10"/>
        <v>N/A</v>
      </c>
    </row>
    <row r="50" spans="1:12" x14ac:dyDescent="0.2">
      <c r="A50" s="111" t="s">
        <v>1435</v>
      </c>
      <c r="B50" s="30" t="s">
        <v>213</v>
      </c>
      <c r="C50" s="10">
        <v>2942.9150943</v>
      </c>
      <c r="D50" s="7" t="str">
        <f t="shared" si="7"/>
        <v>N/A</v>
      </c>
      <c r="E50" s="10">
        <v>5438.359375</v>
      </c>
      <c r="F50" s="7" t="str">
        <f t="shared" si="8"/>
        <v>N/A</v>
      </c>
      <c r="G50" s="10">
        <v>45754.5</v>
      </c>
      <c r="H50" s="7" t="str">
        <f t="shared" si="9"/>
        <v>N/A</v>
      </c>
      <c r="I50" s="36">
        <v>84.79</v>
      </c>
      <c r="J50" s="36">
        <v>741.3</v>
      </c>
      <c r="K50" s="30" t="s">
        <v>739</v>
      </c>
      <c r="L50" s="112" t="str">
        <f t="shared" si="10"/>
        <v>No</v>
      </c>
    </row>
    <row r="51" spans="1:12" x14ac:dyDescent="0.2">
      <c r="A51" s="111" t="s">
        <v>1436</v>
      </c>
      <c r="B51" s="30" t="s">
        <v>213</v>
      </c>
      <c r="C51" s="10">
        <v>32661.818952000001</v>
      </c>
      <c r="D51" s="7" t="str">
        <f t="shared" si="7"/>
        <v>N/A</v>
      </c>
      <c r="E51" s="10">
        <v>35326.877332999997</v>
      </c>
      <c r="F51" s="7" t="str">
        <f t="shared" si="8"/>
        <v>N/A</v>
      </c>
      <c r="G51" s="10">
        <v>2013.4915254</v>
      </c>
      <c r="H51" s="7" t="str">
        <f t="shared" si="9"/>
        <v>N/A</v>
      </c>
      <c r="I51" s="36">
        <v>8.16</v>
      </c>
      <c r="J51" s="36">
        <v>-94.3</v>
      </c>
      <c r="K51" s="30" t="s">
        <v>739</v>
      </c>
      <c r="L51" s="112" t="str">
        <f t="shared" si="10"/>
        <v>No</v>
      </c>
    </row>
    <row r="52" spans="1:12" x14ac:dyDescent="0.2">
      <c r="A52" s="111" t="s">
        <v>1437</v>
      </c>
      <c r="B52" s="30" t="s">
        <v>213</v>
      </c>
      <c r="C52" s="10" t="s">
        <v>1749</v>
      </c>
      <c r="D52" s="7" t="str">
        <f t="shared" si="7"/>
        <v>N/A</v>
      </c>
      <c r="E52" s="10" t="s">
        <v>1749</v>
      </c>
      <c r="F52" s="7" t="str">
        <f t="shared" si="8"/>
        <v>N/A</v>
      </c>
      <c r="G52" s="10" t="s">
        <v>1749</v>
      </c>
      <c r="H52" s="7" t="str">
        <f t="shared" si="9"/>
        <v>N/A</v>
      </c>
      <c r="I52" s="36" t="s">
        <v>1749</v>
      </c>
      <c r="J52" s="36" t="s">
        <v>1749</v>
      </c>
      <c r="K52" s="30" t="s">
        <v>739</v>
      </c>
      <c r="L52" s="112" t="str">
        <f t="shared" si="10"/>
        <v>N/A</v>
      </c>
    </row>
    <row r="53" spans="1:12" x14ac:dyDescent="0.2">
      <c r="A53" s="175" t="s">
        <v>1611</v>
      </c>
      <c r="B53" s="22" t="s">
        <v>213</v>
      </c>
      <c r="C53" s="29">
        <v>17408952</v>
      </c>
      <c r="D53" s="27" t="str">
        <f t="shared" ref="D53:D122" si="11">IF($B53="N/A","N/A",IF(C53&gt;10,"No",IF(C53&lt;-10,"No","Yes")))</f>
        <v>N/A</v>
      </c>
      <c r="E53" s="29">
        <v>18265407</v>
      </c>
      <c r="F53" s="27" t="str">
        <f t="shared" ref="F53:F122" si="12">IF($B53="N/A","N/A",IF(E53&gt;10,"No",IF(E53&lt;-10,"No","Yes")))</f>
        <v>N/A</v>
      </c>
      <c r="G53" s="29">
        <v>17351262</v>
      </c>
      <c r="H53" s="27" t="str">
        <f t="shared" ref="H53:H122" si="13">IF($B53="N/A","N/A",IF(G53&gt;10,"No",IF(G53&lt;-10,"No","Yes")))</f>
        <v>N/A</v>
      </c>
      <c r="I53" s="8">
        <v>4.92</v>
      </c>
      <c r="J53" s="8">
        <v>-5</v>
      </c>
      <c r="K53" s="28" t="s">
        <v>739</v>
      </c>
      <c r="L53" s="112" t="str">
        <f t="shared" ref="L53:L113" si="14">IF(J53="Div by 0", "N/A", IF(K53="N/A","N/A", IF(J53&gt;VALUE(MID(K53,1,2)), "No", IF(J53&lt;-1*VALUE(MID(K53,1,2)), "No", "Yes"))))</f>
        <v>Yes</v>
      </c>
    </row>
    <row r="54" spans="1:12" x14ac:dyDescent="0.2">
      <c r="A54" s="175" t="s">
        <v>598</v>
      </c>
      <c r="B54" s="22" t="s">
        <v>213</v>
      </c>
      <c r="C54" s="23">
        <v>4835</v>
      </c>
      <c r="D54" s="27" t="str">
        <f t="shared" si="11"/>
        <v>N/A</v>
      </c>
      <c r="E54" s="23">
        <v>4084</v>
      </c>
      <c r="F54" s="27" t="str">
        <f t="shared" si="12"/>
        <v>N/A</v>
      </c>
      <c r="G54" s="23">
        <v>2206</v>
      </c>
      <c r="H54" s="27" t="str">
        <f t="shared" si="13"/>
        <v>N/A</v>
      </c>
      <c r="I54" s="8">
        <v>-15.5</v>
      </c>
      <c r="J54" s="8">
        <v>-46</v>
      </c>
      <c r="K54" s="28" t="s">
        <v>739</v>
      </c>
      <c r="L54" s="112" t="str">
        <f t="shared" si="14"/>
        <v>No</v>
      </c>
    </row>
    <row r="55" spans="1:12" x14ac:dyDescent="0.2">
      <c r="A55" s="175" t="s">
        <v>1438</v>
      </c>
      <c r="B55" s="22" t="s">
        <v>213</v>
      </c>
      <c r="C55" s="29">
        <v>3600.6105481</v>
      </c>
      <c r="D55" s="27" t="str">
        <f t="shared" si="11"/>
        <v>N/A</v>
      </c>
      <c r="E55" s="29">
        <v>4472.4307052000004</v>
      </c>
      <c r="F55" s="27" t="str">
        <f t="shared" si="12"/>
        <v>N/A</v>
      </c>
      <c r="G55" s="29">
        <v>7865.4859474000004</v>
      </c>
      <c r="H55" s="27" t="str">
        <f t="shared" si="13"/>
        <v>N/A</v>
      </c>
      <c r="I55" s="8">
        <v>24.21</v>
      </c>
      <c r="J55" s="8">
        <v>75.87</v>
      </c>
      <c r="K55" s="28" t="s">
        <v>739</v>
      </c>
      <c r="L55" s="112" t="str">
        <f t="shared" si="14"/>
        <v>No</v>
      </c>
    </row>
    <row r="56" spans="1:12" x14ac:dyDescent="0.2">
      <c r="A56" s="175" t="s">
        <v>1439</v>
      </c>
      <c r="B56" s="22" t="s">
        <v>213</v>
      </c>
      <c r="C56" s="23">
        <v>2.5569803516</v>
      </c>
      <c r="D56" s="27" t="str">
        <f t="shared" si="11"/>
        <v>N/A</v>
      </c>
      <c r="E56" s="23">
        <v>3.2431439764999999</v>
      </c>
      <c r="F56" s="27" t="str">
        <f t="shared" si="12"/>
        <v>N/A</v>
      </c>
      <c r="G56" s="23">
        <v>5.9188576608999997</v>
      </c>
      <c r="H56" s="27" t="str">
        <f t="shared" si="13"/>
        <v>N/A</v>
      </c>
      <c r="I56" s="8">
        <v>26.83</v>
      </c>
      <c r="J56" s="8">
        <v>82.5</v>
      </c>
      <c r="K56" s="28" t="s">
        <v>739</v>
      </c>
      <c r="L56" s="112" t="str">
        <f t="shared" si="14"/>
        <v>No</v>
      </c>
    </row>
    <row r="57" spans="1:12" ht="25.5" x14ac:dyDescent="0.2">
      <c r="A57" s="175" t="s">
        <v>599</v>
      </c>
      <c r="B57" s="22" t="s">
        <v>213</v>
      </c>
      <c r="C57" s="29">
        <v>2338500</v>
      </c>
      <c r="D57" s="27" t="str">
        <f t="shared" si="11"/>
        <v>N/A</v>
      </c>
      <c r="E57" s="29">
        <v>2942173</v>
      </c>
      <c r="F57" s="27" t="str">
        <f t="shared" si="12"/>
        <v>N/A</v>
      </c>
      <c r="G57" s="29">
        <v>3037810</v>
      </c>
      <c r="H57" s="27" t="str">
        <f t="shared" si="13"/>
        <v>N/A</v>
      </c>
      <c r="I57" s="8">
        <v>25.81</v>
      </c>
      <c r="J57" s="8">
        <v>3.2509999999999999</v>
      </c>
      <c r="K57" s="28" t="s">
        <v>739</v>
      </c>
      <c r="L57" s="112" t="str">
        <f t="shared" si="14"/>
        <v>Yes</v>
      </c>
    </row>
    <row r="58" spans="1:12" x14ac:dyDescent="0.2">
      <c r="A58" s="175" t="s">
        <v>600</v>
      </c>
      <c r="B58" s="22" t="s">
        <v>213</v>
      </c>
      <c r="C58" s="23">
        <v>20</v>
      </c>
      <c r="D58" s="27" t="str">
        <f t="shared" si="11"/>
        <v>N/A</v>
      </c>
      <c r="E58" s="23">
        <v>25</v>
      </c>
      <c r="F58" s="27" t="str">
        <f t="shared" si="12"/>
        <v>N/A</v>
      </c>
      <c r="G58" s="23">
        <v>27</v>
      </c>
      <c r="H58" s="27" t="str">
        <f t="shared" si="13"/>
        <v>N/A</v>
      </c>
      <c r="I58" s="8">
        <v>25</v>
      </c>
      <c r="J58" s="8">
        <v>8</v>
      </c>
      <c r="K58" s="28" t="s">
        <v>739</v>
      </c>
      <c r="L58" s="112" t="str">
        <f t="shared" si="14"/>
        <v>Yes</v>
      </c>
    </row>
    <row r="59" spans="1:12" x14ac:dyDescent="0.2">
      <c r="A59" s="175" t="s">
        <v>1440</v>
      </c>
      <c r="B59" s="22" t="s">
        <v>213</v>
      </c>
      <c r="C59" s="29">
        <v>116925</v>
      </c>
      <c r="D59" s="27" t="str">
        <f t="shared" si="11"/>
        <v>N/A</v>
      </c>
      <c r="E59" s="29">
        <v>117686.92</v>
      </c>
      <c r="F59" s="27" t="str">
        <f t="shared" si="12"/>
        <v>N/A</v>
      </c>
      <c r="G59" s="29">
        <v>112511.48148</v>
      </c>
      <c r="H59" s="27" t="str">
        <f t="shared" si="13"/>
        <v>N/A</v>
      </c>
      <c r="I59" s="8">
        <v>0.65159999999999996</v>
      </c>
      <c r="J59" s="8">
        <v>-4.4000000000000004</v>
      </c>
      <c r="K59" s="28" t="s">
        <v>739</v>
      </c>
      <c r="L59" s="112" t="str">
        <f t="shared" si="14"/>
        <v>Yes</v>
      </c>
    </row>
    <row r="60" spans="1:12" ht="25.5" x14ac:dyDescent="0.2">
      <c r="A60" s="175" t="s">
        <v>601</v>
      </c>
      <c r="B60" s="22" t="s">
        <v>213</v>
      </c>
      <c r="C60" s="29">
        <v>48636</v>
      </c>
      <c r="D60" s="27" t="str">
        <f t="shared" si="11"/>
        <v>N/A</v>
      </c>
      <c r="E60" s="29">
        <v>26055</v>
      </c>
      <c r="F60" s="27" t="str">
        <f t="shared" si="12"/>
        <v>N/A</v>
      </c>
      <c r="G60" s="29">
        <v>89100</v>
      </c>
      <c r="H60" s="27" t="str">
        <f t="shared" si="13"/>
        <v>N/A</v>
      </c>
      <c r="I60" s="8">
        <v>-46.4</v>
      </c>
      <c r="J60" s="8">
        <v>242</v>
      </c>
      <c r="K60" s="28" t="s">
        <v>739</v>
      </c>
      <c r="L60" s="112" t="str">
        <f t="shared" si="14"/>
        <v>No</v>
      </c>
    </row>
    <row r="61" spans="1:12" x14ac:dyDescent="0.2">
      <c r="A61" s="144" t="s">
        <v>602</v>
      </c>
      <c r="B61" s="30" t="s">
        <v>213</v>
      </c>
      <c r="C61" s="1">
        <v>11</v>
      </c>
      <c r="D61" s="7" t="str">
        <f t="shared" si="11"/>
        <v>N/A</v>
      </c>
      <c r="E61" s="1">
        <v>11</v>
      </c>
      <c r="F61" s="7" t="str">
        <f t="shared" si="12"/>
        <v>N/A</v>
      </c>
      <c r="G61" s="1">
        <v>11</v>
      </c>
      <c r="H61" s="7" t="str">
        <f t="shared" si="13"/>
        <v>N/A</v>
      </c>
      <c r="I61" s="36">
        <v>0</v>
      </c>
      <c r="J61" s="36">
        <v>0</v>
      </c>
      <c r="K61" s="30" t="s">
        <v>739</v>
      </c>
      <c r="L61" s="112" t="str">
        <f t="shared" si="14"/>
        <v>Yes</v>
      </c>
    </row>
    <row r="62" spans="1:12" ht="25.5" x14ac:dyDescent="0.2">
      <c r="A62" s="144" t="s">
        <v>1441</v>
      </c>
      <c r="B62" s="30" t="s">
        <v>213</v>
      </c>
      <c r="C62" s="10">
        <v>48636</v>
      </c>
      <c r="D62" s="7" t="str">
        <f t="shared" si="11"/>
        <v>N/A</v>
      </c>
      <c r="E62" s="10">
        <v>26055</v>
      </c>
      <c r="F62" s="7" t="str">
        <f t="shared" si="12"/>
        <v>N/A</v>
      </c>
      <c r="G62" s="10">
        <v>89100</v>
      </c>
      <c r="H62" s="7" t="str">
        <f t="shared" si="13"/>
        <v>N/A</v>
      </c>
      <c r="I62" s="36">
        <v>-46.4</v>
      </c>
      <c r="J62" s="36">
        <v>242</v>
      </c>
      <c r="K62" s="30" t="s">
        <v>739</v>
      </c>
      <c r="L62" s="112" t="str">
        <f t="shared" si="14"/>
        <v>No</v>
      </c>
    </row>
    <row r="63" spans="1:12" x14ac:dyDescent="0.2">
      <c r="A63" s="144" t="s">
        <v>603</v>
      </c>
      <c r="B63" s="30" t="s">
        <v>213</v>
      </c>
      <c r="C63" s="10">
        <v>23593359</v>
      </c>
      <c r="D63" s="7" t="str">
        <f t="shared" si="11"/>
        <v>N/A</v>
      </c>
      <c r="E63" s="10">
        <v>51212123</v>
      </c>
      <c r="F63" s="7" t="str">
        <f t="shared" si="12"/>
        <v>N/A</v>
      </c>
      <c r="G63" s="10">
        <v>19628536</v>
      </c>
      <c r="H63" s="7" t="str">
        <f t="shared" si="13"/>
        <v>N/A</v>
      </c>
      <c r="I63" s="36">
        <v>117.1</v>
      </c>
      <c r="J63" s="36">
        <v>-61.7</v>
      </c>
      <c r="K63" s="30" t="s">
        <v>739</v>
      </c>
      <c r="L63" s="112" t="str">
        <f t="shared" si="14"/>
        <v>No</v>
      </c>
    </row>
    <row r="64" spans="1:12" x14ac:dyDescent="0.2">
      <c r="A64" s="144" t="s">
        <v>604</v>
      </c>
      <c r="B64" s="30" t="s">
        <v>213</v>
      </c>
      <c r="C64" s="1">
        <v>146</v>
      </c>
      <c r="D64" s="7" t="str">
        <f t="shared" si="11"/>
        <v>N/A</v>
      </c>
      <c r="E64" s="1">
        <v>124</v>
      </c>
      <c r="F64" s="7" t="str">
        <f t="shared" si="12"/>
        <v>N/A</v>
      </c>
      <c r="G64" s="1">
        <v>41</v>
      </c>
      <c r="H64" s="7" t="str">
        <f t="shared" si="13"/>
        <v>N/A</v>
      </c>
      <c r="I64" s="36">
        <v>-15.1</v>
      </c>
      <c r="J64" s="36">
        <v>-66.900000000000006</v>
      </c>
      <c r="K64" s="30" t="s">
        <v>739</v>
      </c>
      <c r="L64" s="112" t="str">
        <f t="shared" si="14"/>
        <v>No</v>
      </c>
    </row>
    <row r="65" spans="1:12" x14ac:dyDescent="0.2">
      <c r="A65" s="144" t="s">
        <v>1442</v>
      </c>
      <c r="B65" s="30" t="s">
        <v>213</v>
      </c>
      <c r="C65" s="10">
        <v>161598.34932000001</v>
      </c>
      <c r="D65" s="7" t="str">
        <f t="shared" si="11"/>
        <v>N/A</v>
      </c>
      <c r="E65" s="10">
        <v>413000.99193999998</v>
      </c>
      <c r="F65" s="7" t="str">
        <f t="shared" si="12"/>
        <v>N/A</v>
      </c>
      <c r="G65" s="10">
        <v>478744.78048999998</v>
      </c>
      <c r="H65" s="7" t="str">
        <f t="shared" si="13"/>
        <v>N/A</v>
      </c>
      <c r="I65" s="36">
        <v>155.6</v>
      </c>
      <c r="J65" s="36">
        <v>15.92</v>
      </c>
      <c r="K65" s="30" t="s">
        <v>739</v>
      </c>
      <c r="L65" s="112" t="str">
        <f t="shared" si="14"/>
        <v>Yes</v>
      </c>
    </row>
    <row r="66" spans="1:12" x14ac:dyDescent="0.2">
      <c r="A66" s="144" t="s">
        <v>605</v>
      </c>
      <c r="B66" s="30" t="s">
        <v>213</v>
      </c>
      <c r="C66" s="10">
        <v>442197150</v>
      </c>
      <c r="D66" s="7" t="str">
        <f t="shared" si="11"/>
        <v>N/A</v>
      </c>
      <c r="E66" s="10">
        <v>536772457</v>
      </c>
      <c r="F66" s="7" t="str">
        <f t="shared" si="12"/>
        <v>N/A</v>
      </c>
      <c r="G66" s="10">
        <v>315334294</v>
      </c>
      <c r="H66" s="7" t="str">
        <f t="shared" si="13"/>
        <v>N/A</v>
      </c>
      <c r="I66" s="36">
        <v>21.39</v>
      </c>
      <c r="J66" s="36">
        <v>-41.3</v>
      </c>
      <c r="K66" s="30" t="s">
        <v>739</v>
      </c>
      <c r="L66" s="112" t="str">
        <f t="shared" si="14"/>
        <v>No</v>
      </c>
    </row>
    <row r="67" spans="1:12" x14ac:dyDescent="0.2">
      <c r="A67" s="144" t="s">
        <v>606</v>
      </c>
      <c r="B67" s="30" t="s">
        <v>213</v>
      </c>
      <c r="C67" s="1">
        <v>12815</v>
      </c>
      <c r="D67" s="7" t="str">
        <f t="shared" si="11"/>
        <v>N/A</v>
      </c>
      <c r="E67" s="1">
        <v>12748</v>
      </c>
      <c r="F67" s="7" t="str">
        <f t="shared" si="12"/>
        <v>N/A</v>
      </c>
      <c r="G67" s="1">
        <v>7765</v>
      </c>
      <c r="H67" s="7" t="str">
        <f t="shared" si="13"/>
        <v>N/A</v>
      </c>
      <c r="I67" s="36">
        <v>-0.52300000000000002</v>
      </c>
      <c r="J67" s="36">
        <v>-39.1</v>
      </c>
      <c r="K67" s="30" t="s">
        <v>739</v>
      </c>
      <c r="L67" s="112" t="str">
        <f t="shared" si="14"/>
        <v>No</v>
      </c>
    </row>
    <row r="68" spans="1:12" x14ac:dyDescent="0.2">
      <c r="A68" s="144" t="s">
        <v>1443</v>
      </c>
      <c r="B68" s="30" t="s">
        <v>213</v>
      </c>
      <c r="C68" s="10">
        <v>34506.215372999999</v>
      </c>
      <c r="D68" s="7" t="str">
        <f t="shared" si="11"/>
        <v>N/A</v>
      </c>
      <c r="E68" s="10">
        <v>42106.405475</v>
      </c>
      <c r="F68" s="7" t="str">
        <f t="shared" si="12"/>
        <v>N/A</v>
      </c>
      <c r="G68" s="10">
        <v>40609.696586999999</v>
      </c>
      <c r="H68" s="7" t="str">
        <f t="shared" si="13"/>
        <v>N/A</v>
      </c>
      <c r="I68" s="36">
        <v>22.03</v>
      </c>
      <c r="J68" s="36">
        <v>-3.55</v>
      </c>
      <c r="K68" s="30" t="s">
        <v>739</v>
      </c>
      <c r="L68" s="112" t="str">
        <f t="shared" si="14"/>
        <v>Yes</v>
      </c>
    </row>
    <row r="69" spans="1:12" ht="25.5" x14ac:dyDescent="0.2">
      <c r="A69" s="144" t="s">
        <v>607</v>
      </c>
      <c r="B69" s="30" t="s">
        <v>213</v>
      </c>
      <c r="C69" s="10">
        <v>2907630</v>
      </c>
      <c r="D69" s="7" t="str">
        <f t="shared" si="11"/>
        <v>N/A</v>
      </c>
      <c r="E69" s="10">
        <v>4422421</v>
      </c>
      <c r="F69" s="7" t="str">
        <f t="shared" si="12"/>
        <v>N/A</v>
      </c>
      <c r="G69" s="10">
        <v>3305346</v>
      </c>
      <c r="H69" s="7" t="str">
        <f t="shared" si="13"/>
        <v>N/A</v>
      </c>
      <c r="I69" s="36">
        <v>52.1</v>
      </c>
      <c r="J69" s="36">
        <v>-25.3</v>
      </c>
      <c r="K69" s="30" t="s">
        <v>739</v>
      </c>
      <c r="L69" s="112" t="str">
        <f t="shared" si="14"/>
        <v>Yes</v>
      </c>
    </row>
    <row r="70" spans="1:12" x14ac:dyDescent="0.2">
      <c r="A70" s="144" t="s">
        <v>608</v>
      </c>
      <c r="B70" s="30" t="s">
        <v>213</v>
      </c>
      <c r="C70" s="1">
        <v>10993</v>
      </c>
      <c r="D70" s="7" t="str">
        <f t="shared" si="11"/>
        <v>N/A</v>
      </c>
      <c r="E70" s="1">
        <v>11107</v>
      </c>
      <c r="F70" s="7" t="str">
        <f t="shared" si="12"/>
        <v>N/A</v>
      </c>
      <c r="G70" s="1">
        <v>7645</v>
      </c>
      <c r="H70" s="7" t="str">
        <f t="shared" si="13"/>
        <v>N/A</v>
      </c>
      <c r="I70" s="36">
        <v>1.0369999999999999</v>
      </c>
      <c r="J70" s="36">
        <v>-31.2</v>
      </c>
      <c r="K70" s="30" t="s">
        <v>739</v>
      </c>
      <c r="L70" s="112" t="str">
        <f t="shared" si="14"/>
        <v>No</v>
      </c>
    </row>
    <row r="71" spans="1:12" x14ac:dyDescent="0.2">
      <c r="A71" s="144" t="s">
        <v>1444</v>
      </c>
      <c r="B71" s="30" t="s">
        <v>213</v>
      </c>
      <c r="C71" s="10">
        <v>264.49831711000002</v>
      </c>
      <c r="D71" s="7" t="str">
        <f t="shared" si="11"/>
        <v>N/A</v>
      </c>
      <c r="E71" s="10">
        <v>398.16521112999999</v>
      </c>
      <c r="F71" s="7" t="str">
        <f t="shared" si="12"/>
        <v>N/A</v>
      </c>
      <c r="G71" s="10">
        <v>432.35395683000002</v>
      </c>
      <c r="H71" s="7" t="str">
        <f t="shared" si="13"/>
        <v>N/A</v>
      </c>
      <c r="I71" s="36">
        <v>50.54</v>
      </c>
      <c r="J71" s="36">
        <v>8.5869999999999997</v>
      </c>
      <c r="K71" s="30" t="s">
        <v>739</v>
      </c>
      <c r="L71" s="112" t="str">
        <f t="shared" si="14"/>
        <v>Yes</v>
      </c>
    </row>
    <row r="72" spans="1:12" x14ac:dyDescent="0.2">
      <c r="A72" s="144" t="s">
        <v>609</v>
      </c>
      <c r="B72" s="30" t="s">
        <v>213</v>
      </c>
      <c r="C72" s="10">
        <v>1743755</v>
      </c>
      <c r="D72" s="7" t="str">
        <f t="shared" si="11"/>
        <v>N/A</v>
      </c>
      <c r="E72" s="10">
        <v>2146257</v>
      </c>
      <c r="F72" s="7" t="str">
        <f t="shared" si="12"/>
        <v>N/A</v>
      </c>
      <c r="G72" s="10">
        <v>1692818</v>
      </c>
      <c r="H72" s="7" t="str">
        <f t="shared" si="13"/>
        <v>N/A</v>
      </c>
      <c r="I72" s="36">
        <v>23.08</v>
      </c>
      <c r="J72" s="36">
        <v>-21.1</v>
      </c>
      <c r="K72" s="30" t="s">
        <v>739</v>
      </c>
      <c r="L72" s="112" t="str">
        <f t="shared" si="14"/>
        <v>Yes</v>
      </c>
    </row>
    <row r="73" spans="1:12" x14ac:dyDescent="0.2">
      <c r="A73" s="144" t="s">
        <v>610</v>
      </c>
      <c r="B73" s="30" t="s">
        <v>213</v>
      </c>
      <c r="C73" s="1">
        <v>6285</v>
      </c>
      <c r="D73" s="7" t="str">
        <f t="shared" si="11"/>
        <v>N/A</v>
      </c>
      <c r="E73" s="1">
        <v>7015</v>
      </c>
      <c r="F73" s="7" t="str">
        <f t="shared" si="12"/>
        <v>N/A</v>
      </c>
      <c r="G73" s="1">
        <v>5457</v>
      </c>
      <c r="H73" s="7" t="str">
        <f t="shared" si="13"/>
        <v>N/A</v>
      </c>
      <c r="I73" s="36">
        <v>11.61</v>
      </c>
      <c r="J73" s="36">
        <v>-22.2</v>
      </c>
      <c r="K73" s="30" t="s">
        <v>739</v>
      </c>
      <c r="L73" s="112" t="str">
        <f t="shared" si="14"/>
        <v>Yes</v>
      </c>
    </row>
    <row r="74" spans="1:12" x14ac:dyDescent="0.2">
      <c r="A74" s="144" t="s">
        <v>1445</v>
      </c>
      <c r="B74" s="30" t="s">
        <v>213</v>
      </c>
      <c r="C74" s="10">
        <v>277.44709626000002</v>
      </c>
      <c r="D74" s="7" t="str">
        <f t="shared" si="11"/>
        <v>N/A</v>
      </c>
      <c r="E74" s="10">
        <v>305.95253029000003</v>
      </c>
      <c r="F74" s="7" t="str">
        <f t="shared" si="12"/>
        <v>N/A</v>
      </c>
      <c r="G74" s="10">
        <v>310.21037200000001</v>
      </c>
      <c r="H74" s="7" t="str">
        <f t="shared" si="13"/>
        <v>N/A</v>
      </c>
      <c r="I74" s="36">
        <v>10.27</v>
      </c>
      <c r="J74" s="36">
        <v>1.3919999999999999</v>
      </c>
      <c r="K74" s="30" t="s">
        <v>739</v>
      </c>
      <c r="L74" s="112" t="str">
        <f t="shared" si="14"/>
        <v>Yes</v>
      </c>
    </row>
    <row r="75" spans="1:12" ht="25.5" x14ac:dyDescent="0.2">
      <c r="A75" s="144" t="s">
        <v>611</v>
      </c>
      <c r="B75" s="30" t="s">
        <v>213</v>
      </c>
      <c r="C75" s="10">
        <v>408593</v>
      </c>
      <c r="D75" s="7" t="str">
        <f t="shared" si="11"/>
        <v>N/A</v>
      </c>
      <c r="E75" s="10">
        <v>25624286</v>
      </c>
      <c r="F75" s="7" t="str">
        <f t="shared" si="12"/>
        <v>N/A</v>
      </c>
      <c r="G75" s="10">
        <v>12331275</v>
      </c>
      <c r="H75" s="7" t="str">
        <f t="shared" si="13"/>
        <v>N/A</v>
      </c>
      <c r="I75" s="36">
        <v>6171</v>
      </c>
      <c r="J75" s="36">
        <v>-51.9</v>
      </c>
      <c r="K75" s="30" t="s">
        <v>739</v>
      </c>
      <c r="L75" s="112" t="str">
        <f t="shared" si="14"/>
        <v>No</v>
      </c>
    </row>
    <row r="76" spans="1:12" x14ac:dyDescent="0.2">
      <c r="A76" s="175" t="s">
        <v>612</v>
      </c>
      <c r="B76" s="22" t="s">
        <v>213</v>
      </c>
      <c r="C76" s="23">
        <v>4880</v>
      </c>
      <c r="D76" s="27" t="str">
        <f t="shared" si="11"/>
        <v>N/A</v>
      </c>
      <c r="E76" s="23">
        <v>8821</v>
      </c>
      <c r="F76" s="27" t="str">
        <f t="shared" si="12"/>
        <v>N/A</v>
      </c>
      <c r="G76" s="23">
        <v>4469</v>
      </c>
      <c r="H76" s="27" t="str">
        <f t="shared" si="13"/>
        <v>N/A</v>
      </c>
      <c r="I76" s="8">
        <v>80.760000000000005</v>
      </c>
      <c r="J76" s="8">
        <v>-49.3</v>
      </c>
      <c r="K76" s="28" t="s">
        <v>739</v>
      </c>
      <c r="L76" s="112" t="str">
        <f t="shared" si="14"/>
        <v>No</v>
      </c>
    </row>
    <row r="77" spans="1:12" ht="25.5" x14ac:dyDescent="0.2">
      <c r="A77" s="175" t="s">
        <v>1446</v>
      </c>
      <c r="B77" s="22" t="s">
        <v>213</v>
      </c>
      <c r="C77" s="29">
        <v>83.728073769999995</v>
      </c>
      <c r="D77" s="27" t="str">
        <f t="shared" si="11"/>
        <v>N/A</v>
      </c>
      <c r="E77" s="29">
        <v>2904.91849</v>
      </c>
      <c r="F77" s="27" t="str">
        <f t="shared" si="12"/>
        <v>N/A</v>
      </c>
      <c r="G77" s="29">
        <v>2759.2917879000001</v>
      </c>
      <c r="H77" s="27" t="str">
        <f t="shared" si="13"/>
        <v>N/A</v>
      </c>
      <c r="I77" s="8">
        <v>3369</v>
      </c>
      <c r="J77" s="8">
        <v>-5.01</v>
      </c>
      <c r="K77" s="28" t="s">
        <v>739</v>
      </c>
      <c r="L77" s="112" t="str">
        <f t="shared" si="14"/>
        <v>Yes</v>
      </c>
    </row>
    <row r="78" spans="1:12" ht="25.5" x14ac:dyDescent="0.2">
      <c r="A78" s="175" t="s">
        <v>613</v>
      </c>
      <c r="B78" s="22" t="s">
        <v>213</v>
      </c>
      <c r="C78" s="29">
        <v>4161687</v>
      </c>
      <c r="D78" s="27" t="str">
        <f t="shared" si="11"/>
        <v>N/A</v>
      </c>
      <c r="E78" s="29">
        <v>5189528</v>
      </c>
      <c r="F78" s="27" t="str">
        <f t="shared" si="12"/>
        <v>N/A</v>
      </c>
      <c r="G78" s="29">
        <v>4180869</v>
      </c>
      <c r="H78" s="27" t="str">
        <f t="shared" si="13"/>
        <v>N/A</v>
      </c>
      <c r="I78" s="8">
        <v>24.7</v>
      </c>
      <c r="J78" s="8">
        <v>-19.399999999999999</v>
      </c>
      <c r="K78" s="28" t="s">
        <v>739</v>
      </c>
      <c r="L78" s="112" t="str">
        <f t="shared" si="14"/>
        <v>Yes</v>
      </c>
    </row>
    <row r="79" spans="1:12" x14ac:dyDescent="0.2">
      <c r="A79" s="175" t="s">
        <v>614</v>
      </c>
      <c r="B79" s="22" t="s">
        <v>213</v>
      </c>
      <c r="C79" s="23">
        <v>19382</v>
      </c>
      <c r="D79" s="27" t="str">
        <f t="shared" si="11"/>
        <v>N/A</v>
      </c>
      <c r="E79" s="23">
        <v>19346</v>
      </c>
      <c r="F79" s="27" t="str">
        <f t="shared" si="12"/>
        <v>N/A</v>
      </c>
      <c r="G79" s="23">
        <v>13645</v>
      </c>
      <c r="H79" s="27" t="str">
        <f t="shared" si="13"/>
        <v>N/A</v>
      </c>
      <c r="I79" s="8">
        <v>-0.186</v>
      </c>
      <c r="J79" s="8">
        <v>-29.5</v>
      </c>
      <c r="K79" s="28" t="s">
        <v>739</v>
      </c>
      <c r="L79" s="112" t="str">
        <f t="shared" si="14"/>
        <v>Yes</v>
      </c>
    </row>
    <row r="80" spans="1:12" x14ac:dyDescent="0.2">
      <c r="A80" s="175" t="s">
        <v>1447</v>
      </c>
      <c r="B80" s="22" t="s">
        <v>213</v>
      </c>
      <c r="C80" s="29">
        <v>214.71917242999999</v>
      </c>
      <c r="D80" s="27" t="str">
        <f t="shared" si="11"/>
        <v>N/A</v>
      </c>
      <c r="E80" s="29">
        <v>268.24811331000001</v>
      </c>
      <c r="F80" s="27" t="str">
        <f t="shared" si="12"/>
        <v>N/A</v>
      </c>
      <c r="G80" s="29">
        <v>306.40300475999999</v>
      </c>
      <c r="H80" s="27" t="str">
        <f t="shared" si="13"/>
        <v>N/A</v>
      </c>
      <c r="I80" s="8">
        <v>24.93</v>
      </c>
      <c r="J80" s="8">
        <v>14.22</v>
      </c>
      <c r="K80" s="28" t="s">
        <v>739</v>
      </c>
      <c r="L80" s="112" t="str">
        <f t="shared" si="14"/>
        <v>Yes</v>
      </c>
    </row>
    <row r="81" spans="1:12" x14ac:dyDescent="0.2">
      <c r="A81" s="175" t="s">
        <v>615</v>
      </c>
      <c r="B81" s="22" t="s">
        <v>213</v>
      </c>
      <c r="C81" s="29">
        <v>14535792</v>
      </c>
      <c r="D81" s="27" t="str">
        <f t="shared" si="11"/>
        <v>N/A</v>
      </c>
      <c r="E81" s="29">
        <v>13436668</v>
      </c>
      <c r="F81" s="27" t="str">
        <f t="shared" si="12"/>
        <v>N/A</v>
      </c>
      <c r="G81" s="29">
        <v>8963747</v>
      </c>
      <c r="H81" s="27" t="str">
        <f t="shared" si="13"/>
        <v>N/A</v>
      </c>
      <c r="I81" s="8">
        <v>-7.56</v>
      </c>
      <c r="J81" s="8">
        <v>-33.299999999999997</v>
      </c>
      <c r="K81" s="28" t="s">
        <v>739</v>
      </c>
      <c r="L81" s="112" t="str">
        <f t="shared" si="14"/>
        <v>No</v>
      </c>
    </row>
    <row r="82" spans="1:12" x14ac:dyDescent="0.2">
      <c r="A82" s="175" t="s">
        <v>616</v>
      </c>
      <c r="B82" s="22" t="s">
        <v>213</v>
      </c>
      <c r="C82" s="23">
        <v>42980</v>
      </c>
      <c r="D82" s="27" t="str">
        <f t="shared" si="11"/>
        <v>N/A</v>
      </c>
      <c r="E82" s="23">
        <v>44163</v>
      </c>
      <c r="F82" s="27" t="str">
        <f t="shared" si="12"/>
        <v>N/A</v>
      </c>
      <c r="G82" s="23">
        <v>34299</v>
      </c>
      <c r="H82" s="27" t="str">
        <f t="shared" si="13"/>
        <v>N/A</v>
      </c>
      <c r="I82" s="8">
        <v>2.7519999999999998</v>
      </c>
      <c r="J82" s="8">
        <v>-22.3</v>
      </c>
      <c r="K82" s="28" t="s">
        <v>739</v>
      </c>
      <c r="L82" s="112" t="str">
        <f t="shared" si="14"/>
        <v>Yes</v>
      </c>
    </row>
    <row r="83" spans="1:12" x14ac:dyDescent="0.2">
      <c r="A83" s="175" t="s">
        <v>1448</v>
      </c>
      <c r="B83" s="22" t="s">
        <v>213</v>
      </c>
      <c r="C83" s="29">
        <v>338.19897627</v>
      </c>
      <c r="D83" s="27" t="str">
        <f t="shared" si="11"/>
        <v>N/A</v>
      </c>
      <c r="E83" s="29">
        <v>304.25170392000001</v>
      </c>
      <c r="F83" s="27" t="str">
        <f t="shared" si="12"/>
        <v>N/A</v>
      </c>
      <c r="G83" s="29">
        <v>261.34135106000002</v>
      </c>
      <c r="H83" s="27" t="str">
        <f t="shared" si="13"/>
        <v>N/A</v>
      </c>
      <c r="I83" s="8">
        <v>-10</v>
      </c>
      <c r="J83" s="8">
        <v>-14.1</v>
      </c>
      <c r="K83" s="28" t="s">
        <v>739</v>
      </c>
      <c r="L83" s="112" t="str">
        <f t="shared" si="14"/>
        <v>Yes</v>
      </c>
    </row>
    <row r="84" spans="1:12" ht="25.5" x14ac:dyDescent="0.2">
      <c r="A84" s="175" t="s">
        <v>617</v>
      </c>
      <c r="B84" s="22" t="s">
        <v>213</v>
      </c>
      <c r="C84" s="29">
        <v>52355579</v>
      </c>
      <c r="D84" s="27" t="str">
        <f t="shared" si="11"/>
        <v>N/A</v>
      </c>
      <c r="E84" s="29">
        <v>51681547</v>
      </c>
      <c r="F84" s="27" t="str">
        <f t="shared" si="12"/>
        <v>N/A</v>
      </c>
      <c r="G84" s="29">
        <v>26543158</v>
      </c>
      <c r="H84" s="27" t="str">
        <f t="shared" si="13"/>
        <v>N/A</v>
      </c>
      <c r="I84" s="8">
        <v>-1.29</v>
      </c>
      <c r="J84" s="8">
        <v>-48.6</v>
      </c>
      <c r="K84" s="28" t="s">
        <v>739</v>
      </c>
      <c r="L84" s="112" t="str">
        <f t="shared" si="14"/>
        <v>No</v>
      </c>
    </row>
    <row r="85" spans="1:12" x14ac:dyDescent="0.2">
      <c r="A85" s="175" t="s">
        <v>618</v>
      </c>
      <c r="B85" s="22" t="s">
        <v>213</v>
      </c>
      <c r="C85" s="23">
        <v>4459</v>
      </c>
      <c r="D85" s="27" t="str">
        <f t="shared" si="11"/>
        <v>N/A</v>
      </c>
      <c r="E85" s="23">
        <v>4543</v>
      </c>
      <c r="F85" s="27" t="str">
        <f t="shared" si="12"/>
        <v>N/A</v>
      </c>
      <c r="G85" s="23">
        <v>2646</v>
      </c>
      <c r="H85" s="27" t="str">
        <f t="shared" si="13"/>
        <v>N/A</v>
      </c>
      <c r="I85" s="8">
        <v>1.8839999999999999</v>
      </c>
      <c r="J85" s="8">
        <v>-41.8</v>
      </c>
      <c r="K85" s="28" t="s">
        <v>739</v>
      </c>
      <c r="L85" s="112" t="str">
        <f t="shared" si="14"/>
        <v>No</v>
      </c>
    </row>
    <row r="86" spans="1:12" ht="25.5" x14ac:dyDescent="0.2">
      <c r="A86" s="175" t="s">
        <v>1449</v>
      </c>
      <c r="B86" s="22" t="s">
        <v>213</v>
      </c>
      <c r="C86" s="29">
        <v>11741.551692999999</v>
      </c>
      <c r="D86" s="27" t="str">
        <f t="shared" si="11"/>
        <v>N/A</v>
      </c>
      <c r="E86" s="29">
        <v>11376.083425000001</v>
      </c>
      <c r="F86" s="27" t="str">
        <f t="shared" si="12"/>
        <v>N/A</v>
      </c>
      <c r="G86" s="29">
        <v>10031.427815999999</v>
      </c>
      <c r="H86" s="27" t="str">
        <f t="shared" si="13"/>
        <v>N/A</v>
      </c>
      <c r="I86" s="8">
        <v>-3.11</v>
      </c>
      <c r="J86" s="8">
        <v>-11.8</v>
      </c>
      <c r="K86" s="28" t="s">
        <v>739</v>
      </c>
      <c r="L86" s="112" t="str">
        <f t="shared" si="14"/>
        <v>Yes</v>
      </c>
    </row>
    <row r="87" spans="1:12" ht="25.5" x14ac:dyDescent="0.2">
      <c r="A87" s="175" t="s">
        <v>619</v>
      </c>
      <c r="B87" s="22" t="s">
        <v>213</v>
      </c>
      <c r="C87" s="29">
        <v>4488631</v>
      </c>
      <c r="D87" s="27" t="str">
        <f t="shared" si="11"/>
        <v>N/A</v>
      </c>
      <c r="E87" s="29">
        <v>5034074</v>
      </c>
      <c r="F87" s="27" t="str">
        <f t="shared" si="12"/>
        <v>N/A</v>
      </c>
      <c r="G87" s="29">
        <v>4160027</v>
      </c>
      <c r="H87" s="27" t="str">
        <f t="shared" si="13"/>
        <v>N/A</v>
      </c>
      <c r="I87" s="8">
        <v>12.15</v>
      </c>
      <c r="J87" s="8">
        <v>-17.399999999999999</v>
      </c>
      <c r="K87" s="28" t="s">
        <v>739</v>
      </c>
      <c r="L87" s="112" t="str">
        <f t="shared" si="14"/>
        <v>Yes</v>
      </c>
    </row>
    <row r="88" spans="1:12" x14ac:dyDescent="0.2">
      <c r="A88" s="175" t="s">
        <v>620</v>
      </c>
      <c r="B88" s="22" t="s">
        <v>213</v>
      </c>
      <c r="C88" s="23">
        <v>29420</v>
      </c>
      <c r="D88" s="27" t="str">
        <f t="shared" si="11"/>
        <v>N/A</v>
      </c>
      <c r="E88" s="23">
        <v>29563</v>
      </c>
      <c r="F88" s="27" t="str">
        <f t="shared" si="12"/>
        <v>N/A</v>
      </c>
      <c r="G88" s="23">
        <v>23587</v>
      </c>
      <c r="H88" s="27" t="str">
        <f t="shared" si="13"/>
        <v>N/A</v>
      </c>
      <c r="I88" s="8">
        <v>0.48609999999999998</v>
      </c>
      <c r="J88" s="8">
        <v>-20.2</v>
      </c>
      <c r="K88" s="28" t="s">
        <v>739</v>
      </c>
      <c r="L88" s="112" t="str">
        <f t="shared" si="14"/>
        <v>Yes</v>
      </c>
    </row>
    <row r="89" spans="1:12" x14ac:dyDescent="0.2">
      <c r="A89" s="175" t="s">
        <v>1450</v>
      </c>
      <c r="B89" s="22" t="s">
        <v>213</v>
      </c>
      <c r="C89" s="29">
        <v>152.57073419</v>
      </c>
      <c r="D89" s="27" t="str">
        <f t="shared" si="11"/>
        <v>N/A</v>
      </c>
      <c r="E89" s="29">
        <v>170.28292121999999</v>
      </c>
      <c r="F89" s="27" t="str">
        <f t="shared" si="12"/>
        <v>N/A</v>
      </c>
      <c r="G89" s="29">
        <v>176.36948319000001</v>
      </c>
      <c r="H89" s="27" t="str">
        <f t="shared" si="13"/>
        <v>N/A</v>
      </c>
      <c r="I89" s="8">
        <v>11.61</v>
      </c>
      <c r="J89" s="8">
        <v>3.5739999999999998</v>
      </c>
      <c r="K89" s="28" t="s">
        <v>739</v>
      </c>
      <c r="L89" s="112" t="str">
        <f t="shared" si="14"/>
        <v>Yes</v>
      </c>
    </row>
    <row r="90" spans="1:12" x14ac:dyDescent="0.2">
      <c r="A90" s="175" t="s">
        <v>621</v>
      </c>
      <c r="B90" s="22" t="s">
        <v>213</v>
      </c>
      <c r="C90" s="29">
        <v>10622165</v>
      </c>
      <c r="D90" s="27" t="str">
        <f t="shared" si="11"/>
        <v>N/A</v>
      </c>
      <c r="E90" s="29">
        <v>9867634</v>
      </c>
      <c r="F90" s="27" t="str">
        <f t="shared" si="12"/>
        <v>N/A</v>
      </c>
      <c r="G90" s="29">
        <v>12040981</v>
      </c>
      <c r="H90" s="27" t="str">
        <f t="shared" si="13"/>
        <v>N/A</v>
      </c>
      <c r="I90" s="8">
        <v>-7.1</v>
      </c>
      <c r="J90" s="8">
        <v>22.03</v>
      </c>
      <c r="K90" s="28" t="s">
        <v>739</v>
      </c>
      <c r="L90" s="112" t="str">
        <f t="shared" si="14"/>
        <v>Yes</v>
      </c>
    </row>
    <row r="91" spans="1:12" x14ac:dyDescent="0.2">
      <c r="A91" s="175" t="s">
        <v>622</v>
      </c>
      <c r="B91" s="22" t="s">
        <v>213</v>
      </c>
      <c r="C91" s="23">
        <v>17328</v>
      </c>
      <c r="D91" s="27" t="str">
        <f t="shared" si="11"/>
        <v>N/A</v>
      </c>
      <c r="E91" s="23">
        <v>18574</v>
      </c>
      <c r="F91" s="27" t="str">
        <f t="shared" si="12"/>
        <v>N/A</v>
      </c>
      <c r="G91" s="23">
        <v>13333</v>
      </c>
      <c r="H91" s="27" t="str">
        <f t="shared" si="13"/>
        <v>N/A</v>
      </c>
      <c r="I91" s="8">
        <v>7.1909999999999998</v>
      </c>
      <c r="J91" s="8">
        <v>-28.2</v>
      </c>
      <c r="K91" s="28" t="s">
        <v>739</v>
      </c>
      <c r="L91" s="112" t="str">
        <f t="shared" si="14"/>
        <v>Yes</v>
      </c>
    </row>
    <row r="92" spans="1:12" x14ac:dyDescent="0.2">
      <c r="A92" s="175" t="s">
        <v>1451</v>
      </c>
      <c r="B92" s="22" t="s">
        <v>213</v>
      </c>
      <c r="C92" s="29">
        <v>613.00582871999995</v>
      </c>
      <c r="D92" s="27" t="str">
        <f t="shared" si="11"/>
        <v>N/A</v>
      </c>
      <c r="E92" s="29">
        <v>531.26057930000002</v>
      </c>
      <c r="F92" s="27" t="str">
        <f t="shared" si="12"/>
        <v>N/A</v>
      </c>
      <c r="G92" s="29">
        <v>903.09615240000005</v>
      </c>
      <c r="H92" s="27" t="str">
        <f t="shared" si="13"/>
        <v>N/A</v>
      </c>
      <c r="I92" s="8">
        <v>-13.3</v>
      </c>
      <c r="J92" s="8">
        <v>69.989999999999995</v>
      </c>
      <c r="K92" s="28" t="s">
        <v>739</v>
      </c>
      <c r="L92" s="112" t="str">
        <f t="shared" si="14"/>
        <v>No</v>
      </c>
    </row>
    <row r="93" spans="1:12" ht="25.5" x14ac:dyDescent="0.2">
      <c r="A93" s="175" t="s">
        <v>623</v>
      </c>
      <c r="B93" s="22" t="s">
        <v>213</v>
      </c>
      <c r="C93" s="29">
        <v>223416844</v>
      </c>
      <c r="D93" s="27" t="str">
        <f t="shared" si="11"/>
        <v>N/A</v>
      </c>
      <c r="E93" s="29">
        <v>210653765</v>
      </c>
      <c r="F93" s="27" t="str">
        <f t="shared" si="12"/>
        <v>N/A</v>
      </c>
      <c r="G93" s="29">
        <v>81483989</v>
      </c>
      <c r="H93" s="27" t="str">
        <f t="shared" si="13"/>
        <v>N/A</v>
      </c>
      <c r="I93" s="8">
        <v>-5.71</v>
      </c>
      <c r="J93" s="8">
        <v>-61.3</v>
      </c>
      <c r="K93" s="28" t="s">
        <v>739</v>
      </c>
      <c r="L93" s="112" t="str">
        <f t="shared" si="14"/>
        <v>No</v>
      </c>
    </row>
    <row r="94" spans="1:12" x14ac:dyDescent="0.2">
      <c r="A94" s="179" t="s">
        <v>624</v>
      </c>
      <c r="B94" s="23" t="s">
        <v>213</v>
      </c>
      <c r="C94" s="23">
        <v>22921</v>
      </c>
      <c r="D94" s="27" t="str">
        <f t="shared" si="11"/>
        <v>N/A</v>
      </c>
      <c r="E94" s="23">
        <v>23644</v>
      </c>
      <c r="F94" s="27" t="str">
        <f t="shared" si="12"/>
        <v>N/A</v>
      </c>
      <c r="G94" s="23">
        <v>10373</v>
      </c>
      <c r="H94" s="27" t="str">
        <f t="shared" si="13"/>
        <v>N/A</v>
      </c>
      <c r="I94" s="8">
        <v>3.1539999999999999</v>
      </c>
      <c r="J94" s="8">
        <v>-56.1</v>
      </c>
      <c r="K94" s="31" t="s">
        <v>739</v>
      </c>
      <c r="L94" s="112" t="str">
        <f t="shared" si="14"/>
        <v>No</v>
      </c>
    </row>
    <row r="95" spans="1:12" ht="25.5" x14ac:dyDescent="0.2">
      <c r="A95" s="175" t="s">
        <v>1452</v>
      </c>
      <c r="B95" s="22" t="s">
        <v>213</v>
      </c>
      <c r="C95" s="29">
        <v>9747.2555298999996</v>
      </c>
      <c r="D95" s="27" t="str">
        <f t="shared" si="11"/>
        <v>N/A</v>
      </c>
      <c r="E95" s="29">
        <v>8909.3962527000003</v>
      </c>
      <c r="F95" s="27" t="str">
        <f t="shared" si="12"/>
        <v>N/A</v>
      </c>
      <c r="G95" s="29">
        <v>7855.3927504000003</v>
      </c>
      <c r="H95" s="27" t="str">
        <f t="shared" si="13"/>
        <v>N/A</v>
      </c>
      <c r="I95" s="8">
        <v>-8.6</v>
      </c>
      <c r="J95" s="8">
        <v>-11.8</v>
      </c>
      <c r="K95" s="28" t="s">
        <v>739</v>
      </c>
      <c r="L95" s="112" t="str">
        <f t="shared" si="14"/>
        <v>Yes</v>
      </c>
    </row>
    <row r="96" spans="1:12" ht="25.5" x14ac:dyDescent="0.2">
      <c r="A96" s="175" t="s">
        <v>625</v>
      </c>
      <c r="B96" s="22" t="s">
        <v>213</v>
      </c>
      <c r="C96" s="29">
        <v>2485476</v>
      </c>
      <c r="D96" s="27" t="str">
        <f t="shared" si="11"/>
        <v>N/A</v>
      </c>
      <c r="E96" s="29">
        <v>2374982</v>
      </c>
      <c r="F96" s="27" t="str">
        <f t="shared" si="12"/>
        <v>N/A</v>
      </c>
      <c r="G96" s="29">
        <v>1647522</v>
      </c>
      <c r="H96" s="27" t="str">
        <f t="shared" si="13"/>
        <v>N/A</v>
      </c>
      <c r="I96" s="8">
        <v>-4.45</v>
      </c>
      <c r="J96" s="8">
        <v>-30.6</v>
      </c>
      <c r="K96" s="28" t="s">
        <v>739</v>
      </c>
      <c r="L96" s="112" t="str">
        <f t="shared" si="14"/>
        <v>No</v>
      </c>
    </row>
    <row r="97" spans="1:12" x14ac:dyDescent="0.2">
      <c r="A97" s="175" t="s">
        <v>626</v>
      </c>
      <c r="B97" s="22" t="s">
        <v>213</v>
      </c>
      <c r="C97" s="23">
        <v>3688</v>
      </c>
      <c r="D97" s="27" t="str">
        <f t="shared" si="11"/>
        <v>N/A</v>
      </c>
      <c r="E97" s="23">
        <v>3931</v>
      </c>
      <c r="F97" s="27" t="str">
        <f t="shared" si="12"/>
        <v>N/A</v>
      </c>
      <c r="G97" s="23">
        <v>2718</v>
      </c>
      <c r="H97" s="27" t="str">
        <f t="shared" si="13"/>
        <v>N/A</v>
      </c>
      <c r="I97" s="8">
        <v>6.5890000000000004</v>
      </c>
      <c r="J97" s="8">
        <v>-30.9</v>
      </c>
      <c r="K97" s="28" t="s">
        <v>739</v>
      </c>
      <c r="L97" s="112" t="str">
        <f t="shared" si="14"/>
        <v>No</v>
      </c>
    </row>
    <row r="98" spans="1:12" ht="25.5" x14ac:dyDescent="0.2">
      <c r="A98" s="175" t="s">
        <v>1453</v>
      </c>
      <c r="B98" s="22" t="s">
        <v>213</v>
      </c>
      <c r="C98" s="29">
        <v>673.93600867999999</v>
      </c>
      <c r="D98" s="27" t="str">
        <f t="shared" si="11"/>
        <v>N/A</v>
      </c>
      <c r="E98" s="29">
        <v>604.16738742999996</v>
      </c>
      <c r="F98" s="27" t="str">
        <f t="shared" si="12"/>
        <v>N/A</v>
      </c>
      <c r="G98" s="29">
        <v>606.15231788000006</v>
      </c>
      <c r="H98" s="27" t="str">
        <f t="shared" si="13"/>
        <v>N/A</v>
      </c>
      <c r="I98" s="8">
        <v>-10.4</v>
      </c>
      <c r="J98" s="8">
        <v>0.32850000000000001</v>
      </c>
      <c r="K98" s="28" t="s">
        <v>739</v>
      </c>
      <c r="L98" s="112" t="str">
        <f t="shared" si="14"/>
        <v>Yes</v>
      </c>
    </row>
    <row r="99" spans="1:12" ht="25.5" x14ac:dyDescent="0.2">
      <c r="A99" s="175" t="s">
        <v>627</v>
      </c>
      <c r="B99" s="22" t="s">
        <v>213</v>
      </c>
      <c r="C99" s="29">
        <v>0</v>
      </c>
      <c r="D99" s="27" t="str">
        <f t="shared" si="11"/>
        <v>N/A</v>
      </c>
      <c r="E99" s="29">
        <v>0</v>
      </c>
      <c r="F99" s="27" t="str">
        <f t="shared" si="12"/>
        <v>N/A</v>
      </c>
      <c r="G99" s="29">
        <v>0</v>
      </c>
      <c r="H99" s="27" t="str">
        <f t="shared" si="13"/>
        <v>N/A</v>
      </c>
      <c r="I99" s="8" t="s">
        <v>1749</v>
      </c>
      <c r="J99" s="8" t="s">
        <v>1749</v>
      </c>
      <c r="K99" s="28" t="s">
        <v>739</v>
      </c>
      <c r="L99" s="112" t="str">
        <f t="shared" si="14"/>
        <v>N/A</v>
      </c>
    </row>
    <row r="100" spans="1:12" x14ac:dyDescent="0.2">
      <c r="A100" s="175" t="s">
        <v>628</v>
      </c>
      <c r="B100" s="22" t="s">
        <v>213</v>
      </c>
      <c r="C100" s="23">
        <v>0</v>
      </c>
      <c r="D100" s="27" t="str">
        <f t="shared" si="11"/>
        <v>N/A</v>
      </c>
      <c r="E100" s="23">
        <v>0</v>
      </c>
      <c r="F100" s="27" t="str">
        <f t="shared" si="12"/>
        <v>N/A</v>
      </c>
      <c r="G100" s="23">
        <v>0</v>
      </c>
      <c r="H100" s="27" t="str">
        <f t="shared" si="13"/>
        <v>N/A</v>
      </c>
      <c r="I100" s="8" t="s">
        <v>1749</v>
      </c>
      <c r="J100" s="8" t="s">
        <v>1749</v>
      </c>
      <c r="K100" s="28" t="s">
        <v>739</v>
      </c>
      <c r="L100" s="112" t="str">
        <f t="shared" si="14"/>
        <v>N/A</v>
      </c>
    </row>
    <row r="101" spans="1:12" ht="25.5" x14ac:dyDescent="0.2">
      <c r="A101" s="175" t="s">
        <v>1454</v>
      </c>
      <c r="B101" s="22" t="s">
        <v>213</v>
      </c>
      <c r="C101" s="29" t="s">
        <v>1749</v>
      </c>
      <c r="D101" s="27" t="str">
        <f t="shared" si="11"/>
        <v>N/A</v>
      </c>
      <c r="E101" s="29" t="s">
        <v>1749</v>
      </c>
      <c r="F101" s="27" t="str">
        <f t="shared" si="12"/>
        <v>N/A</v>
      </c>
      <c r="G101" s="29" t="s">
        <v>1749</v>
      </c>
      <c r="H101" s="27" t="str">
        <f t="shared" si="13"/>
        <v>N/A</v>
      </c>
      <c r="I101" s="8" t="s">
        <v>1749</v>
      </c>
      <c r="J101" s="8" t="s">
        <v>1749</v>
      </c>
      <c r="K101" s="28" t="s">
        <v>739</v>
      </c>
      <c r="L101" s="112" t="str">
        <f t="shared" si="14"/>
        <v>N/A</v>
      </c>
    </row>
    <row r="102" spans="1:12" ht="25.5" x14ac:dyDescent="0.2">
      <c r="A102" s="175" t="s">
        <v>629</v>
      </c>
      <c r="B102" s="22" t="s">
        <v>213</v>
      </c>
      <c r="C102" s="29">
        <v>9290216</v>
      </c>
      <c r="D102" s="27" t="str">
        <f t="shared" si="11"/>
        <v>N/A</v>
      </c>
      <c r="E102" s="29">
        <v>6927590</v>
      </c>
      <c r="F102" s="27" t="str">
        <f t="shared" si="12"/>
        <v>N/A</v>
      </c>
      <c r="G102" s="29">
        <v>0</v>
      </c>
      <c r="H102" s="27" t="str">
        <f t="shared" si="13"/>
        <v>N/A</v>
      </c>
      <c r="I102" s="8">
        <v>-25.4</v>
      </c>
      <c r="J102" s="8">
        <v>-100</v>
      </c>
      <c r="K102" s="28" t="s">
        <v>739</v>
      </c>
      <c r="L102" s="112" t="str">
        <f t="shared" si="14"/>
        <v>No</v>
      </c>
    </row>
    <row r="103" spans="1:12" ht="25.5" x14ac:dyDescent="0.2">
      <c r="A103" s="175" t="s">
        <v>630</v>
      </c>
      <c r="B103" s="22" t="s">
        <v>213</v>
      </c>
      <c r="C103" s="23">
        <v>4734</v>
      </c>
      <c r="D103" s="27" t="str">
        <f t="shared" si="11"/>
        <v>N/A</v>
      </c>
      <c r="E103" s="23">
        <v>4784</v>
      </c>
      <c r="F103" s="27" t="str">
        <f t="shared" si="12"/>
        <v>N/A</v>
      </c>
      <c r="G103" s="23">
        <v>0</v>
      </c>
      <c r="H103" s="27" t="str">
        <f t="shared" si="13"/>
        <v>N/A</v>
      </c>
      <c r="I103" s="8">
        <v>1.056</v>
      </c>
      <c r="J103" s="8">
        <v>-100</v>
      </c>
      <c r="K103" s="28" t="s">
        <v>739</v>
      </c>
      <c r="L103" s="112" t="str">
        <f t="shared" si="14"/>
        <v>No</v>
      </c>
    </row>
    <row r="104" spans="1:12" ht="25.5" x14ac:dyDescent="0.2">
      <c r="A104" s="175" t="s">
        <v>1455</v>
      </c>
      <c r="B104" s="22" t="s">
        <v>213</v>
      </c>
      <c r="C104" s="29">
        <v>1962.4452894000001</v>
      </c>
      <c r="D104" s="27" t="str">
        <f t="shared" si="11"/>
        <v>N/A</v>
      </c>
      <c r="E104" s="29">
        <v>1448.0748328</v>
      </c>
      <c r="F104" s="27" t="str">
        <f t="shared" si="12"/>
        <v>N/A</v>
      </c>
      <c r="G104" s="29" t="s">
        <v>1749</v>
      </c>
      <c r="H104" s="27" t="str">
        <f t="shared" si="13"/>
        <v>N/A</v>
      </c>
      <c r="I104" s="8">
        <v>-26.2</v>
      </c>
      <c r="J104" s="8" t="s">
        <v>1749</v>
      </c>
      <c r="K104" s="28" t="s">
        <v>739</v>
      </c>
      <c r="L104" s="112" t="str">
        <f t="shared" si="14"/>
        <v>N/A</v>
      </c>
    </row>
    <row r="105" spans="1:12" ht="25.5" x14ac:dyDescent="0.2">
      <c r="A105" s="175" t="s">
        <v>631</v>
      </c>
      <c r="B105" s="22" t="s">
        <v>213</v>
      </c>
      <c r="C105" s="29">
        <v>40604</v>
      </c>
      <c r="D105" s="27" t="str">
        <f t="shared" si="11"/>
        <v>N/A</v>
      </c>
      <c r="E105" s="29">
        <v>66212</v>
      </c>
      <c r="F105" s="27" t="str">
        <f t="shared" si="12"/>
        <v>N/A</v>
      </c>
      <c r="G105" s="29">
        <v>34271</v>
      </c>
      <c r="H105" s="27" t="str">
        <f t="shared" si="13"/>
        <v>N/A</v>
      </c>
      <c r="I105" s="8">
        <v>63.07</v>
      </c>
      <c r="J105" s="8">
        <v>-48.2</v>
      </c>
      <c r="K105" s="28" t="s">
        <v>739</v>
      </c>
      <c r="L105" s="112" t="str">
        <f t="shared" si="14"/>
        <v>No</v>
      </c>
    </row>
    <row r="106" spans="1:12" x14ac:dyDescent="0.2">
      <c r="A106" s="175" t="s">
        <v>632</v>
      </c>
      <c r="B106" s="22" t="s">
        <v>213</v>
      </c>
      <c r="C106" s="23">
        <v>100</v>
      </c>
      <c r="D106" s="27" t="str">
        <f t="shared" si="11"/>
        <v>N/A</v>
      </c>
      <c r="E106" s="23">
        <v>195</v>
      </c>
      <c r="F106" s="27" t="str">
        <f t="shared" si="12"/>
        <v>N/A</v>
      </c>
      <c r="G106" s="23">
        <v>143</v>
      </c>
      <c r="H106" s="27" t="str">
        <f t="shared" si="13"/>
        <v>N/A</v>
      </c>
      <c r="I106" s="8">
        <v>95</v>
      </c>
      <c r="J106" s="8">
        <v>-26.7</v>
      </c>
      <c r="K106" s="28" t="s">
        <v>739</v>
      </c>
      <c r="L106" s="112" t="str">
        <f t="shared" si="14"/>
        <v>Yes</v>
      </c>
    </row>
    <row r="107" spans="1:12" ht="25.5" x14ac:dyDescent="0.2">
      <c r="A107" s="175" t="s">
        <v>1456</v>
      </c>
      <c r="B107" s="22" t="s">
        <v>213</v>
      </c>
      <c r="C107" s="29">
        <v>406.04</v>
      </c>
      <c r="D107" s="27" t="str">
        <f t="shared" si="11"/>
        <v>N/A</v>
      </c>
      <c r="E107" s="29">
        <v>339.54871795000003</v>
      </c>
      <c r="F107" s="27" t="str">
        <f t="shared" si="12"/>
        <v>N/A</v>
      </c>
      <c r="G107" s="29">
        <v>239.65734266000001</v>
      </c>
      <c r="H107" s="27" t="str">
        <f t="shared" si="13"/>
        <v>N/A</v>
      </c>
      <c r="I107" s="8">
        <v>-16.399999999999999</v>
      </c>
      <c r="J107" s="8">
        <v>-29.4</v>
      </c>
      <c r="K107" s="28" t="s">
        <v>739</v>
      </c>
      <c r="L107" s="112" t="str">
        <f t="shared" si="14"/>
        <v>Yes</v>
      </c>
    </row>
    <row r="108" spans="1:12" ht="25.5" x14ac:dyDescent="0.2">
      <c r="A108" s="175" t="s">
        <v>633</v>
      </c>
      <c r="B108" s="22" t="s">
        <v>213</v>
      </c>
      <c r="C108" s="29">
        <v>69717</v>
      </c>
      <c r="D108" s="27" t="str">
        <f t="shared" si="11"/>
        <v>N/A</v>
      </c>
      <c r="E108" s="29">
        <v>60614</v>
      </c>
      <c r="F108" s="27" t="str">
        <f t="shared" si="12"/>
        <v>N/A</v>
      </c>
      <c r="G108" s="29">
        <v>19821</v>
      </c>
      <c r="H108" s="27" t="str">
        <f t="shared" si="13"/>
        <v>N/A</v>
      </c>
      <c r="I108" s="8">
        <v>-13.1</v>
      </c>
      <c r="J108" s="8">
        <v>-67.3</v>
      </c>
      <c r="K108" s="28" t="s">
        <v>739</v>
      </c>
      <c r="L108" s="112" t="str">
        <f t="shared" si="14"/>
        <v>No</v>
      </c>
    </row>
    <row r="109" spans="1:12" x14ac:dyDescent="0.2">
      <c r="A109" s="175" t="s">
        <v>634</v>
      </c>
      <c r="B109" s="22" t="s">
        <v>213</v>
      </c>
      <c r="C109" s="23">
        <v>77</v>
      </c>
      <c r="D109" s="27" t="str">
        <f t="shared" si="11"/>
        <v>N/A</v>
      </c>
      <c r="E109" s="23">
        <v>83</v>
      </c>
      <c r="F109" s="27" t="str">
        <f t="shared" si="12"/>
        <v>N/A</v>
      </c>
      <c r="G109" s="23">
        <v>42</v>
      </c>
      <c r="H109" s="27" t="str">
        <f t="shared" si="13"/>
        <v>N/A</v>
      </c>
      <c r="I109" s="8">
        <v>7.7919999999999998</v>
      </c>
      <c r="J109" s="8">
        <v>-49.4</v>
      </c>
      <c r="K109" s="28" t="s">
        <v>739</v>
      </c>
      <c r="L109" s="112" t="str">
        <f t="shared" si="14"/>
        <v>No</v>
      </c>
    </row>
    <row r="110" spans="1:12" ht="25.5" x14ac:dyDescent="0.2">
      <c r="A110" s="175" t="s">
        <v>1457</v>
      </c>
      <c r="B110" s="22" t="s">
        <v>213</v>
      </c>
      <c r="C110" s="29">
        <v>905.41558441999996</v>
      </c>
      <c r="D110" s="27" t="str">
        <f t="shared" si="11"/>
        <v>N/A</v>
      </c>
      <c r="E110" s="29">
        <v>730.28915662999998</v>
      </c>
      <c r="F110" s="27" t="str">
        <f t="shared" si="12"/>
        <v>N/A</v>
      </c>
      <c r="G110" s="29">
        <v>471.92857142999998</v>
      </c>
      <c r="H110" s="27" t="str">
        <f t="shared" si="13"/>
        <v>N/A</v>
      </c>
      <c r="I110" s="8">
        <v>-19.3</v>
      </c>
      <c r="J110" s="8">
        <v>-35.4</v>
      </c>
      <c r="K110" s="28" t="s">
        <v>739</v>
      </c>
      <c r="L110" s="112" t="str">
        <f t="shared" si="14"/>
        <v>No</v>
      </c>
    </row>
    <row r="111" spans="1:12" ht="25.5" x14ac:dyDescent="0.2">
      <c r="A111" s="175" t="s">
        <v>635</v>
      </c>
      <c r="B111" s="22" t="s">
        <v>213</v>
      </c>
      <c r="C111" s="29">
        <v>32588588</v>
      </c>
      <c r="D111" s="27" t="str">
        <f t="shared" si="11"/>
        <v>N/A</v>
      </c>
      <c r="E111" s="29">
        <v>36274947</v>
      </c>
      <c r="F111" s="27" t="str">
        <f t="shared" si="12"/>
        <v>N/A</v>
      </c>
      <c r="G111" s="29">
        <v>19916643</v>
      </c>
      <c r="H111" s="27" t="str">
        <f t="shared" si="13"/>
        <v>N/A</v>
      </c>
      <c r="I111" s="8">
        <v>11.31</v>
      </c>
      <c r="J111" s="8">
        <v>-45.1</v>
      </c>
      <c r="K111" s="28" t="s">
        <v>739</v>
      </c>
      <c r="L111" s="112" t="str">
        <f t="shared" si="14"/>
        <v>No</v>
      </c>
    </row>
    <row r="112" spans="1:12" x14ac:dyDescent="0.2">
      <c r="A112" s="175" t="s">
        <v>636</v>
      </c>
      <c r="B112" s="22" t="s">
        <v>213</v>
      </c>
      <c r="C112" s="23">
        <v>2334</v>
      </c>
      <c r="D112" s="27" t="str">
        <f t="shared" si="11"/>
        <v>N/A</v>
      </c>
      <c r="E112" s="23">
        <v>2376</v>
      </c>
      <c r="F112" s="27" t="str">
        <f t="shared" si="12"/>
        <v>N/A</v>
      </c>
      <c r="G112" s="23">
        <v>1095</v>
      </c>
      <c r="H112" s="27" t="str">
        <f t="shared" si="13"/>
        <v>N/A</v>
      </c>
      <c r="I112" s="8">
        <v>1.7989999999999999</v>
      </c>
      <c r="J112" s="8">
        <v>-53.9</v>
      </c>
      <c r="K112" s="28" t="s">
        <v>739</v>
      </c>
      <c r="L112" s="112" t="str">
        <f t="shared" si="14"/>
        <v>No</v>
      </c>
    </row>
    <row r="113" spans="1:12" x14ac:dyDescent="0.2">
      <c r="A113" s="175" t="s">
        <v>1458</v>
      </c>
      <c r="B113" s="22" t="s">
        <v>213</v>
      </c>
      <c r="C113" s="29">
        <v>13962.548414999999</v>
      </c>
      <c r="D113" s="27" t="str">
        <f t="shared" si="11"/>
        <v>N/A</v>
      </c>
      <c r="E113" s="29">
        <v>15267.233586</v>
      </c>
      <c r="F113" s="27" t="str">
        <f t="shared" si="12"/>
        <v>N/A</v>
      </c>
      <c r="G113" s="29">
        <v>18188.715068000001</v>
      </c>
      <c r="H113" s="27" t="str">
        <f t="shared" si="13"/>
        <v>N/A</v>
      </c>
      <c r="I113" s="8">
        <v>9.3439999999999994</v>
      </c>
      <c r="J113" s="8">
        <v>19.14</v>
      </c>
      <c r="K113" s="28" t="s">
        <v>739</v>
      </c>
      <c r="L113" s="112" t="str">
        <f t="shared" si="14"/>
        <v>Yes</v>
      </c>
    </row>
    <row r="114" spans="1:12" ht="25.5" x14ac:dyDescent="0.2">
      <c r="A114" s="175" t="s">
        <v>637</v>
      </c>
      <c r="B114" s="22" t="s">
        <v>213</v>
      </c>
      <c r="C114" s="29">
        <v>5394</v>
      </c>
      <c r="D114" s="27" t="str">
        <f t="shared" si="11"/>
        <v>N/A</v>
      </c>
      <c r="E114" s="29">
        <v>18744</v>
      </c>
      <c r="F114" s="27" t="str">
        <f t="shared" si="12"/>
        <v>N/A</v>
      </c>
      <c r="G114" s="29">
        <v>2564</v>
      </c>
      <c r="H114" s="27" t="str">
        <f t="shared" si="13"/>
        <v>N/A</v>
      </c>
      <c r="I114" s="8">
        <v>247.5</v>
      </c>
      <c r="J114" s="8">
        <v>-86.3</v>
      </c>
      <c r="K114" s="28" t="s">
        <v>739</v>
      </c>
      <c r="L114" s="112" t="str">
        <f>IF(J114="Div by 0", "N/A", IF(OR(J114="N/A",K114="N/A"),"N/A", IF(J114&gt;VALUE(MID(K114,1,2)), "No", IF(J114&lt;-1*VALUE(MID(K114,1,2)), "No", "Yes"))))</f>
        <v>No</v>
      </c>
    </row>
    <row r="115" spans="1:12" x14ac:dyDescent="0.2">
      <c r="A115" s="175" t="s">
        <v>638</v>
      </c>
      <c r="B115" s="22" t="s">
        <v>213</v>
      </c>
      <c r="C115" s="23">
        <v>34</v>
      </c>
      <c r="D115" s="27" t="str">
        <f t="shared" si="11"/>
        <v>N/A</v>
      </c>
      <c r="E115" s="23">
        <v>77</v>
      </c>
      <c r="F115" s="27" t="str">
        <f t="shared" si="12"/>
        <v>N/A</v>
      </c>
      <c r="G115" s="23">
        <v>20</v>
      </c>
      <c r="H115" s="27" t="str">
        <f t="shared" si="13"/>
        <v>N/A</v>
      </c>
      <c r="I115" s="8">
        <v>126.5</v>
      </c>
      <c r="J115" s="8">
        <v>-74</v>
      </c>
      <c r="K115" s="28" t="s">
        <v>739</v>
      </c>
      <c r="L115" s="112" t="str">
        <f t="shared" ref="L115:L119" si="15">IF(J115="Div by 0", "N/A", IF(OR(J115="N/A",K115="N/A"),"N/A", IF(J115&gt;VALUE(MID(K115,1,2)), "No", IF(J115&lt;-1*VALUE(MID(K115,1,2)), "No", "Yes"))))</f>
        <v>No</v>
      </c>
    </row>
    <row r="116" spans="1:12" ht="25.5" x14ac:dyDescent="0.2">
      <c r="A116" s="175" t="s">
        <v>1459</v>
      </c>
      <c r="B116" s="22" t="s">
        <v>213</v>
      </c>
      <c r="C116" s="29">
        <v>158.64705882000001</v>
      </c>
      <c r="D116" s="27" t="str">
        <f t="shared" si="11"/>
        <v>N/A</v>
      </c>
      <c r="E116" s="29">
        <v>243.42857143000001</v>
      </c>
      <c r="F116" s="27" t="str">
        <f t="shared" si="12"/>
        <v>N/A</v>
      </c>
      <c r="G116" s="29">
        <v>128.19999999999999</v>
      </c>
      <c r="H116" s="27" t="str">
        <f t="shared" si="13"/>
        <v>N/A</v>
      </c>
      <c r="I116" s="8">
        <v>53.44</v>
      </c>
      <c r="J116" s="8">
        <v>-47.3</v>
      </c>
      <c r="K116" s="28" t="s">
        <v>739</v>
      </c>
      <c r="L116" s="112" t="str">
        <f t="shared" si="15"/>
        <v>No</v>
      </c>
    </row>
    <row r="117" spans="1:12" ht="25.5" x14ac:dyDescent="0.2">
      <c r="A117" s="175" t="s">
        <v>639</v>
      </c>
      <c r="B117" s="22" t="s">
        <v>213</v>
      </c>
      <c r="C117" s="29">
        <v>2527798</v>
      </c>
      <c r="D117" s="27" t="str">
        <f t="shared" si="11"/>
        <v>N/A</v>
      </c>
      <c r="E117" s="29">
        <v>3225806</v>
      </c>
      <c r="F117" s="27" t="str">
        <f t="shared" si="12"/>
        <v>N/A</v>
      </c>
      <c r="G117" s="29">
        <v>1818694</v>
      </c>
      <c r="H117" s="27" t="str">
        <f t="shared" si="13"/>
        <v>N/A</v>
      </c>
      <c r="I117" s="8">
        <v>27.61</v>
      </c>
      <c r="J117" s="8">
        <v>-43.6</v>
      </c>
      <c r="K117" s="28" t="s">
        <v>739</v>
      </c>
      <c r="L117" s="112" t="str">
        <f t="shared" si="15"/>
        <v>No</v>
      </c>
    </row>
    <row r="118" spans="1:12" x14ac:dyDescent="0.2">
      <c r="A118" s="175" t="s">
        <v>640</v>
      </c>
      <c r="B118" s="22" t="s">
        <v>213</v>
      </c>
      <c r="C118" s="23">
        <v>22</v>
      </c>
      <c r="D118" s="27" t="str">
        <f t="shared" si="11"/>
        <v>N/A</v>
      </c>
      <c r="E118" s="23">
        <v>35</v>
      </c>
      <c r="F118" s="27" t="str">
        <f t="shared" si="12"/>
        <v>N/A</v>
      </c>
      <c r="G118" s="23">
        <v>24</v>
      </c>
      <c r="H118" s="27" t="str">
        <f t="shared" si="13"/>
        <v>N/A</v>
      </c>
      <c r="I118" s="8">
        <v>59.09</v>
      </c>
      <c r="J118" s="8">
        <v>-31.4</v>
      </c>
      <c r="K118" s="28" t="s">
        <v>739</v>
      </c>
      <c r="L118" s="112" t="str">
        <f t="shared" si="15"/>
        <v>No</v>
      </c>
    </row>
    <row r="119" spans="1:12" ht="25.5" x14ac:dyDescent="0.2">
      <c r="A119" s="175" t="s">
        <v>1460</v>
      </c>
      <c r="B119" s="22" t="s">
        <v>213</v>
      </c>
      <c r="C119" s="29">
        <v>114899.90909</v>
      </c>
      <c r="D119" s="27" t="str">
        <f t="shared" si="11"/>
        <v>N/A</v>
      </c>
      <c r="E119" s="29">
        <v>92165.885714000004</v>
      </c>
      <c r="F119" s="27" t="str">
        <f t="shared" si="12"/>
        <v>N/A</v>
      </c>
      <c r="G119" s="29">
        <v>75778.916666999998</v>
      </c>
      <c r="H119" s="27" t="str">
        <f t="shared" si="13"/>
        <v>N/A</v>
      </c>
      <c r="I119" s="8">
        <v>-19.8</v>
      </c>
      <c r="J119" s="8">
        <v>-17.8</v>
      </c>
      <c r="K119" s="28" t="s">
        <v>739</v>
      </c>
      <c r="L119" s="112" t="str">
        <f t="shared" si="15"/>
        <v>Yes</v>
      </c>
    </row>
    <row r="120" spans="1:12" ht="25.5" x14ac:dyDescent="0.2">
      <c r="A120" s="175" t="s">
        <v>641</v>
      </c>
      <c r="B120" s="22" t="s">
        <v>213</v>
      </c>
      <c r="C120" s="29">
        <v>35396072</v>
      </c>
      <c r="D120" s="27" t="str">
        <f t="shared" si="11"/>
        <v>N/A</v>
      </c>
      <c r="E120" s="29">
        <v>36116344</v>
      </c>
      <c r="F120" s="27" t="str">
        <f t="shared" si="12"/>
        <v>N/A</v>
      </c>
      <c r="G120" s="29">
        <v>22395416</v>
      </c>
      <c r="H120" s="27" t="str">
        <f t="shared" si="13"/>
        <v>N/A</v>
      </c>
      <c r="I120" s="8">
        <v>2.0350000000000001</v>
      </c>
      <c r="J120" s="8">
        <v>-38</v>
      </c>
      <c r="K120" s="28" t="s">
        <v>739</v>
      </c>
      <c r="L120" s="112" t="str">
        <f t="shared" ref="L120:L131" si="16">IF(J120="Div by 0", "N/A", IF(K120="N/A","N/A", IF(J120&gt;VALUE(MID(K120,1,2)), "No", IF(J120&lt;-1*VALUE(MID(K120,1,2)), "No", "Yes"))))</f>
        <v>No</v>
      </c>
    </row>
    <row r="121" spans="1:12" ht="25.5" x14ac:dyDescent="0.2">
      <c r="A121" s="175" t="s">
        <v>642</v>
      </c>
      <c r="B121" s="22" t="s">
        <v>213</v>
      </c>
      <c r="C121" s="23">
        <v>31299</v>
      </c>
      <c r="D121" s="27" t="str">
        <f t="shared" si="11"/>
        <v>N/A</v>
      </c>
      <c r="E121" s="23">
        <v>32204</v>
      </c>
      <c r="F121" s="27" t="str">
        <f t="shared" si="12"/>
        <v>N/A</v>
      </c>
      <c r="G121" s="23">
        <v>22096</v>
      </c>
      <c r="H121" s="27" t="str">
        <f t="shared" si="13"/>
        <v>N/A</v>
      </c>
      <c r="I121" s="8">
        <v>2.891</v>
      </c>
      <c r="J121" s="8">
        <v>-31.4</v>
      </c>
      <c r="K121" s="28" t="s">
        <v>739</v>
      </c>
      <c r="L121" s="112" t="str">
        <f t="shared" si="16"/>
        <v>No</v>
      </c>
    </row>
    <row r="122" spans="1:12" ht="25.5" x14ac:dyDescent="0.2">
      <c r="A122" s="175" t="s">
        <v>1461</v>
      </c>
      <c r="B122" s="22" t="s">
        <v>213</v>
      </c>
      <c r="C122" s="29">
        <v>1130.9010512</v>
      </c>
      <c r="D122" s="27" t="str">
        <f t="shared" si="11"/>
        <v>N/A</v>
      </c>
      <c r="E122" s="29">
        <v>1121.486275</v>
      </c>
      <c r="F122" s="27" t="str">
        <f t="shared" si="12"/>
        <v>N/A</v>
      </c>
      <c r="G122" s="29">
        <v>1013.5506879</v>
      </c>
      <c r="H122" s="27" t="str">
        <f t="shared" si="13"/>
        <v>N/A</v>
      </c>
      <c r="I122" s="8">
        <v>-0.83299999999999996</v>
      </c>
      <c r="J122" s="8">
        <v>-9.6199999999999992</v>
      </c>
      <c r="K122" s="28" t="s">
        <v>739</v>
      </c>
      <c r="L122" s="112" t="str">
        <f t="shared" si="16"/>
        <v>Yes</v>
      </c>
    </row>
    <row r="123" spans="1:12" ht="25.5" x14ac:dyDescent="0.2">
      <c r="A123" s="175" t="s">
        <v>643</v>
      </c>
      <c r="B123" s="22" t="s">
        <v>213</v>
      </c>
      <c r="C123" s="29">
        <v>150196363</v>
      </c>
      <c r="D123" s="27" t="str">
        <f t="shared" ref="D123:D131" si="17">IF($B123="N/A","N/A",IF(C123&gt;10,"No",IF(C123&lt;-10,"No","Yes")))</f>
        <v>N/A</v>
      </c>
      <c r="E123" s="29">
        <v>146536712</v>
      </c>
      <c r="F123" s="27" t="str">
        <f t="shared" ref="F123:F131" si="18">IF($B123="N/A","N/A",IF(E123&gt;10,"No",IF(E123&lt;-10,"No","Yes")))</f>
        <v>N/A</v>
      </c>
      <c r="G123" s="29">
        <v>75799451</v>
      </c>
      <c r="H123" s="27" t="str">
        <f t="shared" ref="H123:H131" si="19">IF($B123="N/A","N/A",IF(G123&gt;10,"No",IF(G123&lt;-10,"No","Yes")))</f>
        <v>N/A</v>
      </c>
      <c r="I123" s="8">
        <v>-2.44</v>
      </c>
      <c r="J123" s="8">
        <v>-48.3</v>
      </c>
      <c r="K123" s="28" t="s">
        <v>739</v>
      </c>
      <c r="L123" s="112" t="str">
        <f t="shared" si="16"/>
        <v>No</v>
      </c>
    </row>
    <row r="124" spans="1:12" x14ac:dyDescent="0.2">
      <c r="A124" s="175" t="s">
        <v>644</v>
      </c>
      <c r="B124" s="22" t="s">
        <v>213</v>
      </c>
      <c r="C124" s="23">
        <v>3458</v>
      </c>
      <c r="D124" s="27" t="str">
        <f t="shared" si="17"/>
        <v>N/A</v>
      </c>
      <c r="E124" s="23">
        <v>3149</v>
      </c>
      <c r="F124" s="27" t="str">
        <f t="shared" si="18"/>
        <v>N/A</v>
      </c>
      <c r="G124" s="23">
        <v>3243</v>
      </c>
      <c r="H124" s="27" t="str">
        <f t="shared" si="19"/>
        <v>N/A</v>
      </c>
      <c r="I124" s="8">
        <v>-8.94</v>
      </c>
      <c r="J124" s="8">
        <v>2.9849999999999999</v>
      </c>
      <c r="K124" s="28" t="s">
        <v>739</v>
      </c>
      <c r="L124" s="112" t="str">
        <f t="shared" si="16"/>
        <v>Yes</v>
      </c>
    </row>
    <row r="125" spans="1:12" ht="25.5" x14ac:dyDescent="0.2">
      <c r="A125" s="175" t="s">
        <v>1462</v>
      </c>
      <c r="B125" s="22" t="s">
        <v>213</v>
      </c>
      <c r="C125" s="29">
        <v>43434.460093000002</v>
      </c>
      <c r="D125" s="27" t="str">
        <f t="shared" si="17"/>
        <v>N/A</v>
      </c>
      <c r="E125" s="29">
        <v>46534.363924999998</v>
      </c>
      <c r="F125" s="27" t="str">
        <f t="shared" si="18"/>
        <v>N/A</v>
      </c>
      <c r="G125" s="29">
        <v>23373.250384999999</v>
      </c>
      <c r="H125" s="27" t="str">
        <f t="shared" si="19"/>
        <v>N/A</v>
      </c>
      <c r="I125" s="8">
        <v>7.1369999999999996</v>
      </c>
      <c r="J125" s="8">
        <v>-49.8</v>
      </c>
      <c r="K125" s="28" t="s">
        <v>739</v>
      </c>
      <c r="L125" s="112" t="str">
        <f t="shared" si="16"/>
        <v>No</v>
      </c>
    </row>
    <row r="126" spans="1:12" ht="25.5" x14ac:dyDescent="0.2">
      <c r="A126" s="175" t="s">
        <v>645</v>
      </c>
      <c r="B126" s="22" t="s">
        <v>213</v>
      </c>
      <c r="C126" s="29">
        <v>8902513</v>
      </c>
      <c r="D126" s="27" t="str">
        <f t="shared" si="17"/>
        <v>N/A</v>
      </c>
      <c r="E126" s="29">
        <v>11306726</v>
      </c>
      <c r="F126" s="27" t="str">
        <f t="shared" si="18"/>
        <v>N/A</v>
      </c>
      <c r="G126" s="29">
        <v>5456338</v>
      </c>
      <c r="H126" s="27" t="str">
        <f t="shared" si="19"/>
        <v>N/A</v>
      </c>
      <c r="I126" s="8">
        <v>27.01</v>
      </c>
      <c r="J126" s="8">
        <v>-51.7</v>
      </c>
      <c r="K126" s="28" t="s">
        <v>739</v>
      </c>
      <c r="L126" s="112" t="str">
        <f t="shared" si="16"/>
        <v>No</v>
      </c>
    </row>
    <row r="127" spans="1:12" x14ac:dyDescent="0.2">
      <c r="A127" s="175" t="s">
        <v>646</v>
      </c>
      <c r="B127" s="22" t="s">
        <v>213</v>
      </c>
      <c r="C127" s="23">
        <v>9977</v>
      </c>
      <c r="D127" s="27" t="str">
        <f t="shared" si="17"/>
        <v>N/A</v>
      </c>
      <c r="E127" s="23">
        <v>11043</v>
      </c>
      <c r="F127" s="27" t="str">
        <f t="shared" si="18"/>
        <v>N/A</v>
      </c>
      <c r="G127" s="23">
        <v>6956</v>
      </c>
      <c r="H127" s="27" t="str">
        <f t="shared" si="19"/>
        <v>N/A</v>
      </c>
      <c r="I127" s="8">
        <v>10.68</v>
      </c>
      <c r="J127" s="8">
        <v>-37</v>
      </c>
      <c r="K127" s="28" t="s">
        <v>739</v>
      </c>
      <c r="L127" s="112" t="str">
        <f t="shared" si="16"/>
        <v>No</v>
      </c>
    </row>
    <row r="128" spans="1:12" ht="25.5" x14ac:dyDescent="0.2">
      <c r="A128" s="175" t="s">
        <v>1463</v>
      </c>
      <c r="B128" s="22" t="s">
        <v>213</v>
      </c>
      <c r="C128" s="29">
        <v>892.30359827999996</v>
      </c>
      <c r="D128" s="27" t="str">
        <f t="shared" si="17"/>
        <v>N/A</v>
      </c>
      <c r="E128" s="29">
        <v>1023.881735</v>
      </c>
      <c r="F128" s="27" t="str">
        <f t="shared" si="18"/>
        <v>N/A</v>
      </c>
      <c r="G128" s="29">
        <v>784.40741806000005</v>
      </c>
      <c r="H128" s="27" t="str">
        <f t="shared" si="19"/>
        <v>N/A</v>
      </c>
      <c r="I128" s="8">
        <v>14.75</v>
      </c>
      <c r="J128" s="8">
        <v>-23.4</v>
      </c>
      <c r="K128" s="28" t="s">
        <v>739</v>
      </c>
      <c r="L128" s="112" t="str">
        <f t="shared" si="16"/>
        <v>Yes</v>
      </c>
    </row>
    <row r="129" spans="1:12" ht="25.5" x14ac:dyDescent="0.2">
      <c r="A129" s="175" t="s">
        <v>647</v>
      </c>
      <c r="B129" s="22" t="s">
        <v>213</v>
      </c>
      <c r="C129" s="29">
        <v>6954088</v>
      </c>
      <c r="D129" s="27" t="str">
        <f t="shared" si="17"/>
        <v>N/A</v>
      </c>
      <c r="E129" s="29">
        <v>7428758</v>
      </c>
      <c r="F129" s="27" t="str">
        <f t="shared" si="18"/>
        <v>N/A</v>
      </c>
      <c r="G129" s="29">
        <v>21766617</v>
      </c>
      <c r="H129" s="27" t="str">
        <f t="shared" si="19"/>
        <v>N/A</v>
      </c>
      <c r="I129" s="8">
        <v>6.8259999999999996</v>
      </c>
      <c r="J129" s="8">
        <v>193</v>
      </c>
      <c r="K129" s="28" t="s">
        <v>739</v>
      </c>
      <c r="L129" s="112" t="str">
        <f t="shared" si="16"/>
        <v>No</v>
      </c>
    </row>
    <row r="130" spans="1:12" x14ac:dyDescent="0.2">
      <c r="A130" s="175" t="s">
        <v>648</v>
      </c>
      <c r="B130" s="22" t="s">
        <v>213</v>
      </c>
      <c r="C130" s="23">
        <v>1382</v>
      </c>
      <c r="D130" s="27" t="str">
        <f t="shared" si="17"/>
        <v>N/A</v>
      </c>
      <c r="E130" s="23">
        <v>1454</v>
      </c>
      <c r="F130" s="27" t="str">
        <f t="shared" si="18"/>
        <v>N/A</v>
      </c>
      <c r="G130" s="23">
        <v>2757</v>
      </c>
      <c r="H130" s="27" t="str">
        <f t="shared" si="19"/>
        <v>N/A</v>
      </c>
      <c r="I130" s="8">
        <v>5.21</v>
      </c>
      <c r="J130" s="8">
        <v>89.61</v>
      </c>
      <c r="K130" s="28" t="s">
        <v>739</v>
      </c>
      <c r="L130" s="112" t="str">
        <f t="shared" si="16"/>
        <v>No</v>
      </c>
    </row>
    <row r="131" spans="1:12" ht="25.5" x14ac:dyDescent="0.2">
      <c r="A131" s="175" t="s">
        <v>1464</v>
      </c>
      <c r="B131" s="22" t="s">
        <v>213</v>
      </c>
      <c r="C131" s="29">
        <v>5031.9015919000003</v>
      </c>
      <c r="D131" s="27" t="str">
        <f t="shared" si="17"/>
        <v>N/A</v>
      </c>
      <c r="E131" s="29">
        <v>5109.1870701999997</v>
      </c>
      <c r="F131" s="27" t="str">
        <f t="shared" si="18"/>
        <v>N/A</v>
      </c>
      <c r="G131" s="29">
        <v>7895.0369966999997</v>
      </c>
      <c r="H131" s="27" t="str">
        <f t="shared" si="19"/>
        <v>N/A</v>
      </c>
      <c r="I131" s="8">
        <v>1.536</v>
      </c>
      <c r="J131" s="8">
        <v>54.53</v>
      </c>
      <c r="K131" s="28" t="s">
        <v>739</v>
      </c>
      <c r="L131" s="112" t="str">
        <f t="shared" si="16"/>
        <v>No</v>
      </c>
    </row>
    <row r="132" spans="1:12" x14ac:dyDescent="0.2">
      <c r="A132" s="175" t="s">
        <v>1465</v>
      </c>
      <c r="B132" s="22" t="s">
        <v>213</v>
      </c>
      <c r="C132" s="29">
        <v>277.68573844000002</v>
      </c>
      <c r="D132" s="27" t="str">
        <f t="shared" ref="D132:D143" si="20">IF($B132="N/A","N/A",IF(C132&gt;10,"No",IF(C132&lt;-10,"No","Yes")))</f>
        <v>N/A</v>
      </c>
      <c r="E132" s="29">
        <v>274.47378543999997</v>
      </c>
      <c r="F132" s="27" t="str">
        <f t="shared" ref="F132:F143" si="21">IF($B132="N/A","N/A",IF(E132&gt;10,"No",IF(E132&lt;-10,"No","Yes")))</f>
        <v>N/A</v>
      </c>
      <c r="G132" s="29">
        <v>337.40908118999999</v>
      </c>
      <c r="H132" s="27" t="str">
        <f t="shared" ref="H132:H143" si="22">IF($B132="N/A","N/A",IF(G132&gt;10,"No",IF(G132&lt;-10,"No","Yes")))</f>
        <v>N/A</v>
      </c>
      <c r="I132" s="8">
        <v>-1.1599999999999999</v>
      </c>
      <c r="J132" s="8">
        <v>22.93</v>
      </c>
      <c r="K132" s="28" t="s">
        <v>739</v>
      </c>
      <c r="L132" s="112" t="str">
        <f t="shared" ref="L132:L143" si="23">IF(J132="Div by 0", "N/A", IF(K132="N/A","N/A", IF(J132&gt;VALUE(MID(K132,1,2)), "No", IF(J132&lt;-1*VALUE(MID(K132,1,2)), "No", "Yes"))))</f>
        <v>Yes</v>
      </c>
    </row>
    <row r="133" spans="1:12" x14ac:dyDescent="0.2">
      <c r="A133" s="175" t="s">
        <v>1466</v>
      </c>
      <c r="B133" s="22" t="s">
        <v>213</v>
      </c>
      <c r="C133" s="29">
        <v>292.37683236999999</v>
      </c>
      <c r="D133" s="27" t="str">
        <f t="shared" si="20"/>
        <v>N/A</v>
      </c>
      <c r="E133" s="29">
        <v>307.22039681000001</v>
      </c>
      <c r="F133" s="27" t="str">
        <f t="shared" si="21"/>
        <v>N/A</v>
      </c>
      <c r="G133" s="29">
        <v>383.04123382</v>
      </c>
      <c r="H133" s="27" t="str">
        <f t="shared" si="22"/>
        <v>N/A</v>
      </c>
      <c r="I133" s="8">
        <v>5.077</v>
      </c>
      <c r="J133" s="8">
        <v>24.68</v>
      </c>
      <c r="K133" s="28" t="s">
        <v>739</v>
      </c>
      <c r="L133" s="112" t="str">
        <f t="shared" si="23"/>
        <v>Yes</v>
      </c>
    </row>
    <row r="134" spans="1:12" x14ac:dyDescent="0.2">
      <c r="A134" s="175" t="s">
        <v>1467</v>
      </c>
      <c r="B134" s="22" t="s">
        <v>213</v>
      </c>
      <c r="C134" s="29">
        <v>259.6145717</v>
      </c>
      <c r="D134" s="27" t="str">
        <f t="shared" si="20"/>
        <v>N/A</v>
      </c>
      <c r="E134" s="29">
        <v>191.42686520000001</v>
      </c>
      <c r="F134" s="27" t="str">
        <f t="shared" si="21"/>
        <v>N/A</v>
      </c>
      <c r="G134" s="29">
        <v>234.59569705000001</v>
      </c>
      <c r="H134" s="27" t="str">
        <f t="shared" si="22"/>
        <v>N/A</v>
      </c>
      <c r="I134" s="8">
        <v>-26.3</v>
      </c>
      <c r="J134" s="8">
        <v>22.55</v>
      </c>
      <c r="K134" s="28" t="s">
        <v>739</v>
      </c>
      <c r="L134" s="112" t="str">
        <f t="shared" si="23"/>
        <v>Yes</v>
      </c>
    </row>
    <row r="135" spans="1:12" x14ac:dyDescent="0.2">
      <c r="A135" s="175" t="s">
        <v>1468</v>
      </c>
      <c r="B135" s="22" t="s">
        <v>213</v>
      </c>
      <c r="C135" s="29">
        <v>7467.7818097999998</v>
      </c>
      <c r="D135" s="27" t="str">
        <f t="shared" si="20"/>
        <v>N/A</v>
      </c>
      <c r="E135" s="29">
        <v>8880.2321367000004</v>
      </c>
      <c r="F135" s="27" t="str">
        <f t="shared" si="21"/>
        <v>N/A</v>
      </c>
      <c r="G135" s="29">
        <v>6574.4237239000004</v>
      </c>
      <c r="H135" s="27" t="str">
        <f t="shared" si="22"/>
        <v>N/A</v>
      </c>
      <c r="I135" s="8">
        <v>18.91</v>
      </c>
      <c r="J135" s="8">
        <v>-26</v>
      </c>
      <c r="K135" s="28" t="s">
        <v>739</v>
      </c>
      <c r="L135" s="112" t="str">
        <f t="shared" si="23"/>
        <v>Yes</v>
      </c>
    </row>
    <row r="136" spans="1:12" x14ac:dyDescent="0.2">
      <c r="A136" s="175" t="s">
        <v>1469</v>
      </c>
      <c r="B136" s="22" t="s">
        <v>213</v>
      </c>
      <c r="C136" s="29">
        <v>10518.922865</v>
      </c>
      <c r="D136" s="27" t="str">
        <f t="shared" si="20"/>
        <v>N/A</v>
      </c>
      <c r="E136" s="29">
        <v>12543.223152</v>
      </c>
      <c r="F136" s="27" t="str">
        <f t="shared" si="21"/>
        <v>N/A</v>
      </c>
      <c r="G136" s="29">
        <v>9826.7711682999998</v>
      </c>
      <c r="H136" s="27" t="str">
        <f t="shared" si="22"/>
        <v>N/A</v>
      </c>
      <c r="I136" s="8">
        <v>19.239999999999998</v>
      </c>
      <c r="J136" s="8">
        <v>-21.7</v>
      </c>
      <c r="K136" s="28" t="s">
        <v>739</v>
      </c>
      <c r="L136" s="112" t="str">
        <f t="shared" si="23"/>
        <v>Yes</v>
      </c>
    </row>
    <row r="137" spans="1:12" x14ac:dyDescent="0.2">
      <c r="A137" s="175" t="s">
        <v>1470</v>
      </c>
      <c r="B137" s="22" t="s">
        <v>213</v>
      </c>
      <c r="C137" s="29">
        <v>3160.387502</v>
      </c>
      <c r="D137" s="27" t="str">
        <f t="shared" si="20"/>
        <v>N/A</v>
      </c>
      <c r="E137" s="29">
        <v>4436.9242525</v>
      </c>
      <c r="F137" s="27" t="str">
        <f t="shared" si="21"/>
        <v>N/A</v>
      </c>
      <c r="G137" s="29">
        <v>1848.6762839999999</v>
      </c>
      <c r="H137" s="27" t="str">
        <f t="shared" si="22"/>
        <v>N/A</v>
      </c>
      <c r="I137" s="8">
        <v>40.39</v>
      </c>
      <c r="J137" s="8">
        <v>-58.3</v>
      </c>
      <c r="K137" s="28" t="s">
        <v>739</v>
      </c>
      <c r="L137" s="112" t="str">
        <f t="shared" si="23"/>
        <v>No</v>
      </c>
    </row>
    <row r="138" spans="1:12" x14ac:dyDescent="0.2">
      <c r="A138" s="175" t="s">
        <v>1471</v>
      </c>
      <c r="B138" s="22" t="s">
        <v>213</v>
      </c>
      <c r="C138" s="29">
        <v>169.43143573</v>
      </c>
      <c r="D138" s="27" t="str">
        <f t="shared" si="20"/>
        <v>N/A</v>
      </c>
      <c r="E138" s="29">
        <v>148.28067381</v>
      </c>
      <c r="F138" s="27" t="str">
        <f t="shared" si="21"/>
        <v>N/A</v>
      </c>
      <c r="G138" s="29">
        <v>234.14644627999999</v>
      </c>
      <c r="H138" s="27" t="str">
        <f t="shared" si="22"/>
        <v>N/A</v>
      </c>
      <c r="I138" s="8">
        <v>-12.5</v>
      </c>
      <c r="J138" s="8">
        <v>57.91</v>
      </c>
      <c r="K138" s="28" t="s">
        <v>739</v>
      </c>
      <c r="L138" s="112" t="str">
        <f t="shared" si="23"/>
        <v>No</v>
      </c>
    </row>
    <row r="139" spans="1:12" x14ac:dyDescent="0.2">
      <c r="A139" s="175" t="s">
        <v>1472</v>
      </c>
      <c r="B139" s="22" t="s">
        <v>213</v>
      </c>
      <c r="C139" s="29">
        <v>110.03121111999999</v>
      </c>
      <c r="D139" s="27" t="str">
        <f t="shared" si="20"/>
        <v>N/A</v>
      </c>
      <c r="E139" s="29">
        <v>73.749186437000006</v>
      </c>
      <c r="F139" s="27" t="str">
        <f t="shared" si="21"/>
        <v>N/A</v>
      </c>
      <c r="G139" s="29">
        <v>102.69493367</v>
      </c>
      <c r="H139" s="27" t="str">
        <f t="shared" si="22"/>
        <v>N/A</v>
      </c>
      <c r="I139" s="8">
        <v>-33</v>
      </c>
      <c r="J139" s="8">
        <v>39.25</v>
      </c>
      <c r="K139" s="28" t="s">
        <v>739</v>
      </c>
      <c r="L139" s="112" t="str">
        <f t="shared" si="23"/>
        <v>No</v>
      </c>
    </row>
    <row r="140" spans="1:12" x14ac:dyDescent="0.2">
      <c r="A140" s="175" t="s">
        <v>1473</v>
      </c>
      <c r="B140" s="22" t="s">
        <v>213</v>
      </c>
      <c r="C140" s="29">
        <v>248.91629445999999</v>
      </c>
      <c r="D140" s="27" t="str">
        <f t="shared" si="20"/>
        <v>N/A</v>
      </c>
      <c r="E140" s="29">
        <v>200.45644913999999</v>
      </c>
      <c r="F140" s="27" t="str">
        <f t="shared" si="21"/>
        <v>N/A</v>
      </c>
      <c r="G140" s="29">
        <v>330.90324586000003</v>
      </c>
      <c r="H140" s="27" t="str">
        <f t="shared" si="22"/>
        <v>N/A</v>
      </c>
      <c r="I140" s="8">
        <v>-19.5</v>
      </c>
      <c r="J140" s="8">
        <v>65.069999999999993</v>
      </c>
      <c r="K140" s="28" t="s">
        <v>739</v>
      </c>
      <c r="L140" s="112" t="str">
        <f t="shared" si="23"/>
        <v>No</v>
      </c>
    </row>
    <row r="141" spans="1:12" x14ac:dyDescent="0.2">
      <c r="A141" s="175" t="s">
        <v>1474</v>
      </c>
      <c r="B141" s="22" t="s">
        <v>213</v>
      </c>
      <c r="C141" s="29">
        <v>8813.1873574000001</v>
      </c>
      <c r="D141" s="27" t="str">
        <f t="shared" si="20"/>
        <v>N/A</v>
      </c>
      <c r="E141" s="29">
        <v>8543.4722827000005</v>
      </c>
      <c r="F141" s="27" t="str">
        <f t="shared" si="21"/>
        <v>N/A</v>
      </c>
      <c r="G141" s="29">
        <v>5668.9952162999998</v>
      </c>
      <c r="H141" s="27" t="str">
        <f t="shared" si="22"/>
        <v>N/A</v>
      </c>
      <c r="I141" s="8">
        <v>-3.06</v>
      </c>
      <c r="J141" s="8">
        <v>-33.6</v>
      </c>
      <c r="K141" s="28" t="s">
        <v>739</v>
      </c>
      <c r="L141" s="112" t="str">
        <f t="shared" si="23"/>
        <v>No</v>
      </c>
    </row>
    <row r="142" spans="1:12" x14ac:dyDescent="0.2">
      <c r="A142" s="175" t="s">
        <v>1475</v>
      </c>
      <c r="B142" s="22" t="s">
        <v>213</v>
      </c>
      <c r="C142" s="29">
        <v>5877.9741168999999</v>
      </c>
      <c r="D142" s="27" t="str">
        <f t="shared" si="20"/>
        <v>N/A</v>
      </c>
      <c r="E142" s="29">
        <v>5881.6876706000003</v>
      </c>
      <c r="F142" s="27" t="str">
        <f t="shared" si="21"/>
        <v>N/A</v>
      </c>
      <c r="G142" s="29">
        <v>5698.8294390000001</v>
      </c>
      <c r="H142" s="27" t="str">
        <f t="shared" si="22"/>
        <v>N/A</v>
      </c>
      <c r="I142" s="8">
        <v>6.3200000000000006E-2</v>
      </c>
      <c r="J142" s="8">
        <v>-3.11</v>
      </c>
      <c r="K142" s="28" t="s">
        <v>739</v>
      </c>
      <c r="L142" s="112" t="str">
        <f t="shared" si="23"/>
        <v>Yes</v>
      </c>
    </row>
    <row r="143" spans="1:12" x14ac:dyDescent="0.2">
      <c r="A143" s="175" t="s">
        <v>1476</v>
      </c>
      <c r="B143" s="22" t="s">
        <v>213</v>
      </c>
      <c r="C143" s="29">
        <v>13346.704379000001</v>
      </c>
      <c r="D143" s="27" t="str">
        <f t="shared" si="20"/>
        <v>N/A</v>
      </c>
      <c r="E143" s="29">
        <v>13320.207754999999</v>
      </c>
      <c r="F143" s="27" t="str">
        <f t="shared" si="21"/>
        <v>N/A</v>
      </c>
      <c r="G143" s="29">
        <v>6614.2002860000002</v>
      </c>
      <c r="H143" s="27" t="str">
        <f t="shared" si="22"/>
        <v>N/A</v>
      </c>
      <c r="I143" s="8">
        <v>-0.19900000000000001</v>
      </c>
      <c r="J143" s="8">
        <v>-50.3</v>
      </c>
      <c r="K143" s="28" t="s">
        <v>739</v>
      </c>
      <c r="L143" s="112" t="str">
        <f t="shared" si="23"/>
        <v>No</v>
      </c>
    </row>
    <row r="144" spans="1:12" x14ac:dyDescent="0.2">
      <c r="A144" s="175" t="s">
        <v>89</v>
      </c>
      <c r="B144" s="22" t="s">
        <v>213</v>
      </c>
      <c r="C144" s="4">
        <v>7.7121847733999997</v>
      </c>
      <c r="D144" s="27" t="str">
        <f t="shared" ref="D144:D161" si="24">IF($B144="N/A","N/A",IF(C144&gt;10,"No",IF(C144&lt;-10,"No","Yes")))</f>
        <v>N/A</v>
      </c>
      <c r="E144" s="4">
        <v>6.1370159435999998</v>
      </c>
      <c r="F144" s="27" t="str">
        <f t="shared" ref="F144:F161" si="25">IF($B144="N/A","N/A",IF(E144&gt;10,"No",IF(E144&lt;-10,"No","Yes")))</f>
        <v>N/A</v>
      </c>
      <c r="G144" s="4">
        <v>4.2897423432000004</v>
      </c>
      <c r="H144" s="27" t="str">
        <f t="shared" ref="H144:H161" si="26">IF($B144="N/A","N/A",IF(G144&gt;10,"No",IF(G144&lt;-10,"No","Yes")))</f>
        <v>N/A</v>
      </c>
      <c r="I144" s="8">
        <v>-20.399999999999999</v>
      </c>
      <c r="J144" s="8">
        <v>-30.1</v>
      </c>
      <c r="K144" s="28" t="s">
        <v>739</v>
      </c>
      <c r="L144" s="112" t="str">
        <f t="shared" ref="L144:L161" si="27">IF(J144="Div by 0", "N/A", IF(K144="N/A","N/A", IF(J144&gt;VALUE(MID(K144,1,2)), "No", IF(J144&lt;-1*VALUE(MID(K144,1,2)), "No", "Yes"))))</f>
        <v>No</v>
      </c>
    </row>
    <row r="145" spans="1:12" x14ac:dyDescent="0.2">
      <c r="A145" s="175" t="s">
        <v>477</v>
      </c>
      <c r="B145" s="22" t="s">
        <v>213</v>
      </c>
      <c r="C145" s="4">
        <v>8.4518851085000009</v>
      </c>
      <c r="D145" s="27" t="str">
        <f t="shared" si="24"/>
        <v>N/A</v>
      </c>
      <c r="E145" s="4">
        <v>6.7263279446000004</v>
      </c>
      <c r="F145" s="27" t="str">
        <f t="shared" si="25"/>
        <v>N/A</v>
      </c>
      <c r="G145" s="4">
        <v>4.9608438549000002</v>
      </c>
      <c r="H145" s="27" t="str">
        <f t="shared" si="26"/>
        <v>N/A</v>
      </c>
      <c r="I145" s="8">
        <v>-20.399999999999999</v>
      </c>
      <c r="J145" s="8">
        <v>-26.2</v>
      </c>
      <c r="K145" s="28" t="s">
        <v>739</v>
      </c>
      <c r="L145" s="112" t="str">
        <f t="shared" si="27"/>
        <v>Yes</v>
      </c>
    </row>
    <row r="146" spans="1:12" x14ac:dyDescent="0.2">
      <c r="A146" s="175" t="s">
        <v>478</v>
      </c>
      <c r="B146" s="22" t="s">
        <v>213</v>
      </c>
      <c r="C146" s="4">
        <v>6.6796937311000004</v>
      </c>
      <c r="D146" s="27" t="str">
        <f t="shared" si="24"/>
        <v>N/A</v>
      </c>
      <c r="E146" s="4">
        <v>5.2135308215</v>
      </c>
      <c r="F146" s="27" t="str">
        <f t="shared" si="25"/>
        <v>N/A</v>
      </c>
      <c r="G146" s="4">
        <v>2.9349583385</v>
      </c>
      <c r="H146" s="27" t="str">
        <f t="shared" si="26"/>
        <v>N/A</v>
      </c>
      <c r="I146" s="8">
        <v>-21.9</v>
      </c>
      <c r="J146" s="8">
        <v>-43.7</v>
      </c>
      <c r="K146" s="28" t="s">
        <v>739</v>
      </c>
      <c r="L146" s="112" t="str">
        <f t="shared" si="27"/>
        <v>No</v>
      </c>
    </row>
    <row r="147" spans="1:12" x14ac:dyDescent="0.2">
      <c r="A147" s="175" t="s">
        <v>1477</v>
      </c>
      <c r="B147" s="22" t="s">
        <v>213</v>
      </c>
      <c r="C147" s="4">
        <v>20.697685546999999</v>
      </c>
      <c r="D147" s="27" t="str">
        <f t="shared" si="24"/>
        <v>N/A</v>
      </c>
      <c r="E147" s="4">
        <v>19.378784919000001</v>
      </c>
      <c r="F147" s="27" t="str">
        <f t="shared" si="25"/>
        <v>N/A</v>
      </c>
      <c r="G147" s="4">
        <v>15.228001945000001</v>
      </c>
      <c r="H147" s="27" t="str">
        <f t="shared" si="26"/>
        <v>N/A</v>
      </c>
      <c r="I147" s="8">
        <v>-6.37</v>
      </c>
      <c r="J147" s="8">
        <v>-21.4</v>
      </c>
      <c r="K147" s="28" t="s">
        <v>739</v>
      </c>
      <c r="L147" s="112" t="str">
        <f t="shared" si="27"/>
        <v>Yes</v>
      </c>
    </row>
    <row r="148" spans="1:12" x14ac:dyDescent="0.2">
      <c r="A148" s="175" t="s">
        <v>1478</v>
      </c>
      <c r="B148" s="22" t="s">
        <v>213</v>
      </c>
      <c r="C148" s="4">
        <v>30.456537025999999</v>
      </c>
      <c r="D148" s="27" t="str">
        <f t="shared" si="24"/>
        <v>N/A</v>
      </c>
      <c r="E148" s="4">
        <v>29.264644132000001</v>
      </c>
      <c r="F148" s="27" t="str">
        <f t="shared" si="25"/>
        <v>N/A</v>
      </c>
      <c r="G148" s="4">
        <v>23.346651749999999</v>
      </c>
      <c r="H148" s="27" t="str">
        <f t="shared" si="26"/>
        <v>N/A</v>
      </c>
      <c r="I148" s="8">
        <v>-3.91</v>
      </c>
      <c r="J148" s="8">
        <v>-20.2</v>
      </c>
      <c r="K148" s="28" t="s">
        <v>739</v>
      </c>
      <c r="L148" s="112" t="str">
        <f t="shared" si="27"/>
        <v>Yes</v>
      </c>
    </row>
    <row r="149" spans="1:12" x14ac:dyDescent="0.2">
      <c r="A149" s="175" t="s">
        <v>1479</v>
      </c>
      <c r="B149" s="22" t="s">
        <v>213</v>
      </c>
      <c r="C149" s="4">
        <v>6.8352209284000001</v>
      </c>
      <c r="D149" s="27" t="str">
        <f t="shared" si="24"/>
        <v>N/A</v>
      </c>
      <c r="E149" s="4">
        <v>6.8007700468000003</v>
      </c>
      <c r="F149" s="27" t="str">
        <f t="shared" si="25"/>
        <v>N/A</v>
      </c>
      <c r="G149" s="4">
        <v>2.9163039422999999</v>
      </c>
      <c r="H149" s="27" t="str">
        <f t="shared" si="26"/>
        <v>N/A</v>
      </c>
      <c r="I149" s="8">
        <v>-0.504</v>
      </c>
      <c r="J149" s="8">
        <v>-57.1</v>
      </c>
      <c r="K149" s="28" t="s">
        <v>739</v>
      </c>
      <c r="L149" s="112" t="str">
        <f t="shared" si="27"/>
        <v>No</v>
      </c>
    </row>
    <row r="150" spans="1:12" x14ac:dyDescent="0.2">
      <c r="A150" s="175" t="s">
        <v>90</v>
      </c>
      <c r="B150" s="22" t="s">
        <v>213</v>
      </c>
      <c r="C150" s="4">
        <v>27.639449379999999</v>
      </c>
      <c r="D150" s="27" t="str">
        <f t="shared" si="24"/>
        <v>N/A</v>
      </c>
      <c r="E150" s="4">
        <v>27.911100425000001</v>
      </c>
      <c r="F150" s="27" t="str">
        <f t="shared" si="25"/>
        <v>N/A</v>
      </c>
      <c r="G150" s="4">
        <v>25.927078268999999</v>
      </c>
      <c r="H150" s="27" t="str">
        <f t="shared" si="26"/>
        <v>N/A</v>
      </c>
      <c r="I150" s="8">
        <v>0.98280000000000001</v>
      </c>
      <c r="J150" s="8">
        <v>-7.11</v>
      </c>
      <c r="K150" s="28" t="s">
        <v>739</v>
      </c>
      <c r="L150" s="112" t="str">
        <f t="shared" si="27"/>
        <v>Yes</v>
      </c>
    </row>
    <row r="151" spans="1:12" x14ac:dyDescent="0.2">
      <c r="A151" s="175" t="s">
        <v>479</v>
      </c>
      <c r="B151" s="22" t="s">
        <v>213</v>
      </c>
      <c r="C151" s="4">
        <v>25.490885487</v>
      </c>
      <c r="D151" s="27" t="str">
        <f t="shared" si="24"/>
        <v>N/A</v>
      </c>
      <c r="E151" s="4">
        <v>25.506508502999999</v>
      </c>
      <c r="F151" s="27" t="str">
        <f t="shared" si="25"/>
        <v>N/A</v>
      </c>
      <c r="G151" s="4">
        <v>23.675883011</v>
      </c>
      <c r="H151" s="27" t="str">
        <f t="shared" si="26"/>
        <v>N/A</v>
      </c>
      <c r="I151" s="8">
        <v>6.13E-2</v>
      </c>
      <c r="J151" s="8">
        <v>-7.18</v>
      </c>
      <c r="K151" s="28" t="s">
        <v>739</v>
      </c>
      <c r="L151" s="112" t="str">
        <f t="shared" si="27"/>
        <v>Yes</v>
      </c>
    </row>
    <row r="152" spans="1:12" x14ac:dyDescent="0.2">
      <c r="A152" s="175" t="s">
        <v>480</v>
      </c>
      <c r="B152" s="22" t="s">
        <v>213</v>
      </c>
      <c r="C152" s="4">
        <v>30.898069868</v>
      </c>
      <c r="D152" s="27" t="str">
        <f t="shared" si="24"/>
        <v>N/A</v>
      </c>
      <c r="E152" s="4">
        <v>30.841158213</v>
      </c>
      <c r="F152" s="27" t="str">
        <f t="shared" si="25"/>
        <v>N/A</v>
      </c>
      <c r="G152" s="4">
        <v>28.746424573999999</v>
      </c>
      <c r="H152" s="27" t="str">
        <f t="shared" si="26"/>
        <v>N/A</v>
      </c>
      <c r="I152" s="8">
        <v>-0.184</v>
      </c>
      <c r="J152" s="8">
        <v>-6.79</v>
      </c>
      <c r="K152" s="28" t="s">
        <v>739</v>
      </c>
      <c r="L152" s="112" t="str">
        <f t="shared" si="27"/>
        <v>Yes</v>
      </c>
    </row>
    <row r="153" spans="1:12" x14ac:dyDescent="0.2">
      <c r="A153" s="175" t="s">
        <v>117</v>
      </c>
      <c r="B153" s="22" t="s">
        <v>213</v>
      </c>
      <c r="C153" s="4">
        <v>87.987494616999996</v>
      </c>
      <c r="D153" s="27" t="str">
        <f t="shared" si="24"/>
        <v>N/A</v>
      </c>
      <c r="E153" s="4">
        <v>86.774760694999998</v>
      </c>
      <c r="F153" s="27" t="str">
        <f t="shared" si="25"/>
        <v>N/A</v>
      </c>
      <c r="G153" s="4">
        <v>83.640252794999995</v>
      </c>
      <c r="H153" s="27" t="str">
        <f t="shared" si="26"/>
        <v>N/A</v>
      </c>
      <c r="I153" s="8">
        <v>-1.38</v>
      </c>
      <c r="J153" s="8">
        <v>-3.61</v>
      </c>
      <c r="K153" s="28" t="s">
        <v>739</v>
      </c>
      <c r="L153" s="112" t="str">
        <f t="shared" si="27"/>
        <v>Yes</v>
      </c>
    </row>
    <row r="154" spans="1:12" x14ac:dyDescent="0.2">
      <c r="A154" s="175" t="s">
        <v>481</v>
      </c>
      <c r="B154" s="22" t="s">
        <v>213</v>
      </c>
      <c r="C154" s="4">
        <v>87.042245902999994</v>
      </c>
      <c r="D154" s="27" t="str">
        <f t="shared" si="24"/>
        <v>N/A</v>
      </c>
      <c r="E154" s="4">
        <v>86.106445518000001</v>
      </c>
      <c r="F154" s="27" t="str">
        <f t="shared" si="25"/>
        <v>N/A</v>
      </c>
      <c r="G154" s="4">
        <v>84.097810452000004</v>
      </c>
      <c r="H154" s="27" t="str">
        <f t="shared" si="26"/>
        <v>N/A</v>
      </c>
      <c r="I154" s="8">
        <v>-1.08</v>
      </c>
      <c r="J154" s="8">
        <v>-2.33</v>
      </c>
      <c r="K154" s="28" t="s">
        <v>739</v>
      </c>
      <c r="L154" s="112" t="str">
        <f t="shared" si="27"/>
        <v>Yes</v>
      </c>
    </row>
    <row r="155" spans="1:12" x14ac:dyDescent="0.2">
      <c r="A155" s="175" t="s">
        <v>482</v>
      </c>
      <c r="B155" s="22" t="s">
        <v>213</v>
      </c>
      <c r="C155" s="4">
        <v>89.910671558000004</v>
      </c>
      <c r="D155" s="27" t="str">
        <f t="shared" si="24"/>
        <v>N/A</v>
      </c>
      <c r="E155" s="4">
        <v>88.496444427</v>
      </c>
      <c r="F155" s="27" t="str">
        <f t="shared" si="25"/>
        <v>N/A</v>
      </c>
      <c r="G155" s="4">
        <v>83.186170873999998</v>
      </c>
      <c r="H155" s="27" t="str">
        <f t="shared" si="26"/>
        <v>N/A</v>
      </c>
      <c r="I155" s="8">
        <v>-1.57</v>
      </c>
      <c r="J155" s="8">
        <v>-6</v>
      </c>
      <c r="K155" s="28" t="s">
        <v>739</v>
      </c>
      <c r="L155" s="112" t="str">
        <f t="shared" si="27"/>
        <v>Yes</v>
      </c>
    </row>
    <row r="156" spans="1:12" x14ac:dyDescent="0.2">
      <c r="A156" s="175" t="s">
        <v>1480</v>
      </c>
      <c r="B156" s="22" t="s">
        <v>213</v>
      </c>
      <c r="C156" s="23">
        <v>2.5569803516</v>
      </c>
      <c r="D156" s="27" t="str">
        <f t="shared" si="24"/>
        <v>N/A</v>
      </c>
      <c r="E156" s="23">
        <v>3.2431439764999999</v>
      </c>
      <c r="F156" s="27" t="str">
        <f t="shared" si="25"/>
        <v>N/A</v>
      </c>
      <c r="G156" s="23">
        <v>5.9188576608999997</v>
      </c>
      <c r="H156" s="27" t="str">
        <f t="shared" si="26"/>
        <v>N/A</v>
      </c>
      <c r="I156" s="8">
        <v>26.83</v>
      </c>
      <c r="J156" s="8">
        <v>82.5</v>
      </c>
      <c r="K156" s="28" t="s">
        <v>739</v>
      </c>
      <c r="L156" s="112" t="str">
        <f t="shared" si="27"/>
        <v>No</v>
      </c>
    </row>
    <row r="157" spans="1:12" x14ac:dyDescent="0.2">
      <c r="A157" s="175" t="s">
        <v>1481</v>
      </c>
      <c r="B157" s="22" t="s">
        <v>213</v>
      </c>
      <c r="C157" s="23">
        <v>2.5878399999999999</v>
      </c>
      <c r="D157" s="27" t="str">
        <f t="shared" si="24"/>
        <v>N/A</v>
      </c>
      <c r="E157" s="23">
        <v>3.4631291455</v>
      </c>
      <c r="F157" s="27" t="str">
        <f t="shared" si="25"/>
        <v>N/A</v>
      </c>
      <c r="G157" s="23">
        <v>6.0663659794000004</v>
      </c>
      <c r="H157" s="27" t="str">
        <f t="shared" si="26"/>
        <v>N/A</v>
      </c>
      <c r="I157" s="8">
        <v>33.82</v>
      </c>
      <c r="J157" s="8">
        <v>75.17</v>
      </c>
      <c r="K157" s="28" t="s">
        <v>739</v>
      </c>
      <c r="L157" s="112" t="str">
        <f t="shared" si="27"/>
        <v>No</v>
      </c>
    </row>
    <row r="158" spans="1:12" x14ac:dyDescent="0.2">
      <c r="A158" s="175" t="s">
        <v>1482</v>
      </c>
      <c r="B158" s="22" t="s">
        <v>213</v>
      </c>
      <c r="C158" s="23">
        <v>2.5253731343000001</v>
      </c>
      <c r="D158" s="27" t="str">
        <f t="shared" si="24"/>
        <v>N/A</v>
      </c>
      <c r="E158" s="23">
        <v>2.5478522984</v>
      </c>
      <c r="F158" s="27" t="str">
        <f t="shared" si="25"/>
        <v>N/A</v>
      </c>
      <c r="G158" s="23">
        <v>5.7224576270999998</v>
      </c>
      <c r="H158" s="27" t="str">
        <f t="shared" si="26"/>
        <v>N/A</v>
      </c>
      <c r="I158" s="8">
        <v>0.8901</v>
      </c>
      <c r="J158" s="8">
        <v>124.6</v>
      </c>
      <c r="K158" s="28" t="s">
        <v>739</v>
      </c>
      <c r="L158" s="112" t="str">
        <f t="shared" si="27"/>
        <v>No</v>
      </c>
    </row>
    <row r="159" spans="1:12" x14ac:dyDescent="0.2">
      <c r="A159" s="175" t="s">
        <v>1483</v>
      </c>
      <c r="B159" s="22" t="s">
        <v>213</v>
      </c>
      <c r="C159" s="23">
        <v>237.06388717999999</v>
      </c>
      <c r="D159" s="27" t="str">
        <f t="shared" si="24"/>
        <v>N/A</v>
      </c>
      <c r="E159" s="23">
        <v>291.33281638</v>
      </c>
      <c r="F159" s="27" t="str">
        <f t="shared" si="25"/>
        <v>N/A</v>
      </c>
      <c r="G159" s="23">
        <v>265.77282595000003</v>
      </c>
      <c r="H159" s="27" t="str">
        <f t="shared" si="26"/>
        <v>N/A</v>
      </c>
      <c r="I159" s="8">
        <v>22.89</v>
      </c>
      <c r="J159" s="8">
        <v>-8.77</v>
      </c>
      <c r="K159" s="28" t="s">
        <v>739</v>
      </c>
      <c r="L159" s="112" t="str">
        <f t="shared" si="27"/>
        <v>Yes</v>
      </c>
    </row>
    <row r="160" spans="1:12" x14ac:dyDescent="0.2">
      <c r="A160" s="175" t="s">
        <v>1484</v>
      </c>
      <c r="B160" s="22" t="s">
        <v>213</v>
      </c>
      <c r="C160" s="23">
        <v>235.93952580000001</v>
      </c>
      <c r="D160" s="27" t="str">
        <f t="shared" si="24"/>
        <v>N/A</v>
      </c>
      <c r="E160" s="23">
        <v>289.84396018000001</v>
      </c>
      <c r="F160" s="27" t="str">
        <f t="shared" si="25"/>
        <v>N/A</v>
      </c>
      <c r="G160" s="23">
        <v>268.19920590999999</v>
      </c>
      <c r="H160" s="27" t="str">
        <f t="shared" si="26"/>
        <v>N/A</v>
      </c>
      <c r="I160" s="8">
        <v>22.85</v>
      </c>
      <c r="J160" s="8">
        <v>-7.47</v>
      </c>
      <c r="K160" s="28" t="s">
        <v>739</v>
      </c>
      <c r="L160" s="112" t="str">
        <f t="shared" si="27"/>
        <v>Yes</v>
      </c>
    </row>
    <row r="161" spans="1:12" x14ac:dyDescent="0.2">
      <c r="A161" s="175" t="s">
        <v>1485</v>
      </c>
      <c r="B161" s="22" t="s">
        <v>213</v>
      </c>
      <c r="C161" s="23">
        <v>244.58634771999999</v>
      </c>
      <c r="D161" s="27" t="str">
        <f t="shared" si="24"/>
        <v>N/A</v>
      </c>
      <c r="E161" s="23">
        <v>303.01848641999999</v>
      </c>
      <c r="F161" s="27" t="str">
        <f t="shared" si="25"/>
        <v>N/A</v>
      </c>
      <c r="G161" s="23">
        <v>248.95735608000001</v>
      </c>
      <c r="H161" s="27" t="str">
        <f t="shared" si="26"/>
        <v>N/A</v>
      </c>
      <c r="I161" s="8">
        <v>23.89</v>
      </c>
      <c r="J161" s="8">
        <v>-17.8</v>
      </c>
      <c r="K161" s="28" t="s">
        <v>739</v>
      </c>
      <c r="L161" s="112" t="str">
        <f t="shared" si="27"/>
        <v>Yes</v>
      </c>
    </row>
    <row r="162" spans="1:12" x14ac:dyDescent="0.2">
      <c r="A162" s="175" t="s">
        <v>1618</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1749</v>
      </c>
      <c r="J162" s="8" t="s">
        <v>1749</v>
      </c>
      <c r="K162" s="10" t="s">
        <v>213</v>
      </c>
      <c r="L162" s="112" t="str">
        <f t="shared" ref="L162:L172" si="31">IF(J162="Div by 0", "N/A", IF(K162="N/A","N/A", IF(J162&gt;VALUE(MID(K162,1,2)), "No", IF(J162&lt;-1*VALUE(MID(K162,1,2)), "No", "Yes"))))</f>
        <v>N/A</v>
      </c>
    </row>
    <row r="163" spans="1:12" x14ac:dyDescent="0.2">
      <c r="A163" s="175" t="s">
        <v>126</v>
      </c>
      <c r="B163" s="22" t="s">
        <v>213</v>
      </c>
      <c r="C163" s="23">
        <v>11</v>
      </c>
      <c r="D163" s="27" t="str">
        <f t="shared" si="28"/>
        <v>N/A</v>
      </c>
      <c r="E163" s="23">
        <v>21</v>
      </c>
      <c r="F163" s="27" t="str">
        <f t="shared" si="29"/>
        <v>N/A</v>
      </c>
      <c r="G163" s="23">
        <v>11</v>
      </c>
      <c r="H163" s="27" t="str">
        <f t="shared" si="30"/>
        <v>N/A</v>
      </c>
      <c r="I163" s="8">
        <v>2000</v>
      </c>
      <c r="J163" s="8">
        <v>-52.4</v>
      </c>
      <c r="K163" s="10" t="s">
        <v>213</v>
      </c>
      <c r="L163" s="112" t="str">
        <f t="shared" si="31"/>
        <v>N/A</v>
      </c>
    </row>
    <row r="164" spans="1:12" ht="25.5" x14ac:dyDescent="0.2">
      <c r="A164" s="175" t="s">
        <v>1619</v>
      </c>
      <c r="B164" s="22" t="s">
        <v>213</v>
      </c>
      <c r="C164" s="23">
        <v>11</v>
      </c>
      <c r="D164" s="27" t="str">
        <f t="shared" si="28"/>
        <v>N/A</v>
      </c>
      <c r="E164" s="23">
        <v>0</v>
      </c>
      <c r="F164" s="27" t="str">
        <f t="shared" si="29"/>
        <v>N/A</v>
      </c>
      <c r="G164" s="23">
        <v>0</v>
      </c>
      <c r="H164" s="27" t="str">
        <f t="shared" si="30"/>
        <v>N/A</v>
      </c>
      <c r="I164" s="8">
        <v>-100</v>
      </c>
      <c r="J164" s="8" t="s">
        <v>1749</v>
      </c>
      <c r="K164" s="10" t="s">
        <v>213</v>
      </c>
      <c r="L164" s="112" t="str">
        <f t="shared" si="31"/>
        <v>N/A</v>
      </c>
    </row>
    <row r="165" spans="1:12" ht="25.5" x14ac:dyDescent="0.2">
      <c r="A165" s="175" t="s">
        <v>1486</v>
      </c>
      <c r="B165" s="22" t="s">
        <v>213</v>
      </c>
      <c r="C165" s="23">
        <v>92</v>
      </c>
      <c r="D165" s="27" t="str">
        <f t="shared" si="28"/>
        <v>N/A</v>
      </c>
      <c r="E165" s="23">
        <v>119</v>
      </c>
      <c r="F165" s="27" t="str">
        <f t="shared" si="29"/>
        <v>N/A</v>
      </c>
      <c r="G165" s="23">
        <v>46</v>
      </c>
      <c r="H165" s="27" t="str">
        <f t="shared" si="30"/>
        <v>N/A</v>
      </c>
      <c r="I165" s="8">
        <v>29.35</v>
      </c>
      <c r="J165" s="8">
        <v>-61.3</v>
      </c>
      <c r="K165" s="10" t="s">
        <v>213</v>
      </c>
      <c r="L165" s="112" t="str">
        <f t="shared" si="31"/>
        <v>N/A</v>
      </c>
    </row>
    <row r="166" spans="1:12" x14ac:dyDescent="0.2">
      <c r="A166" s="175" t="s">
        <v>1620</v>
      </c>
      <c r="B166" s="22" t="s">
        <v>213</v>
      </c>
      <c r="C166" s="23">
        <v>0</v>
      </c>
      <c r="D166" s="27" t="str">
        <f t="shared" si="28"/>
        <v>N/A</v>
      </c>
      <c r="E166" s="23">
        <v>0</v>
      </c>
      <c r="F166" s="27" t="str">
        <f t="shared" si="29"/>
        <v>N/A</v>
      </c>
      <c r="G166" s="23">
        <v>11</v>
      </c>
      <c r="H166" s="27" t="str">
        <f t="shared" si="30"/>
        <v>N/A</v>
      </c>
      <c r="I166" s="8" t="s">
        <v>1749</v>
      </c>
      <c r="J166" s="8" t="s">
        <v>1749</v>
      </c>
      <c r="K166" s="10" t="s">
        <v>213</v>
      </c>
      <c r="L166" s="112" t="str">
        <f t="shared" si="31"/>
        <v>N/A</v>
      </c>
    </row>
    <row r="167" spans="1:12" x14ac:dyDescent="0.2">
      <c r="A167" s="175" t="s">
        <v>1621</v>
      </c>
      <c r="B167" s="22" t="s">
        <v>213</v>
      </c>
      <c r="C167" s="23">
        <v>12</v>
      </c>
      <c r="D167" s="27" t="str">
        <f t="shared" si="28"/>
        <v>N/A</v>
      </c>
      <c r="E167" s="23">
        <v>11</v>
      </c>
      <c r="F167" s="27" t="str">
        <f t="shared" si="29"/>
        <v>N/A</v>
      </c>
      <c r="G167" s="23">
        <v>11</v>
      </c>
      <c r="H167" s="27" t="str">
        <f t="shared" si="30"/>
        <v>N/A</v>
      </c>
      <c r="I167" s="8">
        <v>-25</v>
      </c>
      <c r="J167" s="8">
        <v>-55.6</v>
      </c>
      <c r="K167" s="10" t="s">
        <v>213</v>
      </c>
      <c r="L167" s="112" t="str">
        <f t="shared" si="31"/>
        <v>N/A</v>
      </c>
    </row>
    <row r="168" spans="1:12" x14ac:dyDescent="0.2">
      <c r="A168" s="175" t="s">
        <v>125</v>
      </c>
      <c r="B168" s="22" t="s">
        <v>213</v>
      </c>
      <c r="C168" s="29">
        <v>669567</v>
      </c>
      <c r="D168" s="27" t="str">
        <f t="shared" si="28"/>
        <v>N/A</v>
      </c>
      <c r="E168" s="29">
        <v>774272</v>
      </c>
      <c r="F168" s="27" t="str">
        <f t="shared" si="29"/>
        <v>N/A</v>
      </c>
      <c r="G168" s="29">
        <v>951322</v>
      </c>
      <c r="H168" s="27" t="str">
        <f t="shared" si="30"/>
        <v>N/A</v>
      </c>
      <c r="I168" s="8">
        <v>15.64</v>
      </c>
      <c r="J168" s="8">
        <v>22.87</v>
      </c>
      <c r="K168" s="10" t="s">
        <v>213</v>
      </c>
      <c r="L168" s="112" t="str">
        <f t="shared" si="31"/>
        <v>N/A</v>
      </c>
    </row>
    <row r="169" spans="1:12" x14ac:dyDescent="0.2">
      <c r="A169" s="175" t="s">
        <v>1622</v>
      </c>
      <c r="B169" s="22" t="s">
        <v>213</v>
      </c>
      <c r="C169" s="29">
        <v>667996</v>
      </c>
      <c r="D169" s="27" t="str">
        <f t="shared" si="28"/>
        <v>N/A</v>
      </c>
      <c r="E169" s="29">
        <v>185662</v>
      </c>
      <c r="F169" s="27" t="str">
        <f t="shared" si="29"/>
        <v>N/A</v>
      </c>
      <c r="G169" s="29">
        <v>245611</v>
      </c>
      <c r="H169" s="27" t="str">
        <f t="shared" si="30"/>
        <v>N/A</v>
      </c>
      <c r="I169" s="8">
        <v>-72.2</v>
      </c>
      <c r="J169" s="8">
        <v>32.29</v>
      </c>
      <c r="K169" s="10" t="s">
        <v>213</v>
      </c>
      <c r="L169" s="112" t="str">
        <f t="shared" si="31"/>
        <v>N/A</v>
      </c>
    </row>
    <row r="170" spans="1:12" x14ac:dyDescent="0.2">
      <c r="A170" s="175" t="s">
        <v>1379</v>
      </c>
      <c r="B170" s="22" t="s">
        <v>213</v>
      </c>
      <c r="C170" s="29">
        <v>264835</v>
      </c>
      <c r="D170" s="27" t="str">
        <f t="shared" si="28"/>
        <v>N/A</v>
      </c>
      <c r="E170" s="29">
        <v>738629</v>
      </c>
      <c r="F170" s="27" t="str">
        <f t="shared" si="29"/>
        <v>N/A</v>
      </c>
      <c r="G170" s="29">
        <v>951322</v>
      </c>
      <c r="H170" s="27" t="str">
        <f t="shared" si="30"/>
        <v>N/A</v>
      </c>
      <c r="I170" s="8">
        <v>178.9</v>
      </c>
      <c r="J170" s="8">
        <v>28.8</v>
      </c>
      <c r="K170" s="10" t="s">
        <v>213</v>
      </c>
      <c r="L170" s="112" t="str">
        <f t="shared" si="31"/>
        <v>N/A</v>
      </c>
    </row>
    <row r="171" spans="1:12" x14ac:dyDescent="0.2">
      <c r="A171" s="175" t="s">
        <v>1616</v>
      </c>
      <c r="B171" s="22" t="s">
        <v>213</v>
      </c>
      <c r="C171" s="29">
        <v>144245</v>
      </c>
      <c r="D171" s="27" t="str">
        <f t="shared" si="28"/>
        <v>N/A</v>
      </c>
      <c r="E171" s="29">
        <v>124081</v>
      </c>
      <c r="F171" s="27" t="str">
        <f t="shared" si="29"/>
        <v>N/A</v>
      </c>
      <c r="G171" s="29">
        <v>364535</v>
      </c>
      <c r="H171" s="27" t="str">
        <f t="shared" si="30"/>
        <v>N/A</v>
      </c>
      <c r="I171" s="8">
        <v>-14</v>
      </c>
      <c r="J171" s="8">
        <v>193.8</v>
      </c>
      <c r="K171" s="10" t="s">
        <v>213</v>
      </c>
      <c r="L171" s="112" t="str">
        <f t="shared" si="31"/>
        <v>N/A</v>
      </c>
    </row>
    <row r="172" spans="1:12" x14ac:dyDescent="0.2">
      <c r="A172" s="175" t="s">
        <v>1617</v>
      </c>
      <c r="B172" s="22" t="s">
        <v>213</v>
      </c>
      <c r="C172" s="29">
        <v>315116</v>
      </c>
      <c r="D172" s="27" t="str">
        <f t="shared" si="28"/>
        <v>N/A</v>
      </c>
      <c r="E172" s="29">
        <v>275270</v>
      </c>
      <c r="F172" s="27" t="str">
        <f t="shared" si="29"/>
        <v>N/A</v>
      </c>
      <c r="G172" s="29">
        <v>251430</v>
      </c>
      <c r="H172" s="27" t="str">
        <f t="shared" si="30"/>
        <v>N/A</v>
      </c>
      <c r="I172" s="8">
        <v>-12.6</v>
      </c>
      <c r="J172" s="8">
        <v>-8.66</v>
      </c>
      <c r="K172" s="10" t="s">
        <v>213</v>
      </c>
      <c r="L172" s="112" t="str">
        <f t="shared" si="31"/>
        <v>N/A</v>
      </c>
    </row>
    <row r="173" spans="1:12" ht="25.5" x14ac:dyDescent="0.2">
      <c r="A173" s="175" t="s">
        <v>1380</v>
      </c>
      <c r="B173" s="22" t="s">
        <v>213</v>
      </c>
      <c r="C173" s="29">
        <v>88019</v>
      </c>
      <c r="D173" s="27" t="str">
        <f t="shared" ref="D173:D187" si="32">IF($B173="N/A","N/A",IF(C173&gt;10,"No",IF(C173&lt;-10,"No","Yes")))</f>
        <v>N/A</v>
      </c>
      <c r="E173" s="29">
        <v>94313</v>
      </c>
      <c r="F173" s="27" t="str">
        <f t="shared" ref="F173:F187" si="33">IF($B173="N/A","N/A",IF(E173&gt;10,"No",IF(E173&lt;-10,"No","Yes")))</f>
        <v>N/A</v>
      </c>
      <c r="G173" s="29">
        <v>103961</v>
      </c>
      <c r="H173" s="27" t="str">
        <f t="shared" ref="H173:H187" si="34">IF($B173="N/A","N/A",IF(G173&gt;10,"No",IF(G173&lt;-10,"No","Yes")))</f>
        <v>N/A</v>
      </c>
      <c r="I173" s="8">
        <v>7.1509999999999998</v>
      </c>
      <c r="J173" s="8">
        <v>10.23</v>
      </c>
      <c r="K173" s="28" t="s">
        <v>739</v>
      </c>
      <c r="L173" s="112" t="str">
        <f t="shared" ref="L173:L187" si="35">IF(J173="Div by 0", "N/A", IF(K173="N/A","N/A", IF(J173&gt;VALUE(MID(K173,1,2)), "No", IF(J173&lt;-1*VALUE(MID(K173,1,2)), "No", "Yes"))))</f>
        <v>Yes</v>
      </c>
    </row>
    <row r="174" spans="1:12" x14ac:dyDescent="0.2">
      <c r="A174" s="175" t="s">
        <v>649</v>
      </c>
      <c r="B174" s="22" t="s">
        <v>213</v>
      </c>
      <c r="C174" s="23">
        <v>511</v>
      </c>
      <c r="D174" s="27" t="str">
        <f t="shared" si="32"/>
        <v>N/A</v>
      </c>
      <c r="E174" s="23">
        <v>558</v>
      </c>
      <c r="F174" s="27" t="str">
        <f t="shared" si="33"/>
        <v>N/A</v>
      </c>
      <c r="G174" s="23">
        <v>460</v>
      </c>
      <c r="H174" s="27" t="str">
        <f t="shared" si="34"/>
        <v>N/A</v>
      </c>
      <c r="I174" s="8">
        <v>9.1980000000000004</v>
      </c>
      <c r="J174" s="8">
        <v>-17.600000000000001</v>
      </c>
      <c r="K174" s="28" t="s">
        <v>739</v>
      </c>
      <c r="L174" s="112" t="str">
        <f t="shared" si="35"/>
        <v>Yes</v>
      </c>
    </row>
    <row r="175" spans="1:12" ht="25.5" x14ac:dyDescent="0.2">
      <c r="A175" s="175" t="s">
        <v>1381</v>
      </c>
      <c r="B175" s="22" t="s">
        <v>213</v>
      </c>
      <c r="C175" s="29">
        <v>172.24853229000001</v>
      </c>
      <c r="D175" s="27" t="str">
        <f t="shared" si="32"/>
        <v>N/A</v>
      </c>
      <c r="E175" s="29">
        <v>169.01971326</v>
      </c>
      <c r="F175" s="27" t="str">
        <f t="shared" si="33"/>
        <v>N/A</v>
      </c>
      <c r="G175" s="29">
        <v>226.00217391000001</v>
      </c>
      <c r="H175" s="27" t="str">
        <f t="shared" si="34"/>
        <v>N/A</v>
      </c>
      <c r="I175" s="8">
        <v>-1.87</v>
      </c>
      <c r="J175" s="8">
        <v>33.71</v>
      </c>
      <c r="K175" s="28" t="s">
        <v>739</v>
      </c>
      <c r="L175" s="112" t="str">
        <f t="shared" si="35"/>
        <v>No</v>
      </c>
    </row>
    <row r="176" spans="1:12" ht="25.5" x14ac:dyDescent="0.2">
      <c r="A176" s="175" t="s">
        <v>1382</v>
      </c>
      <c r="B176" s="22" t="s">
        <v>213</v>
      </c>
      <c r="C176" s="29">
        <v>622954</v>
      </c>
      <c r="D176" s="27" t="str">
        <f t="shared" si="32"/>
        <v>N/A</v>
      </c>
      <c r="E176" s="29">
        <v>728256</v>
      </c>
      <c r="F176" s="27" t="str">
        <f t="shared" si="33"/>
        <v>N/A</v>
      </c>
      <c r="G176" s="29">
        <v>519735</v>
      </c>
      <c r="H176" s="27" t="str">
        <f t="shared" si="34"/>
        <v>N/A</v>
      </c>
      <c r="I176" s="8">
        <v>16.899999999999999</v>
      </c>
      <c r="J176" s="8">
        <v>-28.6</v>
      </c>
      <c r="K176" s="28" t="s">
        <v>739</v>
      </c>
      <c r="L176" s="112" t="str">
        <f t="shared" si="35"/>
        <v>Yes</v>
      </c>
    </row>
    <row r="177" spans="1:12" x14ac:dyDescent="0.2">
      <c r="A177" s="175" t="s">
        <v>516</v>
      </c>
      <c r="B177" s="22" t="s">
        <v>213</v>
      </c>
      <c r="C177" s="23">
        <v>3395</v>
      </c>
      <c r="D177" s="27" t="str">
        <f t="shared" si="32"/>
        <v>N/A</v>
      </c>
      <c r="E177" s="23">
        <v>3944</v>
      </c>
      <c r="F177" s="27" t="str">
        <f t="shared" si="33"/>
        <v>N/A</v>
      </c>
      <c r="G177" s="23">
        <v>2953</v>
      </c>
      <c r="H177" s="27" t="str">
        <f t="shared" si="34"/>
        <v>N/A</v>
      </c>
      <c r="I177" s="8">
        <v>16.170000000000002</v>
      </c>
      <c r="J177" s="8">
        <v>-25.1</v>
      </c>
      <c r="K177" s="28" t="s">
        <v>739</v>
      </c>
      <c r="L177" s="112" t="str">
        <f t="shared" si="35"/>
        <v>Yes</v>
      </c>
    </row>
    <row r="178" spans="1:12" ht="25.5" x14ac:dyDescent="0.2">
      <c r="A178" s="175" t="s">
        <v>1383</v>
      </c>
      <c r="B178" s="22" t="s">
        <v>213</v>
      </c>
      <c r="C178" s="29">
        <v>183.4916053</v>
      </c>
      <c r="D178" s="27" t="str">
        <f t="shared" si="32"/>
        <v>N/A</v>
      </c>
      <c r="E178" s="29">
        <v>184.64908722000001</v>
      </c>
      <c r="F178" s="27" t="str">
        <f t="shared" si="33"/>
        <v>N/A</v>
      </c>
      <c r="G178" s="29">
        <v>176.00237046999999</v>
      </c>
      <c r="H178" s="27" t="str">
        <f t="shared" si="34"/>
        <v>N/A</v>
      </c>
      <c r="I178" s="8">
        <v>0.63080000000000003</v>
      </c>
      <c r="J178" s="8">
        <v>-4.68</v>
      </c>
      <c r="K178" s="28" t="s">
        <v>739</v>
      </c>
      <c r="L178" s="112" t="str">
        <f t="shared" si="35"/>
        <v>Yes</v>
      </c>
    </row>
    <row r="179" spans="1:12" ht="25.5" x14ac:dyDescent="0.2">
      <c r="A179" s="175" t="s">
        <v>1384</v>
      </c>
      <c r="B179" s="22" t="s">
        <v>213</v>
      </c>
      <c r="C179" s="29">
        <v>267375</v>
      </c>
      <c r="D179" s="27" t="str">
        <f t="shared" si="32"/>
        <v>N/A</v>
      </c>
      <c r="E179" s="29">
        <v>868906</v>
      </c>
      <c r="F179" s="27" t="str">
        <f t="shared" si="33"/>
        <v>N/A</v>
      </c>
      <c r="G179" s="29">
        <v>1632769</v>
      </c>
      <c r="H179" s="27" t="str">
        <f t="shared" si="34"/>
        <v>N/A</v>
      </c>
      <c r="I179" s="8">
        <v>225</v>
      </c>
      <c r="J179" s="8">
        <v>87.91</v>
      </c>
      <c r="K179" s="28" t="s">
        <v>739</v>
      </c>
      <c r="L179" s="112" t="str">
        <f t="shared" si="35"/>
        <v>No</v>
      </c>
    </row>
    <row r="180" spans="1:12" x14ac:dyDescent="0.2">
      <c r="A180" s="175" t="s">
        <v>517</v>
      </c>
      <c r="B180" s="22" t="s">
        <v>213</v>
      </c>
      <c r="C180" s="23">
        <v>1379</v>
      </c>
      <c r="D180" s="27" t="str">
        <f t="shared" si="32"/>
        <v>N/A</v>
      </c>
      <c r="E180" s="23">
        <v>7446</v>
      </c>
      <c r="F180" s="27" t="str">
        <f t="shared" si="33"/>
        <v>N/A</v>
      </c>
      <c r="G180" s="23">
        <v>8784</v>
      </c>
      <c r="H180" s="27" t="str">
        <f t="shared" si="34"/>
        <v>N/A</v>
      </c>
      <c r="I180" s="8">
        <v>440</v>
      </c>
      <c r="J180" s="8">
        <v>17.97</v>
      </c>
      <c r="K180" s="28" t="s">
        <v>739</v>
      </c>
      <c r="L180" s="112" t="str">
        <f t="shared" si="35"/>
        <v>Yes</v>
      </c>
    </row>
    <row r="181" spans="1:12" ht="25.5" x14ac:dyDescent="0.2">
      <c r="A181" s="175" t="s">
        <v>1385</v>
      </c>
      <c r="B181" s="22" t="s">
        <v>213</v>
      </c>
      <c r="C181" s="29">
        <v>193.89050036</v>
      </c>
      <c r="D181" s="27" t="str">
        <f t="shared" si="32"/>
        <v>N/A</v>
      </c>
      <c r="E181" s="29">
        <v>116.69433253</v>
      </c>
      <c r="F181" s="27" t="str">
        <f t="shared" si="33"/>
        <v>N/A</v>
      </c>
      <c r="G181" s="29">
        <v>185.87989526000001</v>
      </c>
      <c r="H181" s="27" t="str">
        <f t="shared" si="34"/>
        <v>N/A</v>
      </c>
      <c r="I181" s="8">
        <v>-39.799999999999997</v>
      </c>
      <c r="J181" s="8">
        <v>59.29</v>
      </c>
      <c r="K181" s="28" t="s">
        <v>739</v>
      </c>
      <c r="L181" s="112" t="str">
        <f t="shared" si="35"/>
        <v>No</v>
      </c>
    </row>
    <row r="182" spans="1:12" ht="25.5" x14ac:dyDescent="0.2">
      <c r="A182" s="175" t="s">
        <v>1386</v>
      </c>
      <c r="B182" s="22" t="s">
        <v>213</v>
      </c>
      <c r="C182" s="29">
        <v>51774</v>
      </c>
      <c r="D182" s="27" t="str">
        <f t="shared" si="32"/>
        <v>N/A</v>
      </c>
      <c r="E182" s="29">
        <v>23688</v>
      </c>
      <c r="F182" s="27" t="str">
        <f t="shared" si="33"/>
        <v>N/A</v>
      </c>
      <c r="G182" s="29">
        <v>0</v>
      </c>
      <c r="H182" s="27" t="str">
        <f t="shared" si="34"/>
        <v>N/A</v>
      </c>
      <c r="I182" s="8">
        <v>-54.2</v>
      </c>
      <c r="J182" s="8">
        <v>-100</v>
      </c>
      <c r="K182" s="28" t="s">
        <v>739</v>
      </c>
      <c r="L182" s="112" t="str">
        <f t="shared" si="35"/>
        <v>No</v>
      </c>
    </row>
    <row r="183" spans="1:12" x14ac:dyDescent="0.2">
      <c r="A183" s="175" t="s">
        <v>518</v>
      </c>
      <c r="B183" s="22" t="s">
        <v>213</v>
      </c>
      <c r="C183" s="23">
        <v>70</v>
      </c>
      <c r="D183" s="27" t="str">
        <f t="shared" si="32"/>
        <v>N/A</v>
      </c>
      <c r="E183" s="23">
        <v>47</v>
      </c>
      <c r="F183" s="27" t="str">
        <f t="shared" si="33"/>
        <v>N/A</v>
      </c>
      <c r="G183" s="23">
        <v>0</v>
      </c>
      <c r="H183" s="27" t="str">
        <f t="shared" si="34"/>
        <v>N/A</v>
      </c>
      <c r="I183" s="8">
        <v>-32.9</v>
      </c>
      <c r="J183" s="8">
        <v>-100</v>
      </c>
      <c r="K183" s="28" t="s">
        <v>739</v>
      </c>
      <c r="L183" s="112" t="str">
        <f t="shared" si="35"/>
        <v>No</v>
      </c>
    </row>
    <row r="184" spans="1:12" ht="25.5" x14ac:dyDescent="0.2">
      <c r="A184" s="175" t="s">
        <v>1387</v>
      </c>
      <c r="B184" s="22" t="s">
        <v>213</v>
      </c>
      <c r="C184" s="29">
        <v>739.62857142999997</v>
      </c>
      <c r="D184" s="27" t="str">
        <f t="shared" si="32"/>
        <v>N/A</v>
      </c>
      <c r="E184" s="29">
        <v>504</v>
      </c>
      <c r="F184" s="27" t="str">
        <f t="shared" si="33"/>
        <v>N/A</v>
      </c>
      <c r="G184" s="29" t="s">
        <v>1749</v>
      </c>
      <c r="H184" s="27" t="str">
        <f t="shared" si="34"/>
        <v>N/A</v>
      </c>
      <c r="I184" s="8">
        <v>-31.9</v>
      </c>
      <c r="J184" s="8" t="s">
        <v>1749</v>
      </c>
      <c r="K184" s="28" t="s">
        <v>739</v>
      </c>
      <c r="L184" s="112" t="str">
        <f t="shared" si="35"/>
        <v>N/A</v>
      </c>
    </row>
    <row r="185" spans="1:12" ht="25.5" x14ac:dyDescent="0.2">
      <c r="A185" s="175" t="s">
        <v>1388</v>
      </c>
      <c r="B185" s="22" t="s">
        <v>213</v>
      </c>
      <c r="C185" s="29">
        <v>401797065</v>
      </c>
      <c r="D185" s="27" t="str">
        <f t="shared" si="32"/>
        <v>N/A</v>
      </c>
      <c r="E185" s="29">
        <v>408504091</v>
      </c>
      <c r="F185" s="27" t="str">
        <f t="shared" si="33"/>
        <v>N/A</v>
      </c>
      <c r="G185" s="29">
        <v>195087929</v>
      </c>
      <c r="H185" s="27" t="str">
        <f t="shared" si="34"/>
        <v>N/A</v>
      </c>
      <c r="I185" s="8">
        <v>1.669</v>
      </c>
      <c r="J185" s="8">
        <v>-52.2</v>
      </c>
      <c r="K185" s="28" t="s">
        <v>739</v>
      </c>
      <c r="L185" s="112" t="str">
        <f t="shared" si="35"/>
        <v>No</v>
      </c>
    </row>
    <row r="186" spans="1:12" ht="25.5" x14ac:dyDescent="0.2">
      <c r="A186" s="175" t="s">
        <v>519</v>
      </c>
      <c r="B186" s="22" t="s">
        <v>213</v>
      </c>
      <c r="C186" s="23">
        <v>22891</v>
      </c>
      <c r="D186" s="27" t="str">
        <f t="shared" si="32"/>
        <v>N/A</v>
      </c>
      <c r="E186" s="23">
        <v>23820</v>
      </c>
      <c r="F186" s="27" t="str">
        <f t="shared" si="33"/>
        <v>N/A</v>
      </c>
      <c r="G186" s="23">
        <v>13047</v>
      </c>
      <c r="H186" s="27" t="str">
        <f t="shared" si="34"/>
        <v>N/A</v>
      </c>
      <c r="I186" s="8">
        <v>4.0579999999999998</v>
      </c>
      <c r="J186" s="8">
        <v>-45.2</v>
      </c>
      <c r="K186" s="28" t="s">
        <v>739</v>
      </c>
      <c r="L186" s="112" t="str">
        <f t="shared" si="35"/>
        <v>No</v>
      </c>
    </row>
    <row r="187" spans="1:12" ht="25.5" x14ac:dyDescent="0.2">
      <c r="A187" s="175" t="s">
        <v>1389</v>
      </c>
      <c r="B187" s="22" t="s">
        <v>213</v>
      </c>
      <c r="C187" s="29">
        <v>17552.621772999999</v>
      </c>
      <c r="D187" s="27" t="str">
        <f t="shared" si="32"/>
        <v>N/A</v>
      </c>
      <c r="E187" s="29">
        <v>17149.625986999999</v>
      </c>
      <c r="F187" s="27" t="str">
        <f t="shared" si="33"/>
        <v>N/A</v>
      </c>
      <c r="G187" s="29">
        <v>14952.703992999999</v>
      </c>
      <c r="H187" s="27" t="str">
        <f t="shared" si="34"/>
        <v>N/A</v>
      </c>
      <c r="I187" s="8">
        <v>-2.2999999999999998</v>
      </c>
      <c r="J187" s="8">
        <v>-12.8</v>
      </c>
      <c r="K187" s="28" t="s">
        <v>739</v>
      </c>
      <c r="L187" s="112" t="str">
        <f t="shared" si="35"/>
        <v>Yes</v>
      </c>
    </row>
    <row r="188" spans="1:12" x14ac:dyDescent="0.2">
      <c r="A188" s="144" t="s">
        <v>1390</v>
      </c>
      <c r="B188" s="22" t="s">
        <v>213</v>
      </c>
      <c r="C188" s="29">
        <v>456680170</v>
      </c>
      <c r="D188" s="27" t="str">
        <f t="shared" ref="D188:D203" si="36">IF($B188="N/A","N/A",IF(C188&gt;10,"No",IF(C188&lt;-10,"No","Yes")))</f>
        <v>N/A</v>
      </c>
      <c r="E188" s="29">
        <v>463411444</v>
      </c>
      <c r="F188" s="27" t="str">
        <f t="shared" ref="F188:F203" si="37">IF($B188="N/A","N/A",IF(E188&gt;10,"No",IF(E188&lt;-10,"No","Yes")))</f>
        <v>N/A</v>
      </c>
      <c r="G188" s="29">
        <v>223449781</v>
      </c>
      <c r="H188" s="27" t="str">
        <f t="shared" ref="H188:H203" si="38">IF($B188="N/A","N/A",IF(G188&gt;10,"No",IF(G188&lt;-10,"No","Yes")))</f>
        <v>N/A</v>
      </c>
      <c r="I188" s="8">
        <v>1.474</v>
      </c>
      <c r="J188" s="8">
        <v>-51.8</v>
      </c>
      <c r="K188" s="28" t="s">
        <v>739</v>
      </c>
      <c r="L188" s="112" t="str">
        <f t="shared" ref="L188:L203" si="39">IF(J188="Div by 0", "N/A", IF(K188="N/A","N/A", IF(J188&gt;VALUE(MID(K188,1,2)), "No", IF(J188&lt;-1*VALUE(MID(K188,1,2)), "No", "Yes"))))</f>
        <v>No</v>
      </c>
    </row>
    <row r="189" spans="1:12" x14ac:dyDescent="0.2">
      <c r="A189" s="144" t="s">
        <v>1487</v>
      </c>
      <c r="B189" s="22" t="s">
        <v>213</v>
      </c>
      <c r="C189" s="23">
        <v>23201</v>
      </c>
      <c r="D189" s="27" t="str">
        <f t="shared" si="36"/>
        <v>N/A</v>
      </c>
      <c r="E189" s="23">
        <v>24175</v>
      </c>
      <c r="F189" s="27" t="str">
        <f t="shared" si="37"/>
        <v>N/A</v>
      </c>
      <c r="G189" s="23">
        <v>13392</v>
      </c>
      <c r="H189" s="27" t="str">
        <f t="shared" si="38"/>
        <v>N/A</v>
      </c>
      <c r="I189" s="8">
        <v>4.1980000000000004</v>
      </c>
      <c r="J189" s="8">
        <v>-44.6</v>
      </c>
      <c r="K189" s="28" t="s">
        <v>739</v>
      </c>
      <c r="L189" s="112" t="str">
        <f t="shared" si="39"/>
        <v>No</v>
      </c>
    </row>
    <row r="190" spans="1:12" x14ac:dyDescent="0.2">
      <c r="A190" s="144" t="s">
        <v>1488</v>
      </c>
      <c r="B190" s="22" t="s">
        <v>213</v>
      </c>
      <c r="C190" s="29">
        <v>19683.641652999999</v>
      </c>
      <c r="D190" s="27" t="str">
        <f t="shared" si="36"/>
        <v>N/A</v>
      </c>
      <c r="E190" s="29">
        <v>19169.035946</v>
      </c>
      <c r="F190" s="27" t="str">
        <f t="shared" si="37"/>
        <v>N/A</v>
      </c>
      <c r="G190" s="29">
        <v>16685.318175</v>
      </c>
      <c r="H190" s="27" t="str">
        <f t="shared" si="38"/>
        <v>N/A</v>
      </c>
      <c r="I190" s="8">
        <v>-2.61</v>
      </c>
      <c r="J190" s="8">
        <v>-13</v>
      </c>
      <c r="K190" s="28" t="s">
        <v>739</v>
      </c>
      <c r="L190" s="112" t="str">
        <f t="shared" si="39"/>
        <v>Yes</v>
      </c>
    </row>
    <row r="191" spans="1:12" x14ac:dyDescent="0.2">
      <c r="A191" s="144" t="s">
        <v>1489</v>
      </c>
      <c r="B191" s="22" t="s">
        <v>213</v>
      </c>
      <c r="C191" s="29">
        <v>12496.022509</v>
      </c>
      <c r="D191" s="27" t="str">
        <f t="shared" si="36"/>
        <v>N/A</v>
      </c>
      <c r="E191" s="29">
        <v>12439.046910999999</v>
      </c>
      <c r="F191" s="27" t="str">
        <f t="shared" si="37"/>
        <v>N/A</v>
      </c>
      <c r="G191" s="29">
        <v>13928.215346000001</v>
      </c>
      <c r="H191" s="27" t="str">
        <f t="shared" si="38"/>
        <v>N/A</v>
      </c>
      <c r="I191" s="8">
        <v>-0.45600000000000002</v>
      </c>
      <c r="J191" s="8">
        <v>11.97</v>
      </c>
      <c r="K191" s="28" t="s">
        <v>739</v>
      </c>
      <c r="L191" s="112" t="str">
        <f t="shared" si="39"/>
        <v>Yes</v>
      </c>
    </row>
    <row r="192" spans="1:12" x14ac:dyDescent="0.2">
      <c r="A192" s="144" t="s">
        <v>1490</v>
      </c>
      <c r="B192" s="22" t="s">
        <v>213</v>
      </c>
      <c r="C192" s="29">
        <v>27621.509024999999</v>
      </c>
      <c r="D192" s="27" t="str">
        <f t="shared" si="36"/>
        <v>N/A</v>
      </c>
      <c r="E192" s="29">
        <v>26601.564246999998</v>
      </c>
      <c r="F192" s="27" t="str">
        <f t="shared" si="37"/>
        <v>N/A</v>
      </c>
      <c r="G192" s="29">
        <v>25529.897841999998</v>
      </c>
      <c r="H192" s="27" t="str">
        <f t="shared" si="38"/>
        <v>N/A</v>
      </c>
      <c r="I192" s="8">
        <v>-3.69</v>
      </c>
      <c r="J192" s="8">
        <v>-4.03</v>
      </c>
      <c r="K192" s="28" t="s">
        <v>739</v>
      </c>
      <c r="L192" s="112" t="str">
        <f t="shared" si="39"/>
        <v>Yes</v>
      </c>
    </row>
    <row r="193" spans="1:12" x14ac:dyDescent="0.2">
      <c r="A193" s="175" t="s">
        <v>1491</v>
      </c>
      <c r="B193" s="22" t="s">
        <v>213</v>
      </c>
      <c r="C193" s="5">
        <v>37.007321392000001</v>
      </c>
      <c r="D193" s="27" t="str">
        <f t="shared" si="36"/>
        <v>N/A</v>
      </c>
      <c r="E193" s="5">
        <v>36.327708235999999</v>
      </c>
      <c r="F193" s="27" t="str">
        <f t="shared" si="37"/>
        <v>N/A</v>
      </c>
      <c r="G193" s="5">
        <v>26.041808458999999</v>
      </c>
      <c r="H193" s="27" t="str">
        <f t="shared" si="38"/>
        <v>N/A</v>
      </c>
      <c r="I193" s="8">
        <v>-1.84</v>
      </c>
      <c r="J193" s="8">
        <v>-28.3</v>
      </c>
      <c r="K193" s="28" t="s">
        <v>739</v>
      </c>
      <c r="L193" s="112" t="str">
        <f t="shared" si="39"/>
        <v>Yes</v>
      </c>
    </row>
    <row r="194" spans="1:12" x14ac:dyDescent="0.2">
      <c r="A194" s="175" t="s">
        <v>1492</v>
      </c>
      <c r="B194" s="22" t="s">
        <v>213</v>
      </c>
      <c r="C194" s="5">
        <v>32.923135176000002</v>
      </c>
      <c r="D194" s="27" t="str">
        <f t="shared" si="36"/>
        <v>N/A</v>
      </c>
      <c r="E194" s="5">
        <v>32.839072012999999</v>
      </c>
      <c r="F194" s="27" t="str">
        <f t="shared" si="37"/>
        <v>N/A</v>
      </c>
      <c r="G194" s="5">
        <v>30.369186510999999</v>
      </c>
      <c r="H194" s="27" t="str">
        <f t="shared" si="38"/>
        <v>N/A</v>
      </c>
      <c r="I194" s="8">
        <v>-0.255</v>
      </c>
      <c r="J194" s="8">
        <v>-7.52</v>
      </c>
      <c r="K194" s="28" t="s">
        <v>739</v>
      </c>
      <c r="L194" s="112" t="str">
        <f t="shared" si="39"/>
        <v>Yes</v>
      </c>
    </row>
    <row r="195" spans="1:12" x14ac:dyDescent="0.2">
      <c r="A195" s="175" t="s">
        <v>1493</v>
      </c>
      <c r="B195" s="22" t="s">
        <v>213</v>
      </c>
      <c r="C195" s="5">
        <v>43.966342318999999</v>
      </c>
      <c r="D195" s="27" t="str">
        <f t="shared" si="36"/>
        <v>N/A</v>
      </c>
      <c r="E195" s="5">
        <v>45.252033159</v>
      </c>
      <c r="F195" s="27" t="str">
        <f t="shared" si="37"/>
        <v>N/A</v>
      </c>
      <c r="G195" s="5">
        <v>21.608008953999999</v>
      </c>
      <c r="H195" s="27" t="str">
        <f t="shared" si="38"/>
        <v>N/A</v>
      </c>
      <c r="I195" s="8">
        <v>2.9239999999999999</v>
      </c>
      <c r="J195" s="8">
        <v>-52.2</v>
      </c>
      <c r="K195" s="28" t="s">
        <v>739</v>
      </c>
      <c r="L195" s="112" t="str">
        <f t="shared" si="39"/>
        <v>No</v>
      </c>
    </row>
    <row r="196" spans="1:12" ht="25.5" x14ac:dyDescent="0.2">
      <c r="A196" s="144" t="s">
        <v>1402</v>
      </c>
      <c r="B196" s="22" t="s">
        <v>213</v>
      </c>
      <c r="C196" s="29">
        <v>401797065</v>
      </c>
      <c r="D196" s="27" t="str">
        <f t="shared" si="36"/>
        <v>N/A</v>
      </c>
      <c r="E196" s="29">
        <v>408504091</v>
      </c>
      <c r="F196" s="27" t="str">
        <f t="shared" si="37"/>
        <v>N/A</v>
      </c>
      <c r="G196" s="29">
        <v>195087929</v>
      </c>
      <c r="H196" s="27" t="str">
        <f t="shared" si="38"/>
        <v>N/A</v>
      </c>
      <c r="I196" s="8">
        <v>1.669</v>
      </c>
      <c r="J196" s="8">
        <v>-52.2</v>
      </c>
      <c r="K196" s="28" t="s">
        <v>739</v>
      </c>
      <c r="L196" s="112" t="str">
        <f t="shared" si="39"/>
        <v>No</v>
      </c>
    </row>
    <row r="197" spans="1:12" x14ac:dyDescent="0.2">
      <c r="A197" s="144" t="s">
        <v>1494</v>
      </c>
      <c r="B197" s="22" t="s">
        <v>213</v>
      </c>
      <c r="C197" s="23">
        <v>22891</v>
      </c>
      <c r="D197" s="27" t="str">
        <f t="shared" si="36"/>
        <v>N/A</v>
      </c>
      <c r="E197" s="23">
        <v>23821</v>
      </c>
      <c r="F197" s="27" t="str">
        <f t="shared" si="37"/>
        <v>N/A</v>
      </c>
      <c r="G197" s="23">
        <v>13047</v>
      </c>
      <c r="H197" s="27" t="str">
        <f t="shared" si="38"/>
        <v>N/A</v>
      </c>
      <c r="I197" s="8">
        <v>4.0629999999999997</v>
      </c>
      <c r="J197" s="8">
        <v>-45.2</v>
      </c>
      <c r="K197" s="28" t="s">
        <v>739</v>
      </c>
      <c r="L197" s="112" t="str">
        <f t="shared" si="39"/>
        <v>No</v>
      </c>
    </row>
    <row r="198" spans="1:12" ht="25.5" x14ac:dyDescent="0.2">
      <c r="A198" s="144" t="s">
        <v>1495</v>
      </c>
      <c r="B198" s="22" t="s">
        <v>213</v>
      </c>
      <c r="C198" s="29">
        <v>17552.621772999999</v>
      </c>
      <c r="D198" s="27" t="str">
        <f t="shared" si="36"/>
        <v>N/A</v>
      </c>
      <c r="E198" s="29">
        <v>17148.906049000001</v>
      </c>
      <c r="F198" s="27" t="str">
        <f t="shared" si="37"/>
        <v>N/A</v>
      </c>
      <c r="G198" s="29">
        <v>14952.703992999999</v>
      </c>
      <c r="H198" s="27" t="str">
        <f t="shared" si="38"/>
        <v>N/A</v>
      </c>
      <c r="I198" s="8">
        <v>-2.2999999999999998</v>
      </c>
      <c r="J198" s="8">
        <v>-12.8</v>
      </c>
      <c r="K198" s="28" t="s">
        <v>739</v>
      </c>
      <c r="L198" s="112" t="str">
        <f t="shared" si="39"/>
        <v>Yes</v>
      </c>
    </row>
    <row r="199" spans="1:12" ht="25.5" x14ac:dyDescent="0.2">
      <c r="A199" s="144" t="s">
        <v>1496</v>
      </c>
      <c r="B199" s="22" t="s">
        <v>213</v>
      </c>
      <c r="C199" s="29">
        <v>10626.237857</v>
      </c>
      <c r="D199" s="27" t="str">
        <f t="shared" si="36"/>
        <v>N/A</v>
      </c>
      <c r="E199" s="29">
        <v>10673.012492</v>
      </c>
      <c r="F199" s="27" t="str">
        <f t="shared" si="37"/>
        <v>N/A</v>
      </c>
      <c r="G199" s="29">
        <v>12121.645697</v>
      </c>
      <c r="H199" s="27" t="str">
        <f t="shared" si="38"/>
        <v>N/A</v>
      </c>
      <c r="I199" s="8">
        <v>0.44019999999999998</v>
      </c>
      <c r="J199" s="8">
        <v>13.57</v>
      </c>
      <c r="K199" s="28" t="s">
        <v>739</v>
      </c>
      <c r="L199" s="112" t="str">
        <f t="shared" si="39"/>
        <v>Yes</v>
      </c>
    </row>
    <row r="200" spans="1:12" ht="25.5" x14ac:dyDescent="0.2">
      <c r="A200" s="144" t="s">
        <v>1497</v>
      </c>
      <c r="B200" s="22" t="s">
        <v>213</v>
      </c>
      <c r="C200" s="29">
        <v>25189.369374000002</v>
      </c>
      <c r="D200" s="27" t="str">
        <f t="shared" si="36"/>
        <v>N/A</v>
      </c>
      <c r="E200" s="29">
        <v>24227.862413999999</v>
      </c>
      <c r="F200" s="27" t="str">
        <f t="shared" si="37"/>
        <v>N/A</v>
      </c>
      <c r="G200" s="29">
        <v>23992.022502</v>
      </c>
      <c r="H200" s="27" t="str">
        <f t="shared" si="38"/>
        <v>N/A</v>
      </c>
      <c r="I200" s="8">
        <v>-3.82</v>
      </c>
      <c r="J200" s="8">
        <v>-0.97299999999999998</v>
      </c>
      <c r="K200" s="28" t="s">
        <v>739</v>
      </c>
      <c r="L200" s="112" t="str">
        <f t="shared" si="39"/>
        <v>Yes</v>
      </c>
    </row>
    <row r="201" spans="1:12" ht="25.5" x14ac:dyDescent="0.2">
      <c r="A201" s="144" t="s">
        <v>1498</v>
      </c>
      <c r="B201" s="22" t="s">
        <v>213</v>
      </c>
      <c r="C201" s="5">
        <v>36.512848323999997</v>
      </c>
      <c r="D201" s="27" t="str">
        <f t="shared" si="36"/>
        <v>N/A</v>
      </c>
      <c r="E201" s="5">
        <v>35.795753376999997</v>
      </c>
      <c r="F201" s="27" t="str">
        <f t="shared" si="37"/>
        <v>N/A</v>
      </c>
      <c r="G201" s="5">
        <v>25.370928537000001</v>
      </c>
      <c r="H201" s="27" t="str">
        <f t="shared" si="38"/>
        <v>N/A</v>
      </c>
      <c r="I201" s="8">
        <v>-1.96</v>
      </c>
      <c r="J201" s="8">
        <v>-29.1</v>
      </c>
      <c r="K201" s="28" t="s">
        <v>739</v>
      </c>
      <c r="L201" s="112" t="str">
        <f t="shared" si="39"/>
        <v>Yes</v>
      </c>
    </row>
    <row r="202" spans="1:12" ht="25.5" x14ac:dyDescent="0.2">
      <c r="A202" s="144" t="s">
        <v>1499</v>
      </c>
      <c r="B202" s="22" t="s">
        <v>213</v>
      </c>
      <c r="C202" s="5">
        <v>32.463352626000002</v>
      </c>
      <c r="D202" s="27" t="str">
        <f t="shared" si="36"/>
        <v>N/A</v>
      </c>
      <c r="E202" s="5">
        <v>32.353558681999999</v>
      </c>
      <c r="F202" s="27" t="str">
        <f t="shared" si="37"/>
        <v>N/A</v>
      </c>
      <c r="G202" s="5">
        <v>29.825795109000001</v>
      </c>
      <c r="H202" s="27" t="str">
        <f t="shared" si="38"/>
        <v>N/A</v>
      </c>
      <c r="I202" s="8">
        <v>-0.33800000000000002</v>
      </c>
      <c r="J202" s="8">
        <v>-7.81</v>
      </c>
      <c r="K202" s="28" t="s">
        <v>739</v>
      </c>
      <c r="L202" s="112" t="str">
        <f t="shared" si="39"/>
        <v>Yes</v>
      </c>
    </row>
    <row r="203" spans="1:12" ht="25.5" x14ac:dyDescent="0.2">
      <c r="A203" s="180" t="s">
        <v>1500</v>
      </c>
      <c r="B203" s="120" t="s">
        <v>213</v>
      </c>
      <c r="C203" s="121">
        <v>43.412027436999999</v>
      </c>
      <c r="D203" s="152" t="str">
        <f t="shared" si="36"/>
        <v>N/A</v>
      </c>
      <c r="E203" s="121">
        <v>44.717715003999999</v>
      </c>
      <c r="F203" s="152" t="str">
        <f t="shared" si="37"/>
        <v>N/A</v>
      </c>
      <c r="G203" s="121">
        <v>20.7250342</v>
      </c>
      <c r="H203" s="152" t="str">
        <f t="shared" si="38"/>
        <v>N/A</v>
      </c>
      <c r="I203" s="153">
        <v>3.008</v>
      </c>
      <c r="J203" s="153">
        <v>-53.7</v>
      </c>
      <c r="K203" s="168" t="s">
        <v>739</v>
      </c>
      <c r="L203" s="123" t="str">
        <f t="shared" si="39"/>
        <v>No</v>
      </c>
    </row>
    <row r="204" spans="1:12" x14ac:dyDescent="0.2">
      <c r="A204" s="198" t="s">
        <v>1647</v>
      </c>
      <c r="B204" s="199"/>
      <c r="C204" s="199"/>
      <c r="D204" s="199"/>
      <c r="E204" s="199"/>
      <c r="F204" s="199"/>
      <c r="G204" s="199"/>
      <c r="H204" s="199"/>
      <c r="I204" s="199"/>
      <c r="J204" s="199"/>
      <c r="K204" s="199"/>
      <c r="L204" s="200"/>
    </row>
    <row r="205" spans="1:12" x14ac:dyDescent="0.2">
      <c r="A205" s="193" t="s">
        <v>1645</v>
      </c>
      <c r="B205" s="194"/>
      <c r="C205" s="194"/>
      <c r="D205" s="194"/>
      <c r="E205" s="194"/>
      <c r="F205" s="194"/>
      <c r="G205" s="194"/>
      <c r="H205" s="194"/>
      <c r="I205" s="194"/>
      <c r="J205" s="194"/>
      <c r="K205" s="194"/>
      <c r="L205" s="195"/>
    </row>
    <row r="206" spans="1:12" s="13" customFormat="1" x14ac:dyDescent="0.2">
      <c r="A206" s="196" t="s">
        <v>1743</v>
      </c>
      <c r="B206" s="196"/>
      <c r="C206" s="196"/>
      <c r="D206" s="196"/>
      <c r="E206" s="196"/>
      <c r="F206" s="196"/>
      <c r="G206" s="196"/>
      <c r="H206" s="196"/>
      <c r="I206" s="196"/>
      <c r="J206" s="196"/>
      <c r="K206" s="196"/>
      <c r="L206" s="197"/>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G6"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s="13" customFormat="1" ht="50.25" customHeight="1" x14ac:dyDescent="0.2">
      <c r="A2" s="204" t="s">
        <v>1610</v>
      </c>
      <c r="B2" s="205"/>
      <c r="C2" s="205"/>
      <c r="D2" s="205"/>
      <c r="E2" s="205"/>
      <c r="F2" s="205"/>
      <c r="G2" s="205"/>
      <c r="H2" s="205"/>
      <c r="I2" s="205"/>
      <c r="J2" s="205"/>
      <c r="K2" s="205"/>
      <c r="L2" s="206"/>
    </row>
    <row r="3" spans="1:12" s="13" customFormat="1" x14ac:dyDescent="0.2">
      <c r="A3" s="210" t="s">
        <v>1748</v>
      </c>
      <c r="B3" s="211"/>
      <c r="C3" s="211"/>
      <c r="D3" s="211"/>
      <c r="E3" s="211"/>
      <c r="F3" s="211"/>
      <c r="G3" s="211"/>
      <c r="H3" s="211"/>
      <c r="I3" s="211"/>
      <c r="J3" s="211"/>
      <c r="K3" s="211"/>
      <c r="L3" s="212"/>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11" t="s">
        <v>9</v>
      </c>
      <c r="B6" s="22" t="s">
        <v>213</v>
      </c>
      <c r="C6" s="23">
        <v>615644</v>
      </c>
      <c r="D6" s="27" t="str">
        <f>IF($B6="N/A","N/A",IF(C6&gt;10,"No",IF(C6&lt;-10,"No","Yes")))</f>
        <v>N/A</v>
      </c>
      <c r="E6" s="23">
        <v>680250</v>
      </c>
      <c r="F6" s="27" t="str">
        <f>IF($B6="N/A","N/A",IF(E6&gt;10,"No",IF(E6&lt;-10,"No","Yes")))</f>
        <v>N/A</v>
      </c>
      <c r="G6" s="23">
        <v>700133</v>
      </c>
      <c r="H6" s="27" t="str">
        <f>IF($B6="N/A","N/A",IF(G6&gt;10,"No",IF(G6&lt;-10,"No","Yes")))</f>
        <v>N/A</v>
      </c>
      <c r="I6" s="8">
        <v>10.49</v>
      </c>
      <c r="J6" s="8">
        <v>2.923</v>
      </c>
      <c r="K6" s="28" t="s">
        <v>739</v>
      </c>
      <c r="L6" s="112" t="str">
        <f t="shared" ref="L6:L46" si="0">IF(J6="Div by 0", "N/A", IF(K6="N/A","N/A", IF(J6&gt;VALUE(MID(K6,1,2)), "No", IF(J6&lt;-1*VALUE(MID(K6,1,2)), "No", "Yes"))))</f>
        <v>Yes</v>
      </c>
    </row>
    <row r="7" spans="1:12" x14ac:dyDescent="0.2">
      <c r="A7" s="175" t="s">
        <v>10</v>
      </c>
      <c r="B7" s="22" t="s">
        <v>213</v>
      </c>
      <c r="C7" s="23">
        <v>500661</v>
      </c>
      <c r="D7" s="27" t="str">
        <f>IF($B7="N/A","N/A",IF(C7&gt;10,"No",IF(C7&lt;-10,"No","Yes")))</f>
        <v>N/A</v>
      </c>
      <c r="E7" s="23">
        <v>548165</v>
      </c>
      <c r="F7" s="27" t="str">
        <f>IF($B7="N/A","N/A",IF(E7&gt;10,"No",IF(E7&lt;-10,"No","Yes")))</f>
        <v>N/A</v>
      </c>
      <c r="G7" s="23">
        <v>561605</v>
      </c>
      <c r="H7" s="27" t="str">
        <f>IF($B7="N/A","N/A",IF(G7&gt;10,"No",IF(G7&lt;-10,"No","Yes")))</f>
        <v>N/A</v>
      </c>
      <c r="I7" s="8">
        <v>9.4879999999999995</v>
      </c>
      <c r="J7" s="8">
        <v>2.452</v>
      </c>
      <c r="K7" s="28" t="s">
        <v>739</v>
      </c>
      <c r="L7" s="112" t="str">
        <f t="shared" si="0"/>
        <v>Yes</v>
      </c>
    </row>
    <row r="8" spans="1:12" x14ac:dyDescent="0.2">
      <c r="A8" s="175" t="s">
        <v>91</v>
      </c>
      <c r="B8" s="5" t="s">
        <v>297</v>
      </c>
      <c r="C8" s="4">
        <v>81.323134799000002</v>
      </c>
      <c r="D8" s="27" t="str">
        <f>IF($B8="N/A","N/A",IF(C8&gt;90,"No",IF(C8&lt;65,"No","Yes")))</f>
        <v>Yes</v>
      </c>
      <c r="E8" s="4">
        <v>80.582873942999996</v>
      </c>
      <c r="F8" s="27" t="str">
        <f>IF($B8="N/A","N/A",IF(E8&gt;90,"No",IF(E8&lt;65,"No","Yes")))</f>
        <v>Yes</v>
      </c>
      <c r="G8" s="4">
        <v>80.214045045999995</v>
      </c>
      <c r="H8" s="27" t="str">
        <f>IF($B8="N/A","N/A",IF(G8&gt;90,"No",IF(G8&lt;65,"No","Yes")))</f>
        <v>Yes</v>
      </c>
      <c r="I8" s="8">
        <v>-0.91</v>
      </c>
      <c r="J8" s="8">
        <v>-0.45800000000000002</v>
      </c>
      <c r="K8" s="28" t="s">
        <v>739</v>
      </c>
      <c r="L8" s="112" t="str">
        <f t="shared" si="0"/>
        <v>Yes</v>
      </c>
    </row>
    <row r="9" spans="1:12" x14ac:dyDescent="0.2">
      <c r="A9" s="175" t="s">
        <v>92</v>
      </c>
      <c r="B9" s="5" t="s">
        <v>298</v>
      </c>
      <c r="C9" s="4">
        <v>89.148701204999995</v>
      </c>
      <c r="D9" s="27" t="str">
        <f>IF($B9="N/A","N/A",IF(C9&gt;100,"No",IF(C9&lt;90,"No","Yes")))</f>
        <v>No</v>
      </c>
      <c r="E9" s="4">
        <v>88.633288226999994</v>
      </c>
      <c r="F9" s="27" t="str">
        <f>IF($B9="N/A","N/A",IF(E9&gt;100,"No",IF(E9&lt;90,"No","Yes")))</f>
        <v>No</v>
      </c>
      <c r="G9" s="4">
        <v>86.441257804000003</v>
      </c>
      <c r="H9" s="27" t="str">
        <f>IF($B9="N/A","N/A",IF(G9&gt;100,"No",IF(G9&lt;90,"No","Yes")))</f>
        <v>No</v>
      </c>
      <c r="I9" s="8">
        <v>-0.57799999999999996</v>
      </c>
      <c r="J9" s="8">
        <v>-2.4700000000000002</v>
      </c>
      <c r="K9" s="28" t="s">
        <v>739</v>
      </c>
      <c r="L9" s="112" t="str">
        <f t="shared" si="0"/>
        <v>Yes</v>
      </c>
    </row>
    <row r="10" spans="1:12" x14ac:dyDescent="0.2">
      <c r="A10" s="175" t="s">
        <v>93</v>
      </c>
      <c r="B10" s="5" t="s">
        <v>299</v>
      </c>
      <c r="C10" s="4">
        <v>88.053909551000004</v>
      </c>
      <c r="D10" s="27" t="str">
        <f>IF($B10="N/A","N/A",IF(C10&gt;100,"No",IF(C10&lt;85,"No","Yes")))</f>
        <v>Yes</v>
      </c>
      <c r="E10" s="4">
        <v>84.087936807000006</v>
      </c>
      <c r="F10" s="27" t="str">
        <f>IF($B10="N/A","N/A",IF(E10&gt;100,"No",IF(E10&lt;85,"No","Yes")))</f>
        <v>No</v>
      </c>
      <c r="G10" s="4">
        <v>81.844204798000007</v>
      </c>
      <c r="H10" s="27" t="str">
        <f>IF($B10="N/A","N/A",IF(G10&gt;100,"No",IF(G10&lt;85,"No","Yes")))</f>
        <v>No</v>
      </c>
      <c r="I10" s="8">
        <v>-4.5</v>
      </c>
      <c r="J10" s="8">
        <v>-2.67</v>
      </c>
      <c r="K10" s="28" t="s">
        <v>739</v>
      </c>
      <c r="L10" s="112" t="str">
        <f t="shared" si="0"/>
        <v>Yes</v>
      </c>
    </row>
    <row r="11" spans="1:12" x14ac:dyDescent="0.2">
      <c r="A11" s="175" t="s">
        <v>94</v>
      </c>
      <c r="B11" s="5" t="s">
        <v>300</v>
      </c>
      <c r="C11" s="4">
        <v>82.429414707999996</v>
      </c>
      <c r="D11" s="27" t="str">
        <f>IF($B11="N/A","N/A",IF(C11&gt;100,"No",IF(C11&lt;80,"No","Yes")))</f>
        <v>Yes</v>
      </c>
      <c r="E11" s="4">
        <v>81.999361973000006</v>
      </c>
      <c r="F11" s="27" t="str">
        <f>IF($B11="N/A","N/A",IF(E11&gt;100,"No",IF(E11&lt;80,"No","Yes")))</f>
        <v>Yes</v>
      </c>
      <c r="G11" s="4">
        <v>82.288090960999995</v>
      </c>
      <c r="H11" s="27" t="str">
        <f>IF($B11="N/A","N/A",IF(G11&gt;100,"No",IF(G11&lt;80,"No","Yes")))</f>
        <v>Yes</v>
      </c>
      <c r="I11" s="8">
        <v>-0.52200000000000002</v>
      </c>
      <c r="J11" s="8">
        <v>0.35210000000000002</v>
      </c>
      <c r="K11" s="28" t="s">
        <v>739</v>
      </c>
      <c r="L11" s="112" t="str">
        <f t="shared" si="0"/>
        <v>Yes</v>
      </c>
    </row>
    <row r="12" spans="1:12" x14ac:dyDescent="0.2">
      <c r="A12" s="175" t="s">
        <v>95</v>
      </c>
      <c r="B12" s="5" t="s">
        <v>300</v>
      </c>
      <c r="C12" s="4">
        <v>70.727841569999995</v>
      </c>
      <c r="D12" s="27" t="str">
        <f>IF($B12="N/A","N/A",IF(C12&gt;100,"No",IF(C12&lt;80,"No","Yes")))</f>
        <v>No</v>
      </c>
      <c r="E12" s="4">
        <v>72.711561383000003</v>
      </c>
      <c r="F12" s="27" t="str">
        <f>IF($B12="N/A","N/A",IF(E12&gt;100,"No",IF(E12&lt;80,"No","Yes")))</f>
        <v>No</v>
      </c>
      <c r="G12" s="4">
        <v>73.026354682999994</v>
      </c>
      <c r="H12" s="27" t="str">
        <f>IF($B12="N/A","N/A",IF(G12&gt;100,"No",IF(G12&lt;80,"No","Yes")))</f>
        <v>No</v>
      </c>
      <c r="I12" s="8">
        <v>2.8050000000000002</v>
      </c>
      <c r="J12" s="8">
        <v>0.43290000000000001</v>
      </c>
      <c r="K12" s="28" t="s">
        <v>739</v>
      </c>
      <c r="L12" s="112" t="str">
        <f t="shared" si="0"/>
        <v>Yes</v>
      </c>
    </row>
    <row r="13" spans="1:12" x14ac:dyDescent="0.2">
      <c r="A13" s="111" t="s">
        <v>96</v>
      </c>
      <c r="B13" s="22" t="s">
        <v>213</v>
      </c>
      <c r="C13" s="23">
        <v>468558.03</v>
      </c>
      <c r="D13" s="27" t="str">
        <f t="shared" ref="D13:D44" si="1">IF($B13="N/A","N/A",IF(C13&gt;10,"No",IF(C13&lt;-10,"No","Yes")))</f>
        <v>N/A</v>
      </c>
      <c r="E13" s="23">
        <v>522800.48</v>
      </c>
      <c r="F13" s="27" t="str">
        <f t="shared" ref="F13:F44" si="2">IF($B13="N/A","N/A",IF(E13&gt;10,"No",IF(E13&lt;-10,"No","Yes")))</f>
        <v>N/A</v>
      </c>
      <c r="G13" s="23">
        <v>549602.71</v>
      </c>
      <c r="H13" s="27" t="str">
        <f t="shared" ref="H13:H44" si="3">IF($B13="N/A","N/A",IF(G13&gt;10,"No",IF(G13&lt;-10,"No","Yes")))</f>
        <v>N/A</v>
      </c>
      <c r="I13" s="8">
        <v>11.58</v>
      </c>
      <c r="J13" s="8">
        <v>5.1269999999999998</v>
      </c>
      <c r="K13" s="28" t="s">
        <v>739</v>
      </c>
      <c r="L13" s="112" t="str">
        <f t="shared" si="0"/>
        <v>Yes</v>
      </c>
    </row>
    <row r="14" spans="1:12" x14ac:dyDescent="0.2">
      <c r="A14" s="111" t="s">
        <v>100</v>
      </c>
      <c r="B14" s="22" t="s">
        <v>213</v>
      </c>
      <c r="C14" s="23">
        <v>41654</v>
      </c>
      <c r="D14" s="27" t="str">
        <f t="shared" si="1"/>
        <v>N/A</v>
      </c>
      <c r="E14" s="23">
        <v>42123</v>
      </c>
      <c r="F14" s="27" t="str">
        <f t="shared" si="2"/>
        <v>N/A</v>
      </c>
      <c r="G14" s="23">
        <v>35077</v>
      </c>
      <c r="H14" s="27" t="str">
        <f t="shared" si="3"/>
        <v>N/A</v>
      </c>
      <c r="I14" s="8">
        <v>1.1259999999999999</v>
      </c>
      <c r="J14" s="8">
        <v>-16.7</v>
      </c>
      <c r="K14" s="28" t="s">
        <v>739</v>
      </c>
      <c r="L14" s="112" t="str">
        <f t="shared" si="0"/>
        <v>Yes</v>
      </c>
    </row>
    <row r="15" spans="1:12" x14ac:dyDescent="0.2">
      <c r="A15" s="111" t="s">
        <v>991</v>
      </c>
      <c r="B15" s="22" t="s">
        <v>213</v>
      </c>
      <c r="C15" s="23">
        <v>29601</v>
      </c>
      <c r="D15" s="27" t="str">
        <f t="shared" si="1"/>
        <v>N/A</v>
      </c>
      <c r="E15" s="23">
        <v>33598</v>
      </c>
      <c r="F15" s="27" t="str">
        <f t="shared" si="2"/>
        <v>N/A</v>
      </c>
      <c r="G15" s="23">
        <v>34266</v>
      </c>
      <c r="H15" s="27" t="str">
        <f t="shared" si="3"/>
        <v>N/A</v>
      </c>
      <c r="I15" s="8">
        <v>13.5</v>
      </c>
      <c r="J15" s="8">
        <v>1.988</v>
      </c>
      <c r="K15" s="28" t="s">
        <v>739</v>
      </c>
      <c r="L15" s="112" t="str">
        <f t="shared" si="0"/>
        <v>Yes</v>
      </c>
    </row>
    <row r="16" spans="1:12" x14ac:dyDescent="0.2">
      <c r="A16" s="111" t="s">
        <v>992</v>
      </c>
      <c r="B16" s="22" t="s">
        <v>213</v>
      </c>
      <c r="C16" s="23">
        <v>0</v>
      </c>
      <c r="D16" s="27" t="str">
        <f t="shared" si="1"/>
        <v>N/A</v>
      </c>
      <c r="E16" s="23">
        <v>0</v>
      </c>
      <c r="F16" s="27" t="str">
        <f t="shared" si="2"/>
        <v>N/A</v>
      </c>
      <c r="G16" s="23">
        <v>0</v>
      </c>
      <c r="H16" s="27" t="str">
        <f t="shared" si="3"/>
        <v>N/A</v>
      </c>
      <c r="I16" s="8" t="s">
        <v>1749</v>
      </c>
      <c r="J16" s="8" t="s">
        <v>1749</v>
      </c>
      <c r="K16" s="28" t="s">
        <v>739</v>
      </c>
      <c r="L16" s="112" t="str">
        <f t="shared" si="0"/>
        <v>N/A</v>
      </c>
    </row>
    <row r="17" spans="1:12" x14ac:dyDescent="0.2">
      <c r="A17" s="111" t="s">
        <v>993</v>
      </c>
      <c r="B17" s="22" t="s">
        <v>213</v>
      </c>
      <c r="C17" s="23">
        <v>134</v>
      </c>
      <c r="D17" s="27" t="str">
        <f t="shared" si="1"/>
        <v>N/A</v>
      </c>
      <c r="E17" s="23">
        <v>384</v>
      </c>
      <c r="F17" s="27" t="str">
        <f t="shared" si="2"/>
        <v>N/A</v>
      </c>
      <c r="G17" s="23">
        <v>689</v>
      </c>
      <c r="H17" s="27" t="str">
        <f t="shared" si="3"/>
        <v>N/A</v>
      </c>
      <c r="I17" s="8">
        <v>186.6</v>
      </c>
      <c r="J17" s="8">
        <v>79.430000000000007</v>
      </c>
      <c r="K17" s="28" t="s">
        <v>739</v>
      </c>
      <c r="L17" s="112" t="str">
        <f t="shared" si="0"/>
        <v>No</v>
      </c>
    </row>
    <row r="18" spans="1:12" x14ac:dyDescent="0.2">
      <c r="A18" s="111" t="s">
        <v>994</v>
      </c>
      <c r="B18" s="22" t="s">
        <v>213</v>
      </c>
      <c r="C18" s="23">
        <v>11919</v>
      </c>
      <c r="D18" s="27" t="str">
        <f t="shared" si="1"/>
        <v>N/A</v>
      </c>
      <c r="E18" s="23">
        <v>8141</v>
      </c>
      <c r="F18" s="27" t="str">
        <f t="shared" si="2"/>
        <v>N/A</v>
      </c>
      <c r="G18" s="23">
        <v>122</v>
      </c>
      <c r="H18" s="27" t="str">
        <f t="shared" si="3"/>
        <v>N/A</v>
      </c>
      <c r="I18" s="8">
        <v>-31.7</v>
      </c>
      <c r="J18" s="8">
        <v>-98.5</v>
      </c>
      <c r="K18" s="28" t="s">
        <v>739</v>
      </c>
      <c r="L18" s="112" t="str">
        <f t="shared" si="0"/>
        <v>No</v>
      </c>
    </row>
    <row r="19" spans="1:12" x14ac:dyDescent="0.2">
      <c r="A19" s="111" t="s">
        <v>995</v>
      </c>
      <c r="B19" s="22" t="s">
        <v>213</v>
      </c>
      <c r="C19" s="23">
        <v>0</v>
      </c>
      <c r="D19" s="27" t="str">
        <f t="shared" si="1"/>
        <v>N/A</v>
      </c>
      <c r="E19" s="23">
        <v>0</v>
      </c>
      <c r="F19" s="27" t="str">
        <f t="shared" si="2"/>
        <v>N/A</v>
      </c>
      <c r="G19" s="23">
        <v>0</v>
      </c>
      <c r="H19" s="27" t="str">
        <f t="shared" si="3"/>
        <v>N/A</v>
      </c>
      <c r="I19" s="8" t="s">
        <v>1749</v>
      </c>
      <c r="J19" s="8" t="s">
        <v>1749</v>
      </c>
      <c r="K19" s="28" t="s">
        <v>739</v>
      </c>
      <c r="L19" s="112" t="str">
        <f t="shared" si="0"/>
        <v>N/A</v>
      </c>
    </row>
    <row r="20" spans="1:12" x14ac:dyDescent="0.2">
      <c r="A20" s="111" t="s">
        <v>101</v>
      </c>
      <c r="B20" s="22" t="s">
        <v>213</v>
      </c>
      <c r="C20" s="23">
        <v>81173</v>
      </c>
      <c r="D20" s="27" t="str">
        <f t="shared" si="1"/>
        <v>N/A</v>
      </c>
      <c r="E20" s="23">
        <v>76464</v>
      </c>
      <c r="F20" s="27" t="str">
        <f t="shared" si="2"/>
        <v>N/A</v>
      </c>
      <c r="G20" s="23">
        <v>70567</v>
      </c>
      <c r="H20" s="27" t="str">
        <f t="shared" si="3"/>
        <v>N/A</v>
      </c>
      <c r="I20" s="8">
        <v>-5.8</v>
      </c>
      <c r="J20" s="8">
        <v>-7.71</v>
      </c>
      <c r="K20" s="28" t="s">
        <v>739</v>
      </c>
      <c r="L20" s="112" t="str">
        <f t="shared" si="0"/>
        <v>Yes</v>
      </c>
    </row>
    <row r="21" spans="1:12" x14ac:dyDescent="0.2">
      <c r="A21" s="111" t="s">
        <v>996</v>
      </c>
      <c r="B21" s="22" t="s">
        <v>213</v>
      </c>
      <c r="C21" s="23">
        <v>72198</v>
      </c>
      <c r="D21" s="27" t="str">
        <f t="shared" si="1"/>
        <v>N/A</v>
      </c>
      <c r="E21" s="23">
        <v>67635</v>
      </c>
      <c r="F21" s="27" t="str">
        <f t="shared" si="2"/>
        <v>N/A</v>
      </c>
      <c r="G21" s="23">
        <v>69596</v>
      </c>
      <c r="H21" s="27" t="str">
        <f t="shared" si="3"/>
        <v>N/A</v>
      </c>
      <c r="I21" s="8">
        <v>-6.32</v>
      </c>
      <c r="J21" s="8">
        <v>2.899</v>
      </c>
      <c r="K21" s="28" t="s">
        <v>739</v>
      </c>
      <c r="L21" s="112" t="str">
        <f t="shared" si="0"/>
        <v>Yes</v>
      </c>
    </row>
    <row r="22" spans="1:12" x14ac:dyDescent="0.2">
      <c r="A22" s="111" t="s">
        <v>997</v>
      </c>
      <c r="B22" s="22" t="s">
        <v>213</v>
      </c>
      <c r="C22" s="23">
        <v>0</v>
      </c>
      <c r="D22" s="27" t="str">
        <f t="shared" si="1"/>
        <v>N/A</v>
      </c>
      <c r="E22" s="23">
        <v>0</v>
      </c>
      <c r="F22" s="27" t="str">
        <f t="shared" si="2"/>
        <v>N/A</v>
      </c>
      <c r="G22" s="23">
        <v>0</v>
      </c>
      <c r="H22" s="27" t="str">
        <f t="shared" si="3"/>
        <v>N/A</v>
      </c>
      <c r="I22" s="8" t="s">
        <v>1749</v>
      </c>
      <c r="J22" s="8" t="s">
        <v>1749</v>
      </c>
      <c r="K22" s="28" t="s">
        <v>739</v>
      </c>
      <c r="L22" s="112" t="str">
        <f t="shared" si="0"/>
        <v>N/A</v>
      </c>
    </row>
    <row r="23" spans="1:12" x14ac:dyDescent="0.2">
      <c r="A23" s="111" t="s">
        <v>998</v>
      </c>
      <c r="B23" s="22" t="s">
        <v>213</v>
      </c>
      <c r="C23" s="23">
        <v>570</v>
      </c>
      <c r="D23" s="27" t="str">
        <f t="shared" si="1"/>
        <v>N/A</v>
      </c>
      <c r="E23" s="23">
        <v>760</v>
      </c>
      <c r="F23" s="27" t="str">
        <f t="shared" si="2"/>
        <v>N/A</v>
      </c>
      <c r="G23" s="23">
        <v>741</v>
      </c>
      <c r="H23" s="27" t="str">
        <f t="shared" si="3"/>
        <v>N/A</v>
      </c>
      <c r="I23" s="8">
        <v>33.33</v>
      </c>
      <c r="J23" s="8">
        <v>-2.5</v>
      </c>
      <c r="K23" s="28" t="s">
        <v>739</v>
      </c>
      <c r="L23" s="112" t="str">
        <f t="shared" si="0"/>
        <v>Yes</v>
      </c>
    </row>
    <row r="24" spans="1:12" x14ac:dyDescent="0.2">
      <c r="A24" s="111" t="s">
        <v>999</v>
      </c>
      <c r="B24" s="22" t="s">
        <v>213</v>
      </c>
      <c r="C24" s="23">
        <v>8405</v>
      </c>
      <c r="D24" s="27" t="str">
        <f t="shared" si="1"/>
        <v>N/A</v>
      </c>
      <c r="E24" s="23">
        <v>8069</v>
      </c>
      <c r="F24" s="27" t="str">
        <f t="shared" si="2"/>
        <v>N/A</v>
      </c>
      <c r="G24" s="23">
        <v>230</v>
      </c>
      <c r="H24" s="27" t="str">
        <f t="shared" si="3"/>
        <v>N/A</v>
      </c>
      <c r="I24" s="8">
        <v>-4</v>
      </c>
      <c r="J24" s="8">
        <v>-97.1</v>
      </c>
      <c r="K24" s="28" t="s">
        <v>739</v>
      </c>
      <c r="L24" s="112" t="str">
        <f t="shared" si="0"/>
        <v>No</v>
      </c>
    </row>
    <row r="25" spans="1:12" x14ac:dyDescent="0.2">
      <c r="A25" s="111" t="s">
        <v>1000</v>
      </c>
      <c r="B25" s="22" t="s">
        <v>213</v>
      </c>
      <c r="C25" s="23">
        <v>0</v>
      </c>
      <c r="D25" s="27" t="str">
        <f t="shared" si="1"/>
        <v>N/A</v>
      </c>
      <c r="E25" s="23">
        <v>0</v>
      </c>
      <c r="F25" s="27" t="str">
        <f t="shared" si="2"/>
        <v>N/A</v>
      </c>
      <c r="G25" s="23">
        <v>0</v>
      </c>
      <c r="H25" s="27" t="str">
        <f t="shared" si="3"/>
        <v>N/A</v>
      </c>
      <c r="I25" s="8" t="s">
        <v>1749</v>
      </c>
      <c r="J25" s="8" t="s">
        <v>1749</v>
      </c>
      <c r="K25" s="28" t="s">
        <v>739</v>
      </c>
      <c r="L25" s="112" t="str">
        <f t="shared" si="0"/>
        <v>N/A</v>
      </c>
    </row>
    <row r="26" spans="1:12" x14ac:dyDescent="0.2">
      <c r="A26" s="111" t="s">
        <v>104</v>
      </c>
      <c r="B26" s="22" t="s">
        <v>213</v>
      </c>
      <c r="C26" s="23">
        <v>371678</v>
      </c>
      <c r="D26" s="27" t="str">
        <f t="shared" si="1"/>
        <v>N/A</v>
      </c>
      <c r="E26" s="23">
        <v>410641</v>
      </c>
      <c r="F26" s="27" t="str">
        <f t="shared" si="2"/>
        <v>N/A</v>
      </c>
      <c r="G26" s="23">
        <v>425324</v>
      </c>
      <c r="H26" s="27" t="str">
        <f t="shared" si="3"/>
        <v>N/A</v>
      </c>
      <c r="I26" s="8">
        <v>10.48</v>
      </c>
      <c r="J26" s="8">
        <v>3.5760000000000001</v>
      </c>
      <c r="K26" s="28" t="s">
        <v>739</v>
      </c>
      <c r="L26" s="112" t="str">
        <f t="shared" si="0"/>
        <v>Yes</v>
      </c>
    </row>
    <row r="27" spans="1:12" x14ac:dyDescent="0.2">
      <c r="A27" s="111" t="s">
        <v>1001</v>
      </c>
      <c r="B27" s="22" t="s">
        <v>213</v>
      </c>
      <c r="C27" s="23">
        <v>253445</v>
      </c>
      <c r="D27" s="27" t="str">
        <f t="shared" si="1"/>
        <v>N/A</v>
      </c>
      <c r="E27" s="23">
        <v>307914</v>
      </c>
      <c r="F27" s="27" t="str">
        <f t="shared" si="2"/>
        <v>N/A</v>
      </c>
      <c r="G27" s="23">
        <v>328362</v>
      </c>
      <c r="H27" s="27" t="str">
        <f t="shared" si="3"/>
        <v>N/A</v>
      </c>
      <c r="I27" s="8">
        <v>21.49</v>
      </c>
      <c r="J27" s="8">
        <v>6.641</v>
      </c>
      <c r="K27" s="28" t="s">
        <v>739</v>
      </c>
      <c r="L27" s="112" t="str">
        <f t="shared" si="0"/>
        <v>Yes</v>
      </c>
    </row>
    <row r="28" spans="1:12" x14ac:dyDescent="0.2">
      <c r="A28" s="111" t="s">
        <v>1002</v>
      </c>
      <c r="B28" s="22" t="s">
        <v>213</v>
      </c>
      <c r="C28" s="23">
        <v>0</v>
      </c>
      <c r="D28" s="27" t="str">
        <f t="shared" si="1"/>
        <v>N/A</v>
      </c>
      <c r="E28" s="23">
        <v>0</v>
      </c>
      <c r="F28" s="27" t="str">
        <f t="shared" si="2"/>
        <v>N/A</v>
      </c>
      <c r="G28" s="23">
        <v>0</v>
      </c>
      <c r="H28" s="27" t="str">
        <f t="shared" si="3"/>
        <v>N/A</v>
      </c>
      <c r="I28" s="8" t="s">
        <v>1749</v>
      </c>
      <c r="J28" s="8" t="s">
        <v>1749</v>
      </c>
      <c r="K28" s="28" t="s">
        <v>739</v>
      </c>
      <c r="L28" s="112" t="str">
        <f t="shared" si="0"/>
        <v>N/A</v>
      </c>
    </row>
    <row r="29" spans="1:12" x14ac:dyDescent="0.2">
      <c r="A29" s="111" t="s">
        <v>1003</v>
      </c>
      <c r="B29" s="22" t="s">
        <v>213</v>
      </c>
      <c r="C29" s="23">
        <v>0</v>
      </c>
      <c r="D29" s="27" t="str">
        <f t="shared" si="1"/>
        <v>N/A</v>
      </c>
      <c r="E29" s="23">
        <v>0</v>
      </c>
      <c r="F29" s="27" t="str">
        <f t="shared" si="2"/>
        <v>N/A</v>
      </c>
      <c r="G29" s="84">
        <v>0</v>
      </c>
      <c r="H29" s="27" t="str">
        <f t="shared" si="3"/>
        <v>N/A</v>
      </c>
      <c r="I29" s="8" t="s">
        <v>1749</v>
      </c>
      <c r="J29" s="8" t="s">
        <v>1749</v>
      </c>
      <c r="K29" s="28" t="s">
        <v>739</v>
      </c>
      <c r="L29" s="112" t="str">
        <f t="shared" si="0"/>
        <v>N/A</v>
      </c>
    </row>
    <row r="30" spans="1:12" x14ac:dyDescent="0.2">
      <c r="A30" s="111" t="s">
        <v>1004</v>
      </c>
      <c r="B30" s="22" t="s">
        <v>213</v>
      </c>
      <c r="C30" s="23">
        <v>84798</v>
      </c>
      <c r="D30" s="27" t="str">
        <f t="shared" si="1"/>
        <v>N/A</v>
      </c>
      <c r="E30" s="23">
        <v>16532</v>
      </c>
      <c r="F30" s="27" t="str">
        <f t="shared" si="2"/>
        <v>N/A</v>
      </c>
      <c r="G30" s="23">
        <v>11</v>
      </c>
      <c r="H30" s="27" t="str">
        <f t="shared" si="3"/>
        <v>N/A</v>
      </c>
      <c r="I30" s="8">
        <v>-80.5</v>
      </c>
      <c r="J30" s="8">
        <v>-100</v>
      </c>
      <c r="K30" s="28" t="s">
        <v>739</v>
      </c>
      <c r="L30" s="112" t="str">
        <f t="shared" si="0"/>
        <v>No</v>
      </c>
    </row>
    <row r="31" spans="1:12" x14ac:dyDescent="0.2">
      <c r="A31" s="111" t="s">
        <v>1005</v>
      </c>
      <c r="B31" s="22" t="s">
        <v>213</v>
      </c>
      <c r="C31" s="23">
        <v>14678</v>
      </c>
      <c r="D31" s="27" t="str">
        <f t="shared" si="1"/>
        <v>N/A</v>
      </c>
      <c r="E31" s="23">
        <v>69449</v>
      </c>
      <c r="F31" s="27" t="str">
        <f t="shared" si="2"/>
        <v>N/A</v>
      </c>
      <c r="G31" s="23">
        <v>81624</v>
      </c>
      <c r="H31" s="27" t="str">
        <f t="shared" si="3"/>
        <v>N/A</v>
      </c>
      <c r="I31" s="8">
        <v>373.2</v>
      </c>
      <c r="J31" s="8">
        <v>17.53</v>
      </c>
      <c r="K31" s="28" t="s">
        <v>739</v>
      </c>
      <c r="L31" s="112" t="str">
        <f t="shared" si="0"/>
        <v>Yes</v>
      </c>
    </row>
    <row r="32" spans="1:12" x14ac:dyDescent="0.2">
      <c r="A32" s="111" t="s">
        <v>1006</v>
      </c>
      <c r="B32" s="22" t="s">
        <v>213</v>
      </c>
      <c r="C32" s="23">
        <v>18757</v>
      </c>
      <c r="D32" s="27" t="str">
        <f t="shared" si="1"/>
        <v>N/A</v>
      </c>
      <c r="E32" s="23">
        <v>16746</v>
      </c>
      <c r="F32" s="27" t="str">
        <f t="shared" si="2"/>
        <v>N/A</v>
      </c>
      <c r="G32" s="23">
        <v>15333</v>
      </c>
      <c r="H32" s="27" t="str">
        <f t="shared" si="3"/>
        <v>N/A</v>
      </c>
      <c r="I32" s="8">
        <v>-10.7</v>
      </c>
      <c r="J32" s="8">
        <v>-8.44</v>
      </c>
      <c r="K32" s="28" t="s">
        <v>739</v>
      </c>
      <c r="L32" s="112" t="str">
        <f t="shared" si="0"/>
        <v>Yes</v>
      </c>
    </row>
    <row r="33" spans="1:12" x14ac:dyDescent="0.2">
      <c r="A33" s="111" t="s">
        <v>1007</v>
      </c>
      <c r="B33" s="22" t="s">
        <v>213</v>
      </c>
      <c r="C33" s="23">
        <v>0</v>
      </c>
      <c r="D33" s="27" t="str">
        <f t="shared" si="1"/>
        <v>N/A</v>
      </c>
      <c r="E33" s="23">
        <v>0</v>
      </c>
      <c r="F33" s="27" t="str">
        <f t="shared" si="2"/>
        <v>N/A</v>
      </c>
      <c r="G33" s="23">
        <v>0</v>
      </c>
      <c r="H33" s="27" t="str">
        <f t="shared" si="3"/>
        <v>N/A</v>
      </c>
      <c r="I33" s="8" t="s">
        <v>1749</v>
      </c>
      <c r="J33" s="8" t="s">
        <v>1749</v>
      </c>
      <c r="K33" s="28" t="s">
        <v>739</v>
      </c>
      <c r="L33" s="112" t="str">
        <f t="shared" si="0"/>
        <v>N/A</v>
      </c>
    </row>
    <row r="34" spans="1:12" x14ac:dyDescent="0.2">
      <c r="A34" s="111" t="s">
        <v>105</v>
      </c>
      <c r="B34" s="22" t="s">
        <v>213</v>
      </c>
      <c r="C34" s="23">
        <v>121139</v>
      </c>
      <c r="D34" s="27" t="str">
        <f t="shared" si="1"/>
        <v>N/A</v>
      </c>
      <c r="E34" s="23">
        <v>151020</v>
      </c>
      <c r="F34" s="27" t="str">
        <f t="shared" si="2"/>
        <v>N/A</v>
      </c>
      <c r="G34" s="23">
        <v>169154</v>
      </c>
      <c r="H34" s="27" t="str">
        <f t="shared" si="3"/>
        <v>N/A</v>
      </c>
      <c r="I34" s="8">
        <v>24.67</v>
      </c>
      <c r="J34" s="8">
        <v>12.01</v>
      </c>
      <c r="K34" s="28" t="s">
        <v>739</v>
      </c>
      <c r="L34" s="112" t="str">
        <f t="shared" si="0"/>
        <v>Yes</v>
      </c>
    </row>
    <row r="35" spans="1:12" x14ac:dyDescent="0.2">
      <c r="A35" s="111" t="s">
        <v>1008</v>
      </c>
      <c r="B35" s="22" t="s">
        <v>213</v>
      </c>
      <c r="C35" s="23">
        <v>104511</v>
      </c>
      <c r="D35" s="27" t="str">
        <f t="shared" si="1"/>
        <v>N/A</v>
      </c>
      <c r="E35" s="23">
        <v>139209</v>
      </c>
      <c r="F35" s="27" t="str">
        <f t="shared" si="2"/>
        <v>N/A</v>
      </c>
      <c r="G35" s="23">
        <v>159298</v>
      </c>
      <c r="H35" s="27" t="str">
        <f t="shared" si="3"/>
        <v>N/A</v>
      </c>
      <c r="I35" s="8">
        <v>33.200000000000003</v>
      </c>
      <c r="J35" s="8">
        <v>14.43</v>
      </c>
      <c r="K35" s="28" t="s">
        <v>739</v>
      </c>
      <c r="L35" s="112" t="str">
        <f t="shared" si="0"/>
        <v>Yes</v>
      </c>
    </row>
    <row r="36" spans="1:12" x14ac:dyDescent="0.2">
      <c r="A36" s="111" t="s">
        <v>1009</v>
      </c>
      <c r="B36" s="22" t="s">
        <v>213</v>
      </c>
      <c r="C36" s="23">
        <v>0</v>
      </c>
      <c r="D36" s="27" t="str">
        <f t="shared" si="1"/>
        <v>N/A</v>
      </c>
      <c r="E36" s="23">
        <v>0</v>
      </c>
      <c r="F36" s="27" t="str">
        <f t="shared" si="2"/>
        <v>N/A</v>
      </c>
      <c r="G36" s="23">
        <v>0</v>
      </c>
      <c r="H36" s="27" t="str">
        <f t="shared" si="3"/>
        <v>N/A</v>
      </c>
      <c r="I36" s="8" t="s">
        <v>1749</v>
      </c>
      <c r="J36" s="8" t="s">
        <v>1749</v>
      </c>
      <c r="K36" s="28" t="s">
        <v>739</v>
      </c>
      <c r="L36" s="112" t="str">
        <f t="shared" si="0"/>
        <v>N/A</v>
      </c>
    </row>
    <row r="37" spans="1:12" x14ac:dyDescent="0.2">
      <c r="A37" s="111" t="s">
        <v>1010</v>
      </c>
      <c r="B37" s="22" t="s">
        <v>213</v>
      </c>
      <c r="C37" s="23">
        <v>0</v>
      </c>
      <c r="D37" s="27" t="str">
        <f t="shared" si="1"/>
        <v>N/A</v>
      </c>
      <c r="E37" s="23">
        <v>0</v>
      </c>
      <c r="F37" s="27" t="str">
        <f t="shared" si="2"/>
        <v>N/A</v>
      </c>
      <c r="G37" s="23">
        <v>0</v>
      </c>
      <c r="H37" s="27" t="str">
        <f t="shared" si="3"/>
        <v>N/A</v>
      </c>
      <c r="I37" s="8" t="s">
        <v>1749</v>
      </c>
      <c r="J37" s="8" t="s">
        <v>1749</v>
      </c>
      <c r="K37" s="28" t="s">
        <v>739</v>
      </c>
      <c r="L37" s="112" t="str">
        <f t="shared" si="0"/>
        <v>N/A</v>
      </c>
    </row>
    <row r="38" spans="1:12" x14ac:dyDescent="0.2">
      <c r="A38" s="111" t="s">
        <v>1011</v>
      </c>
      <c r="B38" s="22" t="s">
        <v>213</v>
      </c>
      <c r="C38" s="23">
        <v>8111</v>
      </c>
      <c r="D38" s="27" t="str">
        <f t="shared" si="1"/>
        <v>N/A</v>
      </c>
      <c r="E38" s="23">
        <v>2274</v>
      </c>
      <c r="F38" s="27" t="str">
        <f t="shared" si="2"/>
        <v>N/A</v>
      </c>
      <c r="G38" s="23">
        <v>999</v>
      </c>
      <c r="H38" s="27" t="str">
        <f t="shared" si="3"/>
        <v>N/A</v>
      </c>
      <c r="I38" s="8">
        <v>-72</v>
      </c>
      <c r="J38" s="8">
        <v>-56.1</v>
      </c>
      <c r="K38" s="28" t="s">
        <v>739</v>
      </c>
      <c r="L38" s="112" t="str">
        <f t="shared" si="0"/>
        <v>No</v>
      </c>
    </row>
    <row r="39" spans="1:12" x14ac:dyDescent="0.2">
      <c r="A39" s="111" t="s">
        <v>1012</v>
      </c>
      <c r="B39" s="22" t="s">
        <v>213</v>
      </c>
      <c r="C39" s="23">
        <v>8517</v>
      </c>
      <c r="D39" s="27" t="str">
        <f t="shared" si="1"/>
        <v>N/A</v>
      </c>
      <c r="E39" s="23">
        <v>9537</v>
      </c>
      <c r="F39" s="27" t="str">
        <f t="shared" si="2"/>
        <v>N/A</v>
      </c>
      <c r="G39" s="23">
        <v>8857</v>
      </c>
      <c r="H39" s="27" t="str">
        <f t="shared" si="3"/>
        <v>N/A</v>
      </c>
      <c r="I39" s="8">
        <v>11.98</v>
      </c>
      <c r="J39" s="8">
        <v>-7.13</v>
      </c>
      <c r="K39" s="28" t="s">
        <v>739</v>
      </c>
      <c r="L39" s="112" t="str">
        <f t="shared" si="0"/>
        <v>Yes</v>
      </c>
    </row>
    <row r="40" spans="1:12" x14ac:dyDescent="0.2">
      <c r="A40" s="111" t="s">
        <v>1013</v>
      </c>
      <c r="B40" s="22" t="s">
        <v>213</v>
      </c>
      <c r="C40" s="23">
        <v>0</v>
      </c>
      <c r="D40" s="27" t="str">
        <f t="shared" si="1"/>
        <v>N/A</v>
      </c>
      <c r="E40" s="23">
        <v>0</v>
      </c>
      <c r="F40" s="27" t="str">
        <f t="shared" si="2"/>
        <v>N/A</v>
      </c>
      <c r="G40" s="23">
        <v>0</v>
      </c>
      <c r="H40" s="27" t="str">
        <f t="shared" si="3"/>
        <v>N/A</v>
      </c>
      <c r="I40" s="8" t="s">
        <v>1749</v>
      </c>
      <c r="J40" s="8" t="s">
        <v>1749</v>
      </c>
      <c r="K40" s="28" t="s">
        <v>739</v>
      </c>
      <c r="L40" s="112" t="str">
        <f t="shared" si="0"/>
        <v>N/A</v>
      </c>
    </row>
    <row r="41" spans="1:12" x14ac:dyDescent="0.2">
      <c r="A41" s="175" t="s">
        <v>84</v>
      </c>
      <c r="B41" s="22" t="s">
        <v>213</v>
      </c>
      <c r="C41" s="29">
        <v>2699985480</v>
      </c>
      <c r="D41" s="27" t="str">
        <f t="shared" si="1"/>
        <v>N/A</v>
      </c>
      <c r="E41" s="29">
        <v>3060803687</v>
      </c>
      <c r="F41" s="27" t="str">
        <f t="shared" si="2"/>
        <v>N/A</v>
      </c>
      <c r="G41" s="29">
        <v>2465900997</v>
      </c>
      <c r="H41" s="27" t="str">
        <f t="shared" si="3"/>
        <v>N/A</v>
      </c>
      <c r="I41" s="8">
        <v>13.36</v>
      </c>
      <c r="J41" s="8">
        <v>-19.399999999999999</v>
      </c>
      <c r="K41" s="28" t="s">
        <v>739</v>
      </c>
      <c r="L41" s="112" t="str">
        <f t="shared" si="0"/>
        <v>Yes</v>
      </c>
    </row>
    <row r="42" spans="1:12" x14ac:dyDescent="0.2">
      <c r="A42" s="175" t="s">
        <v>1501</v>
      </c>
      <c r="B42" s="22" t="s">
        <v>213</v>
      </c>
      <c r="C42" s="29">
        <v>4385.6278628999999</v>
      </c>
      <c r="D42" s="27" t="str">
        <f t="shared" si="1"/>
        <v>N/A</v>
      </c>
      <c r="E42" s="29">
        <v>4499.5276544999997</v>
      </c>
      <c r="F42" s="27" t="str">
        <f t="shared" si="2"/>
        <v>N/A</v>
      </c>
      <c r="G42" s="29">
        <v>3522.0465211999999</v>
      </c>
      <c r="H42" s="27" t="str">
        <f t="shared" si="3"/>
        <v>N/A</v>
      </c>
      <c r="I42" s="8">
        <v>2.597</v>
      </c>
      <c r="J42" s="8">
        <v>-21.7</v>
      </c>
      <c r="K42" s="28" t="s">
        <v>739</v>
      </c>
      <c r="L42" s="112" t="str">
        <f t="shared" si="0"/>
        <v>Yes</v>
      </c>
    </row>
    <row r="43" spans="1:12" x14ac:dyDescent="0.2">
      <c r="A43" s="175" t="s">
        <v>1502</v>
      </c>
      <c r="B43" s="22" t="s">
        <v>213</v>
      </c>
      <c r="C43" s="29">
        <v>5392.8416233999997</v>
      </c>
      <c r="D43" s="27" t="str">
        <f t="shared" si="1"/>
        <v>N/A</v>
      </c>
      <c r="E43" s="29">
        <v>5583.7269563</v>
      </c>
      <c r="F43" s="27" t="str">
        <f t="shared" si="2"/>
        <v>N/A</v>
      </c>
      <c r="G43" s="29">
        <v>4390.8102617000004</v>
      </c>
      <c r="H43" s="27" t="str">
        <f t="shared" si="3"/>
        <v>N/A</v>
      </c>
      <c r="I43" s="8">
        <v>3.54</v>
      </c>
      <c r="J43" s="8">
        <v>-21.4</v>
      </c>
      <c r="K43" s="28" t="s">
        <v>739</v>
      </c>
      <c r="L43" s="112" t="str">
        <f t="shared" si="0"/>
        <v>Yes</v>
      </c>
    </row>
    <row r="44" spans="1:12" x14ac:dyDescent="0.2">
      <c r="A44" s="144" t="s">
        <v>107</v>
      </c>
      <c r="B44" s="22" t="s">
        <v>213</v>
      </c>
      <c r="C44" s="29">
        <v>213036514</v>
      </c>
      <c r="D44" s="27" t="str">
        <f t="shared" si="1"/>
        <v>N/A</v>
      </c>
      <c r="E44" s="29">
        <v>243949557</v>
      </c>
      <c r="F44" s="27" t="str">
        <f t="shared" si="2"/>
        <v>N/A</v>
      </c>
      <c r="G44" s="29">
        <v>269216998</v>
      </c>
      <c r="H44" s="27" t="str">
        <f t="shared" si="3"/>
        <v>N/A</v>
      </c>
      <c r="I44" s="8">
        <v>14.51</v>
      </c>
      <c r="J44" s="8">
        <v>10.36</v>
      </c>
      <c r="K44" s="28" t="s">
        <v>739</v>
      </c>
      <c r="L44" s="112" t="str">
        <f t="shared" si="0"/>
        <v>Yes</v>
      </c>
    </row>
    <row r="45" spans="1:12" x14ac:dyDescent="0.2">
      <c r="A45" s="175" t="s">
        <v>158</v>
      </c>
      <c r="B45" s="30" t="s">
        <v>217</v>
      </c>
      <c r="C45" s="1">
        <v>832</v>
      </c>
      <c r="D45" s="27" t="str">
        <f>IF($B45="N/A","N/A",IF(C45&gt;0,"No",IF(C45&lt;0,"No","Yes")))</f>
        <v>No</v>
      </c>
      <c r="E45" s="1">
        <v>80448</v>
      </c>
      <c r="F45" s="27" t="str">
        <f>IF($B45="N/A","N/A",IF(E45&gt;0,"No",IF(E45&lt;0,"No","Yes")))</f>
        <v>No</v>
      </c>
      <c r="G45" s="1">
        <v>253057</v>
      </c>
      <c r="H45" s="27" t="str">
        <f>IF($B45="N/A","N/A",IF(G45&gt;0,"No",IF(G45&lt;0,"No","Yes")))</f>
        <v>No</v>
      </c>
      <c r="I45" s="8">
        <v>9569</v>
      </c>
      <c r="J45" s="8">
        <v>214.6</v>
      </c>
      <c r="K45" s="28" t="s">
        <v>739</v>
      </c>
      <c r="L45" s="112" t="str">
        <f t="shared" si="0"/>
        <v>No</v>
      </c>
    </row>
    <row r="46" spans="1:12" x14ac:dyDescent="0.2">
      <c r="A46" s="175" t="s">
        <v>156</v>
      </c>
      <c r="B46" s="22" t="s">
        <v>213</v>
      </c>
      <c r="C46" s="29">
        <v>389537</v>
      </c>
      <c r="D46" s="27" t="str">
        <f t="shared" ref="D46:D47" si="4">IF($B46="N/A","N/A",IF(C46&gt;10,"No",IF(C46&lt;-10,"No","Yes")))</f>
        <v>N/A</v>
      </c>
      <c r="E46" s="29">
        <v>2922735</v>
      </c>
      <c r="F46" s="27" t="str">
        <f t="shared" ref="F46:F47" si="5">IF($B46="N/A","N/A",IF(E46&gt;10,"No",IF(E46&lt;-10,"No","Yes")))</f>
        <v>N/A</v>
      </c>
      <c r="G46" s="29">
        <v>31615976</v>
      </c>
      <c r="H46" s="27" t="str">
        <f t="shared" ref="H46:H47" si="6">IF($B46="N/A","N/A",IF(G46&gt;10,"No",IF(G46&lt;-10,"No","Yes")))</f>
        <v>N/A</v>
      </c>
      <c r="I46" s="8">
        <v>650.29999999999995</v>
      </c>
      <c r="J46" s="8">
        <v>981.7</v>
      </c>
      <c r="K46" s="28" t="s">
        <v>739</v>
      </c>
      <c r="L46" s="112" t="str">
        <f t="shared" si="0"/>
        <v>No</v>
      </c>
    </row>
    <row r="47" spans="1:12" x14ac:dyDescent="0.2">
      <c r="A47" s="175" t="s">
        <v>1304</v>
      </c>
      <c r="B47" s="22" t="s">
        <v>213</v>
      </c>
      <c r="C47" s="29">
        <v>468.19350961999999</v>
      </c>
      <c r="D47" s="27" t="str">
        <f t="shared" si="4"/>
        <v>N/A</v>
      </c>
      <c r="E47" s="29">
        <v>36.330735382</v>
      </c>
      <c r="F47" s="27" t="str">
        <f t="shared" si="5"/>
        <v>N/A</v>
      </c>
      <c r="G47" s="29">
        <v>124.93618434</v>
      </c>
      <c r="H47" s="27" t="str">
        <f t="shared" si="6"/>
        <v>N/A</v>
      </c>
      <c r="I47" s="8">
        <v>-92.2</v>
      </c>
      <c r="J47" s="8">
        <v>243.9</v>
      </c>
      <c r="K47" s="28" t="s">
        <v>739</v>
      </c>
      <c r="L47" s="112" t="str">
        <f>IF(J47="Div by 0", "N/A", IF(OR(J47="N/A",K47="N/A"),"N/A", IF(J47&gt;VALUE(MID(K47,1,2)), "No", IF(J47&lt;-1*VALUE(MID(K47,1,2)), "No", "Yes"))))</f>
        <v>No</v>
      </c>
    </row>
    <row r="48" spans="1:12" x14ac:dyDescent="0.2">
      <c r="A48" s="175" t="s">
        <v>1503</v>
      </c>
      <c r="B48" s="22" t="s">
        <v>213</v>
      </c>
      <c r="C48" s="29">
        <v>15714.431146999999</v>
      </c>
      <c r="D48" s="27" t="str">
        <f t="shared" ref="D48:D74" si="7">IF($B48="N/A","N/A",IF(C48&gt;10,"No",IF(C48&lt;-10,"No","Yes")))</f>
        <v>N/A</v>
      </c>
      <c r="E48" s="29">
        <v>17850.254326999999</v>
      </c>
      <c r="F48" s="27" t="str">
        <f t="shared" ref="F48:F74" si="8">IF($B48="N/A","N/A",IF(E48&gt;10,"No",IF(E48&lt;-10,"No","Yes")))</f>
        <v>N/A</v>
      </c>
      <c r="G48" s="29">
        <v>15304.711093</v>
      </c>
      <c r="H48" s="27" t="str">
        <f t="shared" ref="H48:H74" si="9">IF($B48="N/A","N/A",IF(G48&gt;10,"No",IF(G48&lt;-10,"No","Yes")))</f>
        <v>N/A</v>
      </c>
      <c r="I48" s="8">
        <v>13.59</v>
      </c>
      <c r="J48" s="8">
        <v>-14.3</v>
      </c>
      <c r="K48" s="28" t="s">
        <v>739</v>
      </c>
      <c r="L48" s="112" t="str">
        <f t="shared" ref="L48:L74" si="10">IF(J48="Div by 0", "N/A", IF(K48="N/A","N/A", IF(J48&gt;VALUE(MID(K48,1,2)), "No", IF(J48&lt;-1*VALUE(MID(K48,1,2)), "No", "Yes"))))</f>
        <v>Yes</v>
      </c>
    </row>
    <row r="49" spans="1:12" x14ac:dyDescent="0.2">
      <c r="A49" s="175" t="s">
        <v>1504</v>
      </c>
      <c r="B49" s="22" t="s">
        <v>213</v>
      </c>
      <c r="C49" s="29">
        <v>12067.45968</v>
      </c>
      <c r="D49" s="27" t="str">
        <f t="shared" si="7"/>
        <v>N/A</v>
      </c>
      <c r="E49" s="29">
        <v>15634.995564999999</v>
      </c>
      <c r="F49" s="27" t="str">
        <f t="shared" si="8"/>
        <v>N/A</v>
      </c>
      <c r="G49" s="29">
        <v>15591.537559</v>
      </c>
      <c r="H49" s="27" t="str">
        <f t="shared" si="9"/>
        <v>N/A</v>
      </c>
      <c r="I49" s="8">
        <v>29.56</v>
      </c>
      <c r="J49" s="8">
        <v>-0.27800000000000002</v>
      </c>
      <c r="K49" s="28" t="s">
        <v>739</v>
      </c>
      <c r="L49" s="112" t="str">
        <f t="shared" si="10"/>
        <v>Yes</v>
      </c>
    </row>
    <row r="50" spans="1:12" x14ac:dyDescent="0.2">
      <c r="A50" s="175" t="s">
        <v>1505</v>
      </c>
      <c r="B50" s="22" t="s">
        <v>213</v>
      </c>
      <c r="C50" s="29" t="s">
        <v>1749</v>
      </c>
      <c r="D50" s="27" t="str">
        <f t="shared" si="7"/>
        <v>N/A</v>
      </c>
      <c r="E50" s="29" t="s">
        <v>1749</v>
      </c>
      <c r="F50" s="27" t="str">
        <f t="shared" si="8"/>
        <v>N/A</v>
      </c>
      <c r="G50" s="29" t="s">
        <v>1749</v>
      </c>
      <c r="H50" s="27" t="str">
        <f t="shared" si="9"/>
        <v>N/A</v>
      </c>
      <c r="I50" s="8" t="s">
        <v>1749</v>
      </c>
      <c r="J50" s="8" t="s">
        <v>1749</v>
      </c>
      <c r="K50" s="28" t="s">
        <v>739</v>
      </c>
      <c r="L50" s="112" t="str">
        <f t="shared" si="10"/>
        <v>N/A</v>
      </c>
    </row>
    <row r="51" spans="1:12" x14ac:dyDescent="0.2">
      <c r="A51" s="175" t="s">
        <v>1506</v>
      </c>
      <c r="B51" s="22" t="s">
        <v>213</v>
      </c>
      <c r="C51" s="29">
        <v>4043.8805969999999</v>
      </c>
      <c r="D51" s="27" t="str">
        <f t="shared" si="7"/>
        <v>N/A</v>
      </c>
      <c r="E51" s="29">
        <v>2428.59375</v>
      </c>
      <c r="F51" s="27" t="str">
        <f t="shared" si="8"/>
        <v>N/A</v>
      </c>
      <c r="G51" s="29">
        <v>3615.3091436999998</v>
      </c>
      <c r="H51" s="27" t="str">
        <f t="shared" si="9"/>
        <v>N/A</v>
      </c>
      <c r="I51" s="8">
        <v>-39.9</v>
      </c>
      <c r="J51" s="8">
        <v>48.86</v>
      </c>
      <c r="K51" s="28" t="s">
        <v>739</v>
      </c>
      <c r="L51" s="112" t="str">
        <f t="shared" si="10"/>
        <v>No</v>
      </c>
    </row>
    <row r="52" spans="1:12" x14ac:dyDescent="0.2">
      <c r="A52" s="175" t="s">
        <v>1507</v>
      </c>
      <c r="B52" s="22" t="s">
        <v>213</v>
      </c>
      <c r="C52" s="29">
        <v>24902.941606</v>
      </c>
      <c r="D52" s="27" t="str">
        <f t="shared" si="7"/>
        <v>N/A</v>
      </c>
      <c r="E52" s="29">
        <v>27720.071489999998</v>
      </c>
      <c r="F52" s="27" t="str">
        <f t="shared" si="8"/>
        <v>N/A</v>
      </c>
      <c r="G52" s="29">
        <v>760.46721310999999</v>
      </c>
      <c r="H52" s="27" t="str">
        <f t="shared" si="9"/>
        <v>N/A</v>
      </c>
      <c r="I52" s="8">
        <v>11.31</v>
      </c>
      <c r="J52" s="8">
        <v>-97.3</v>
      </c>
      <c r="K52" s="28" t="s">
        <v>739</v>
      </c>
      <c r="L52" s="112" t="str">
        <f t="shared" si="10"/>
        <v>No</v>
      </c>
    </row>
    <row r="53" spans="1:12" x14ac:dyDescent="0.2">
      <c r="A53" s="175" t="s">
        <v>1508</v>
      </c>
      <c r="B53" s="22" t="s">
        <v>213</v>
      </c>
      <c r="C53" s="29" t="s">
        <v>1749</v>
      </c>
      <c r="D53" s="27" t="str">
        <f t="shared" si="7"/>
        <v>N/A</v>
      </c>
      <c r="E53" s="29" t="s">
        <v>1749</v>
      </c>
      <c r="F53" s="27" t="str">
        <f t="shared" si="8"/>
        <v>N/A</v>
      </c>
      <c r="G53" s="29" t="s">
        <v>1749</v>
      </c>
      <c r="H53" s="27" t="str">
        <f t="shared" si="9"/>
        <v>N/A</v>
      </c>
      <c r="I53" s="8" t="s">
        <v>1749</v>
      </c>
      <c r="J53" s="8" t="s">
        <v>1749</v>
      </c>
      <c r="K53" s="28" t="s">
        <v>739</v>
      </c>
      <c r="L53" s="112" t="str">
        <f t="shared" si="10"/>
        <v>N/A</v>
      </c>
    </row>
    <row r="54" spans="1:12" x14ac:dyDescent="0.2">
      <c r="A54" s="175" t="s">
        <v>1509</v>
      </c>
      <c r="B54" s="22" t="s">
        <v>213</v>
      </c>
      <c r="C54" s="29">
        <v>15517.905780999999</v>
      </c>
      <c r="D54" s="27" t="str">
        <f t="shared" si="7"/>
        <v>N/A</v>
      </c>
      <c r="E54" s="29">
        <v>17350.991420999999</v>
      </c>
      <c r="F54" s="27" t="str">
        <f t="shared" si="8"/>
        <v>N/A</v>
      </c>
      <c r="G54" s="29">
        <v>12152.6649</v>
      </c>
      <c r="H54" s="27" t="str">
        <f t="shared" si="9"/>
        <v>N/A</v>
      </c>
      <c r="I54" s="8">
        <v>11.81</v>
      </c>
      <c r="J54" s="8">
        <v>-30</v>
      </c>
      <c r="K54" s="28" t="s">
        <v>739</v>
      </c>
      <c r="L54" s="112" t="str">
        <f t="shared" si="10"/>
        <v>Yes</v>
      </c>
    </row>
    <row r="55" spans="1:12" x14ac:dyDescent="0.2">
      <c r="A55" s="175" t="s">
        <v>1510</v>
      </c>
      <c r="B55" s="22" t="s">
        <v>213</v>
      </c>
      <c r="C55" s="29">
        <v>12949.96457</v>
      </c>
      <c r="D55" s="27" t="str">
        <f t="shared" si="7"/>
        <v>N/A</v>
      </c>
      <c r="E55" s="29">
        <v>14649.424987</v>
      </c>
      <c r="F55" s="27" t="str">
        <f t="shared" si="8"/>
        <v>N/A</v>
      </c>
      <c r="G55" s="29">
        <v>12161.923228</v>
      </c>
      <c r="H55" s="27" t="str">
        <f t="shared" si="9"/>
        <v>N/A</v>
      </c>
      <c r="I55" s="8">
        <v>13.12</v>
      </c>
      <c r="J55" s="8">
        <v>-17</v>
      </c>
      <c r="K55" s="28" t="s">
        <v>739</v>
      </c>
      <c r="L55" s="112" t="str">
        <f t="shared" si="10"/>
        <v>Yes</v>
      </c>
    </row>
    <row r="56" spans="1:12" ht="25.5" x14ac:dyDescent="0.2">
      <c r="A56" s="175" t="s">
        <v>1511</v>
      </c>
      <c r="B56" s="22" t="s">
        <v>213</v>
      </c>
      <c r="C56" s="29" t="s">
        <v>1749</v>
      </c>
      <c r="D56" s="27" t="str">
        <f t="shared" si="7"/>
        <v>N/A</v>
      </c>
      <c r="E56" s="29" t="s">
        <v>1749</v>
      </c>
      <c r="F56" s="27" t="str">
        <f t="shared" si="8"/>
        <v>N/A</v>
      </c>
      <c r="G56" s="29" t="s">
        <v>1749</v>
      </c>
      <c r="H56" s="27" t="str">
        <f t="shared" si="9"/>
        <v>N/A</v>
      </c>
      <c r="I56" s="8" t="s">
        <v>1749</v>
      </c>
      <c r="J56" s="8" t="s">
        <v>1749</v>
      </c>
      <c r="K56" s="28" t="s">
        <v>739</v>
      </c>
      <c r="L56" s="112" t="str">
        <f t="shared" si="10"/>
        <v>N/A</v>
      </c>
    </row>
    <row r="57" spans="1:12" x14ac:dyDescent="0.2">
      <c r="A57" s="175" t="s">
        <v>1512</v>
      </c>
      <c r="B57" s="22" t="s">
        <v>213</v>
      </c>
      <c r="C57" s="29">
        <v>11709.868420999999</v>
      </c>
      <c r="D57" s="27" t="str">
        <f t="shared" si="7"/>
        <v>N/A</v>
      </c>
      <c r="E57" s="29">
        <v>13802.206579</v>
      </c>
      <c r="F57" s="27" t="str">
        <f t="shared" si="8"/>
        <v>N/A</v>
      </c>
      <c r="G57" s="29">
        <v>13451.900135</v>
      </c>
      <c r="H57" s="27" t="str">
        <f t="shared" si="9"/>
        <v>N/A</v>
      </c>
      <c r="I57" s="8">
        <v>17.87</v>
      </c>
      <c r="J57" s="8">
        <v>-2.54</v>
      </c>
      <c r="K57" s="28" t="s">
        <v>739</v>
      </c>
      <c r="L57" s="112" t="str">
        <f t="shared" si="10"/>
        <v>Yes</v>
      </c>
    </row>
    <row r="58" spans="1:12" x14ac:dyDescent="0.2">
      <c r="A58" s="175" t="s">
        <v>1513</v>
      </c>
      <c r="B58" s="22" t="s">
        <v>213</v>
      </c>
      <c r="C58" s="29">
        <v>37834.479357999997</v>
      </c>
      <c r="D58" s="27" t="str">
        <f t="shared" si="7"/>
        <v>N/A</v>
      </c>
      <c r="E58" s="29">
        <v>40329.987854999999</v>
      </c>
      <c r="F58" s="27" t="str">
        <f t="shared" si="8"/>
        <v>N/A</v>
      </c>
      <c r="G58" s="29">
        <v>5165.3782609</v>
      </c>
      <c r="H58" s="27" t="str">
        <f t="shared" si="9"/>
        <v>N/A</v>
      </c>
      <c r="I58" s="8">
        <v>6.5960000000000001</v>
      </c>
      <c r="J58" s="8">
        <v>-87.2</v>
      </c>
      <c r="K58" s="28" t="s">
        <v>739</v>
      </c>
      <c r="L58" s="112" t="str">
        <f t="shared" si="10"/>
        <v>No</v>
      </c>
    </row>
    <row r="59" spans="1:12" x14ac:dyDescent="0.2">
      <c r="A59" s="175" t="s">
        <v>1514</v>
      </c>
      <c r="B59" s="22" t="s">
        <v>213</v>
      </c>
      <c r="C59" s="29" t="s">
        <v>1749</v>
      </c>
      <c r="D59" s="27" t="str">
        <f t="shared" si="7"/>
        <v>N/A</v>
      </c>
      <c r="E59" s="29" t="s">
        <v>1749</v>
      </c>
      <c r="F59" s="27" t="str">
        <f t="shared" si="8"/>
        <v>N/A</v>
      </c>
      <c r="G59" s="29" t="s">
        <v>1749</v>
      </c>
      <c r="H59" s="27" t="str">
        <f t="shared" si="9"/>
        <v>N/A</v>
      </c>
      <c r="I59" s="8" t="s">
        <v>1749</v>
      </c>
      <c r="J59" s="8" t="s">
        <v>1749</v>
      </c>
      <c r="K59" s="28" t="s">
        <v>739</v>
      </c>
      <c r="L59" s="112" t="str">
        <f t="shared" si="10"/>
        <v>N/A</v>
      </c>
    </row>
    <row r="60" spans="1:12" x14ac:dyDescent="0.2">
      <c r="A60" s="175" t="s">
        <v>1515</v>
      </c>
      <c r="B60" s="22" t="s">
        <v>213</v>
      </c>
      <c r="C60" s="29">
        <v>1417.6098774</v>
      </c>
      <c r="D60" s="27" t="str">
        <f t="shared" si="7"/>
        <v>N/A</v>
      </c>
      <c r="E60" s="29">
        <v>1464.2893501000001</v>
      </c>
      <c r="F60" s="27" t="str">
        <f t="shared" si="8"/>
        <v>N/A</v>
      </c>
      <c r="G60" s="29">
        <v>1454.7660771999999</v>
      </c>
      <c r="H60" s="27" t="str">
        <f t="shared" si="9"/>
        <v>N/A</v>
      </c>
      <c r="I60" s="8">
        <v>3.2930000000000001</v>
      </c>
      <c r="J60" s="8">
        <v>-0.65</v>
      </c>
      <c r="K60" s="28" t="s">
        <v>739</v>
      </c>
      <c r="L60" s="112" t="str">
        <f t="shared" si="10"/>
        <v>Yes</v>
      </c>
    </row>
    <row r="61" spans="1:12" x14ac:dyDescent="0.2">
      <c r="A61" s="175" t="s">
        <v>1516</v>
      </c>
      <c r="B61" s="22" t="s">
        <v>213</v>
      </c>
      <c r="C61" s="29">
        <v>1261.0935824000001</v>
      </c>
      <c r="D61" s="27" t="str">
        <f t="shared" si="7"/>
        <v>N/A</v>
      </c>
      <c r="E61" s="29">
        <v>1319.4748241</v>
      </c>
      <c r="F61" s="27" t="str">
        <f t="shared" si="8"/>
        <v>N/A</v>
      </c>
      <c r="G61" s="29">
        <v>1322.4305400999999</v>
      </c>
      <c r="H61" s="27" t="str">
        <f t="shared" si="9"/>
        <v>N/A</v>
      </c>
      <c r="I61" s="8">
        <v>4.6289999999999996</v>
      </c>
      <c r="J61" s="8">
        <v>0.224</v>
      </c>
      <c r="K61" s="28" t="s">
        <v>739</v>
      </c>
      <c r="L61" s="112" t="str">
        <f t="shared" si="10"/>
        <v>Yes</v>
      </c>
    </row>
    <row r="62" spans="1:12" x14ac:dyDescent="0.2">
      <c r="A62" s="175" t="s">
        <v>1517</v>
      </c>
      <c r="B62" s="22" t="s">
        <v>213</v>
      </c>
      <c r="C62" s="29" t="s">
        <v>1749</v>
      </c>
      <c r="D62" s="27" t="str">
        <f t="shared" si="7"/>
        <v>N/A</v>
      </c>
      <c r="E62" s="29" t="s">
        <v>1749</v>
      </c>
      <c r="F62" s="27" t="str">
        <f t="shared" si="8"/>
        <v>N/A</v>
      </c>
      <c r="G62" s="29" t="s">
        <v>1749</v>
      </c>
      <c r="H62" s="27" t="str">
        <f t="shared" si="9"/>
        <v>N/A</v>
      </c>
      <c r="I62" s="8" t="s">
        <v>1749</v>
      </c>
      <c r="J62" s="8" t="s">
        <v>1749</v>
      </c>
      <c r="K62" s="28" t="s">
        <v>739</v>
      </c>
      <c r="L62" s="112" t="str">
        <f t="shared" si="10"/>
        <v>N/A</v>
      </c>
    </row>
    <row r="63" spans="1:12" ht="25.5" x14ac:dyDescent="0.2">
      <c r="A63" s="175" t="s">
        <v>1518</v>
      </c>
      <c r="B63" s="22" t="s">
        <v>213</v>
      </c>
      <c r="C63" s="29" t="s">
        <v>1749</v>
      </c>
      <c r="D63" s="27" t="str">
        <f t="shared" si="7"/>
        <v>N/A</v>
      </c>
      <c r="E63" s="29" t="s">
        <v>1749</v>
      </c>
      <c r="F63" s="27" t="str">
        <f t="shared" si="8"/>
        <v>N/A</v>
      </c>
      <c r="G63" s="29" t="s">
        <v>1749</v>
      </c>
      <c r="H63" s="27" t="str">
        <f t="shared" si="9"/>
        <v>N/A</v>
      </c>
      <c r="I63" s="8" t="s">
        <v>1749</v>
      </c>
      <c r="J63" s="8" t="s">
        <v>1749</v>
      </c>
      <c r="K63" s="28" t="s">
        <v>739</v>
      </c>
      <c r="L63" s="112" t="str">
        <f t="shared" si="10"/>
        <v>N/A</v>
      </c>
    </row>
    <row r="64" spans="1:12" x14ac:dyDescent="0.2">
      <c r="A64" s="175" t="s">
        <v>1519</v>
      </c>
      <c r="B64" s="22" t="s">
        <v>213</v>
      </c>
      <c r="C64" s="29">
        <v>1382.0007075999999</v>
      </c>
      <c r="D64" s="27" t="str">
        <f t="shared" si="7"/>
        <v>N/A</v>
      </c>
      <c r="E64" s="29">
        <v>834.33516815999997</v>
      </c>
      <c r="F64" s="27" t="str">
        <f t="shared" si="8"/>
        <v>N/A</v>
      </c>
      <c r="G64" s="29">
        <v>20363.400000000001</v>
      </c>
      <c r="H64" s="27" t="str">
        <f t="shared" si="9"/>
        <v>N/A</v>
      </c>
      <c r="I64" s="8">
        <v>-39.6</v>
      </c>
      <c r="J64" s="8">
        <v>2341</v>
      </c>
      <c r="K64" s="28" t="s">
        <v>739</v>
      </c>
      <c r="L64" s="112" t="str">
        <f t="shared" si="10"/>
        <v>No</v>
      </c>
    </row>
    <row r="65" spans="1:12" x14ac:dyDescent="0.2">
      <c r="A65" s="175" t="s">
        <v>1520</v>
      </c>
      <c r="B65" s="22" t="s">
        <v>213</v>
      </c>
      <c r="C65" s="29">
        <v>1146.7060907</v>
      </c>
      <c r="D65" s="27" t="str">
        <f t="shared" si="7"/>
        <v>N/A</v>
      </c>
      <c r="E65" s="29">
        <v>1524.0809803</v>
      </c>
      <c r="F65" s="27" t="str">
        <f t="shared" si="8"/>
        <v>N/A</v>
      </c>
      <c r="G65" s="29">
        <v>1349.5378933</v>
      </c>
      <c r="H65" s="27" t="str">
        <f t="shared" si="9"/>
        <v>N/A</v>
      </c>
      <c r="I65" s="8">
        <v>32.909999999999997</v>
      </c>
      <c r="J65" s="8">
        <v>-11.5</v>
      </c>
      <c r="K65" s="28" t="s">
        <v>739</v>
      </c>
      <c r="L65" s="112" t="str">
        <f t="shared" si="10"/>
        <v>Yes</v>
      </c>
    </row>
    <row r="66" spans="1:12" x14ac:dyDescent="0.2">
      <c r="A66" s="175" t="s">
        <v>1521</v>
      </c>
      <c r="B66" s="22" t="s">
        <v>213</v>
      </c>
      <c r="C66" s="29">
        <v>3905.4375965999998</v>
      </c>
      <c r="D66" s="27" t="str">
        <f t="shared" si="7"/>
        <v>N/A</v>
      </c>
      <c r="E66" s="29">
        <v>4500.9759346000001</v>
      </c>
      <c r="F66" s="27" t="str">
        <f t="shared" si="8"/>
        <v>N/A</v>
      </c>
      <c r="G66" s="29">
        <v>4842.7895388999996</v>
      </c>
      <c r="H66" s="27" t="str">
        <f t="shared" si="9"/>
        <v>N/A</v>
      </c>
      <c r="I66" s="8">
        <v>15.25</v>
      </c>
      <c r="J66" s="8">
        <v>7.5940000000000003</v>
      </c>
      <c r="K66" s="28" t="s">
        <v>739</v>
      </c>
      <c r="L66" s="112" t="str">
        <f t="shared" si="10"/>
        <v>Yes</v>
      </c>
    </row>
    <row r="67" spans="1:12" x14ac:dyDescent="0.2">
      <c r="A67" s="175" t="s">
        <v>1522</v>
      </c>
      <c r="B67" s="22" t="s">
        <v>213</v>
      </c>
      <c r="C67" s="29" t="s">
        <v>1749</v>
      </c>
      <c r="D67" s="27" t="str">
        <f t="shared" si="7"/>
        <v>N/A</v>
      </c>
      <c r="E67" s="29" t="s">
        <v>1749</v>
      </c>
      <c r="F67" s="27" t="str">
        <f t="shared" si="8"/>
        <v>N/A</v>
      </c>
      <c r="G67" s="29" t="s">
        <v>1749</v>
      </c>
      <c r="H67" s="27" t="str">
        <f t="shared" si="9"/>
        <v>N/A</v>
      </c>
      <c r="I67" s="8" t="s">
        <v>1749</v>
      </c>
      <c r="J67" s="8" t="s">
        <v>1749</v>
      </c>
      <c r="K67" s="28" t="s">
        <v>739</v>
      </c>
      <c r="L67" s="112" t="str">
        <f t="shared" si="10"/>
        <v>N/A</v>
      </c>
    </row>
    <row r="68" spans="1:12" x14ac:dyDescent="0.2">
      <c r="A68" s="175" t="s">
        <v>1523</v>
      </c>
      <c r="B68" s="22" t="s">
        <v>213</v>
      </c>
      <c r="C68" s="29">
        <v>2137.1085695000002</v>
      </c>
      <c r="D68" s="27" t="str">
        <f t="shared" si="7"/>
        <v>N/A</v>
      </c>
      <c r="E68" s="29">
        <v>2522.0063303000002</v>
      </c>
      <c r="F68" s="27" t="str">
        <f t="shared" si="8"/>
        <v>N/A</v>
      </c>
      <c r="G68" s="29">
        <v>2675.8845784999999</v>
      </c>
      <c r="H68" s="27" t="str">
        <f t="shared" si="9"/>
        <v>N/A</v>
      </c>
      <c r="I68" s="8">
        <v>18.010000000000002</v>
      </c>
      <c r="J68" s="8">
        <v>6.101</v>
      </c>
      <c r="K68" s="28" t="s">
        <v>739</v>
      </c>
      <c r="L68" s="112" t="str">
        <f t="shared" si="10"/>
        <v>Yes</v>
      </c>
    </row>
    <row r="69" spans="1:12" x14ac:dyDescent="0.2">
      <c r="A69" s="175" t="s">
        <v>1524</v>
      </c>
      <c r="B69" s="22" t="s">
        <v>213</v>
      </c>
      <c r="C69" s="29">
        <v>2124.9476801000001</v>
      </c>
      <c r="D69" s="27" t="str">
        <f t="shared" si="7"/>
        <v>N/A</v>
      </c>
      <c r="E69" s="29">
        <v>2512.5471198</v>
      </c>
      <c r="F69" s="27" t="str">
        <f t="shared" si="8"/>
        <v>N/A</v>
      </c>
      <c r="G69" s="29">
        <v>2613.8988374</v>
      </c>
      <c r="H69" s="27" t="str">
        <f t="shared" si="9"/>
        <v>N/A</v>
      </c>
      <c r="I69" s="8">
        <v>18.239999999999998</v>
      </c>
      <c r="J69" s="8">
        <v>4.0339999999999998</v>
      </c>
      <c r="K69" s="28" t="s">
        <v>739</v>
      </c>
      <c r="L69" s="112" t="str">
        <f t="shared" si="10"/>
        <v>Yes</v>
      </c>
    </row>
    <row r="70" spans="1:12" x14ac:dyDescent="0.2">
      <c r="A70" s="175" t="s">
        <v>1525</v>
      </c>
      <c r="B70" s="22" t="s">
        <v>213</v>
      </c>
      <c r="C70" s="29" t="s">
        <v>1749</v>
      </c>
      <c r="D70" s="27" t="str">
        <f t="shared" si="7"/>
        <v>N/A</v>
      </c>
      <c r="E70" s="29" t="s">
        <v>1749</v>
      </c>
      <c r="F70" s="27" t="str">
        <f t="shared" si="8"/>
        <v>N/A</v>
      </c>
      <c r="G70" s="29" t="s">
        <v>1749</v>
      </c>
      <c r="H70" s="27" t="str">
        <f t="shared" si="9"/>
        <v>N/A</v>
      </c>
      <c r="I70" s="8" t="s">
        <v>1749</v>
      </c>
      <c r="J70" s="8" t="s">
        <v>1749</v>
      </c>
      <c r="K70" s="28" t="s">
        <v>739</v>
      </c>
      <c r="L70" s="112" t="str">
        <f t="shared" si="10"/>
        <v>N/A</v>
      </c>
    </row>
    <row r="71" spans="1:12" ht="25.5" x14ac:dyDescent="0.2">
      <c r="A71" s="175" t="s">
        <v>1526</v>
      </c>
      <c r="B71" s="22" t="s">
        <v>213</v>
      </c>
      <c r="C71" s="29" t="s">
        <v>1749</v>
      </c>
      <c r="D71" s="27" t="str">
        <f t="shared" si="7"/>
        <v>N/A</v>
      </c>
      <c r="E71" s="29" t="s">
        <v>1749</v>
      </c>
      <c r="F71" s="27" t="str">
        <f t="shared" si="8"/>
        <v>N/A</v>
      </c>
      <c r="G71" s="29" t="s">
        <v>1749</v>
      </c>
      <c r="H71" s="27" t="str">
        <f t="shared" si="9"/>
        <v>N/A</v>
      </c>
      <c r="I71" s="8" t="s">
        <v>1749</v>
      </c>
      <c r="J71" s="8" t="s">
        <v>1749</v>
      </c>
      <c r="K71" s="28" t="s">
        <v>739</v>
      </c>
      <c r="L71" s="112" t="str">
        <f t="shared" si="10"/>
        <v>N/A</v>
      </c>
    </row>
    <row r="72" spans="1:12" x14ac:dyDescent="0.2">
      <c r="A72" s="175" t="s">
        <v>1527</v>
      </c>
      <c r="B72" s="22" t="s">
        <v>213</v>
      </c>
      <c r="C72" s="29">
        <v>3137.5855012000002</v>
      </c>
      <c r="D72" s="27" t="str">
        <f t="shared" si="7"/>
        <v>N/A</v>
      </c>
      <c r="E72" s="29">
        <v>2963.2145998000001</v>
      </c>
      <c r="F72" s="27" t="str">
        <f t="shared" si="8"/>
        <v>N/A</v>
      </c>
      <c r="G72" s="29">
        <v>3721.0940940999999</v>
      </c>
      <c r="H72" s="27" t="str">
        <f t="shared" si="9"/>
        <v>N/A</v>
      </c>
      <c r="I72" s="8">
        <v>-5.56</v>
      </c>
      <c r="J72" s="8">
        <v>25.58</v>
      </c>
      <c r="K72" s="28" t="s">
        <v>739</v>
      </c>
      <c r="L72" s="112" t="str">
        <f t="shared" si="10"/>
        <v>Yes</v>
      </c>
    </row>
    <row r="73" spans="1:12" x14ac:dyDescent="0.2">
      <c r="A73" s="175" t="s">
        <v>1528</v>
      </c>
      <c r="B73" s="22" t="s">
        <v>213</v>
      </c>
      <c r="C73" s="29">
        <v>1333.5484325</v>
      </c>
      <c r="D73" s="27" t="str">
        <f t="shared" si="7"/>
        <v>N/A</v>
      </c>
      <c r="E73" s="29">
        <v>2554.8782636000001</v>
      </c>
      <c r="F73" s="27" t="str">
        <f t="shared" si="8"/>
        <v>N/A</v>
      </c>
      <c r="G73" s="29">
        <v>3672.8406909999999</v>
      </c>
      <c r="H73" s="27" t="str">
        <f t="shared" si="9"/>
        <v>N/A</v>
      </c>
      <c r="I73" s="8">
        <v>91.58</v>
      </c>
      <c r="J73" s="8">
        <v>43.76</v>
      </c>
      <c r="K73" s="28" t="s">
        <v>739</v>
      </c>
      <c r="L73" s="112" t="str">
        <f t="shared" si="10"/>
        <v>No</v>
      </c>
    </row>
    <row r="74" spans="1:12" x14ac:dyDescent="0.2">
      <c r="A74" s="175" t="s">
        <v>1529</v>
      </c>
      <c r="B74" s="22" t="s">
        <v>213</v>
      </c>
      <c r="C74" s="29" t="s">
        <v>1749</v>
      </c>
      <c r="D74" s="27" t="str">
        <f t="shared" si="7"/>
        <v>N/A</v>
      </c>
      <c r="E74" s="29" t="s">
        <v>1749</v>
      </c>
      <c r="F74" s="27" t="str">
        <f t="shared" si="8"/>
        <v>N/A</v>
      </c>
      <c r="G74" s="29" t="s">
        <v>1749</v>
      </c>
      <c r="H74" s="27" t="str">
        <f t="shared" si="9"/>
        <v>N/A</v>
      </c>
      <c r="I74" s="8" t="s">
        <v>1749</v>
      </c>
      <c r="J74" s="8" t="s">
        <v>1749</v>
      </c>
      <c r="K74" s="28" t="s">
        <v>739</v>
      </c>
      <c r="L74" s="112" t="str">
        <f t="shared" si="10"/>
        <v>N/A</v>
      </c>
    </row>
    <row r="75" spans="1:12" x14ac:dyDescent="0.2">
      <c r="A75" s="175" t="s">
        <v>1611</v>
      </c>
      <c r="B75" s="22" t="s">
        <v>213</v>
      </c>
      <c r="C75" s="29">
        <v>291537857</v>
      </c>
      <c r="D75" s="27" t="str">
        <f t="shared" ref="D75:D144" si="11">IF($B75="N/A","N/A",IF(C75&gt;10,"No",IF(C75&lt;-10,"No","Yes")))</f>
        <v>N/A</v>
      </c>
      <c r="E75" s="29">
        <v>308996848</v>
      </c>
      <c r="F75" s="27" t="str">
        <f t="shared" ref="F75:F144" si="12">IF($B75="N/A","N/A",IF(E75&gt;10,"No",IF(E75&lt;-10,"No","Yes")))</f>
        <v>N/A</v>
      </c>
      <c r="G75" s="29">
        <v>321669882</v>
      </c>
      <c r="H75" s="27" t="str">
        <f t="shared" ref="H75:H144" si="13">IF($B75="N/A","N/A",IF(G75&gt;10,"No",IF(G75&lt;-10,"No","Yes")))</f>
        <v>N/A</v>
      </c>
      <c r="I75" s="8">
        <v>5.9889999999999999</v>
      </c>
      <c r="J75" s="8">
        <v>4.101</v>
      </c>
      <c r="K75" s="28" t="s">
        <v>739</v>
      </c>
      <c r="L75" s="112" t="str">
        <f t="shared" ref="L75:L135" si="14">IF(J75="Div by 0", "N/A", IF(K75="N/A","N/A", IF(J75&gt;VALUE(MID(K75,1,2)), "No", IF(J75&lt;-1*VALUE(MID(K75,1,2)), "No", "Yes"))))</f>
        <v>Yes</v>
      </c>
    </row>
    <row r="76" spans="1:12" x14ac:dyDescent="0.2">
      <c r="A76" s="175" t="s">
        <v>598</v>
      </c>
      <c r="B76" s="22" t="s">
        <v>213</v>
      </c>
      <c r="C76" s="23">
        <v>40342</v>
      </c>
      <c r="D76" s="27" t="str">
        <f t="shared" si="11"/>
        <v>N/A</v>
      </c>
      <c r="E76" s="23">
        <v>40135</v>
      </c>
      <c r="F76" s="27" t="str">
        <f t="shared" si="12"/>
        <v>N/A</v>
      </c>
      <c r="G76" s="23">
        <v>39334</v>
      </c>
      <c r="H76" s="27" t="str">
        <f t="shared" si="13"/>
        <v>N/A</v>
      </c>
      <c r="I76" s="8">
        <v>-0.51300000000000001</v>
      </c>
      <c r="J76" s="8">
        <v>-2</v>
      </c>
      <c r="K76" s="28" t="s">
        <v>739</v>
      </c>
      <c r="L76" s="112" t="str">
        <f t="shared" si="14"/>
        <v>Yes</v>
      </c>
    </row>
    <row r="77" spans="1:12" x14ac:dyDescent="0.2">
      <c r="A77" s="175" t="s">
        <v>1438</v>
      </c>
      <c r="B77" s="22" t="s">
        <v>213</v>
      </c>
      <c r="C77" s="29">
        <v>7226.6584948999998</v>
      </c>
      <c r="D77" s="27" t="str">
        <f t="shared" si="11"/>
        <v>N/A</v>
      </c>
      <c r="E77" s="29">
        <v>7698.9372867000002</v>
      </c>
      <c r="F77" s="27" t="str">
        <f t="shared" si="12"/>
        <v>N/A</v>
      </c>
      <c r="G77" s="29">
        <v>8177.9092387999999</v>
      </c>
      <c r="H77" s="27" t="str">
        <f t="shared" si="13"/>
        <v>N/A</v>
      </c>
      <c r="I77" s="8">
        <v>6.5350000000000001</v>
      </c>
      <c r="J77" s="8">
        <v>6.2210000000000001</v>
      </c>
      <c r="K77" s="28" t="s">
        <v>739</v>
      </c>
      <c r="L77" s="112" t="str">
        <f t="shared" si="14"/>
        <v>Yes</v>
      </c>
    </row>
    <row r="78" spans="1:12" x14ac:dyDescent="0.2">
      <c r="A78" s="175" t="s">
        <v>1439</v>
      </c>
      <c r="B78" s="22" t="s">
        <v>213</v>
      </c>
      <c r="C78" s="23">
        <v>5.5775370581999999</v>
      </c>
      <c r="D78" s="27" t="str">
        <f t="shared" si="11"/>
        <v>N/A</v>
      </c>
      <c r="E78" s="23">
        <v>5.7253021054</v>
      </c>
      <c r="F78" s="27" t="str">
        <f t="shared" si="12"/>
        <v>N/A</v>
      </c>
      <c r="G78" s="23">
        <v>5.9246707683000004</v>
      </c>
      <c r="H78" s="27" t="str">
        <f t="shared" si="13"/>
        <v>N/A</v>
      </c>
      <c r="I78" s="8">
        <v>2.649</v>
      </c>
      <c r="J78" s="8">
        <v>3.4820000000000002</v>
      </c>
      <c r="K78" s="28" t="s">
        <v>739</v>
      </c>
      <c r="L78" s="112" t="str">
        <f t="shared" si="14"/>
        <v>Yes</v>
      </c>
    </row>
    <row r="79" spans="1:12" ht="25.5" x14ac:dyDescent="0.2">
      <c r="A79" s="175" t="s">
        <v>599</v>
      </c>
      <c r="B79" s="22" t="s">
        <v>213</v>
      </c>
      <c r="C79" s="29">
        <v>2560729</v>
      </c>
      <c r="D79" s="27" t="str">
        <f t="shared" si="11"/>
        <v>N/A</v>
      </c>
      <c r="E79" s="29">
        <v>3235432</v>
      </c>
      <c r="F79" s="27" t="str">
        <f t="shared" si="12"/>
        <v>N/A</v>
      </c>
      <c r="G79" s="29">
        <v>3258742</v>
      </c>
      <c r="H79" s="27" t="str">
        <f t="shared" si="13"/>
        <v>N/A</v>
      </c>
      <c r="I79" s="8">
        <v>26.35</v>
      </c>
      <c r="J79" s="8">
        <v>0.72050000000000003</v>
      </c>
      <c r="K79" s="28" t="s">
        <v>739</v>
      </c>
      <c r="L79" s="112" t="str">
        <f t="shared" si="14"/>
        <v>Yes</v>
      </c>
    </row>
    <row r="80" spans="1:12" x14ac:dyDescent="0.2">
      <c r="A80" s="175" t="s">
        <v>600</v>
      </c>
      <c r="B80" s="22" t="s">
        <v>213</v>
      </c>
      <c r="C80" s="23">
        <v>23</v>
      </c>
      <c r="D80" s="27" t="str">
        <f t="shared" si="11"/>
        <v>N/A</v>
      </c>
      <c r="E80" s="23">
        <v>27</v>
      </c>
      <c r="F80" s="27" t="str">
        <f t="shared" si="12"/>
        <v>N/A</v>
      </c>
      <c r="G80" s="23">
        <v>28</v>
      </c>
      <c r="H80" s="27" t="str">
        <f t="shared" si="13"/>
        <v>N/A</v>
      </c>
      <c r="I80" s="8">
        <v>17.39</v>
      </c>
      <c r="J80" s="8">
        <v>3.7040000000000002</v>
      </c>
      <c r="K80" s="28" t="s">
        <v>739</v>
      </c>
      <c r="L80" s="112" t="str">
        <f t="shared" si="14"/>
        <v>Yes</v>
      </c>
    </row>
    <row r="81" spans="1:12" x14ac:dyDescent="0.2">
      <c r="A81" s="175" t="s">
        <v>1440</v>
      </c>
      <c r="B81" s="22" t="s">
        <v>213</v>
      </c>
      <c r="C81" s="29">
        <v>111336.04347999999</v>
      </c>
      <c r="D81" s="27" t="str">
        <f t="shared" si="11"/>
        <v>N/A</v>
      </c>
      <c r="E81" s="29">
        <v>119830.81481</v>
      </c>
      <c r="F81" s="27" t="str">
        <f t="shared" si="12"/>
        <v>N/A</v>
      </c>
      <c r="G81" s="29">
        <v>116383.64286000001</v>
      </c>
      <c r="H81" s="27" t="str">
        <f t="shared" si="13"/>
        <v>N/A</v>
      </c>
      <c r="I81" s="8">
        <v>7.63</v>
      </c>
      <c r="J81" s="8">
        <v>-2.88</v>
      </c>
      <c r="K81" s="28" t="s">
        <v>739</v>
      </c>
      <c r="L81" s="112" t="str">
        <f t="shared" si="14"/>
        <v>Yes</v>
      </c>
    </row>
    <row r="82" spans="1:12" ht="25.5" x14ac:dyDescent="0.2">
      <c r="A82" s="175" t="s">
        <v>601</v>
      </c>
      <c r="B82" s="22" t="s">
        <v>213</v>
      </c>
      <c r="C82" s="29">
        <v>2089710</v>
      </c>
      <c r="D82" s="27" t="str">
        <f t="shared" si="11"/>
        <v>N/A</v>
      </c>
      <c r="E82" s="29">
        <v>1435986</v>
      </c>
      <c r="F82" s="27" t="str">
        <f t="shared" si="12"/>
        <v>N/A</v>
      </c>
      <c r="G82" s="29">
        <v>1357514</v>
      </c>
      <c r="H82" s="27" t="str">
        <f t="shared" si="13"/>
        <v>N/A</v>
      </c>
      <c r="I82" s="8">
        <v>-31.3</v>
      </c>
      <c r="J82" s="8">
        <v>-5.46</v>
      </c>
      <c r="K82" s="28" t="s">
        <v>739</v>
      </c>
      <c r="L82" s="112" t="str">
        <f t="shared" si="14"/>
        <v>Yes</v>
      </c>
    </row>
    <row r="83" spans="1:12" x14ac:dyDescent="0.2">
      <c r="A83" s="175" t="s">
        <v>602</v>
      </c>
      <c r="B83" s="22" t="s">
        <v>213</v>
      </c>
      <c r="C83" s="23">
        <v>41</v>
      </c>
      <c r="D83" s="27" t="str">
        <f t="shared" si="11"/>
        <v>N/A</v>
      </c>
      <c r="E83" s="23">
        <v>39</v>
      </c>
      <c r="F83" s="27" t="str">
        <f t="shared" si="12"/>
        <v>N/A</v>
      </c>
      <c r="G83" s="23">
        <v>29</v>
      </c>
      <c r="H83" s="27" t="str">
        <f t="shared" si="13"/>
        <v>N/A</v>
      </c>
      <c r="I83" s="8">
        <v>-4.88</v>
      </c>
      <c r="J83" s="8">
        <v>-25.6</v>
      </c>
      <c r="K83" s="28" t="s">
        <v>739</v>
      </c>
      <c r="L83" s="112" t="str">
        <f t="shared" si="14"/>
        <v>Yes</v>
      </c>
    </row>
    <row r="84" spans="1:12" ht="25.5" x14ac:dyDescent="0.2">
      <c r="A84" s="144" t="s">
        <v>1441</v>
      </c>
      <c r="B84" s="22" t="s">
        <v>213</v>
      </c>
      <c r="C84" s="29">
        <v>50968.536585000002</v>
      </c>
      <c r="D84" s="27" t="str">
        <f t="shared" si="11"/>
        <v>N/A</v>
      </c>
      <c r="E84" s="29">
        <v>36820.153846000001</v>
      </c>
      <c r="F84" s="27" t="str">
        <f t="shared" si="12"/>
        <v>N/A</v>
      </c>
      <c r="G84" s="29">
        <v>46810.827585999999</v>
      </c>
      <c r="H84" s="27" t="str">
        <f t="shared" si="13"/>
        <v>N/A</v>
      </c>
      <c r="I84" s="8">
        <v>-27.8</v>
      </c>
      <c r="J84" s="8">
        <v>27.13</v>
      </c>
      <c r="K84" s="28" t="s">
        <v>739</v>
      </c>
      <c r="L84" s="112" t="str">
        <f t="shared" si="14"/>
        <v>Yes</v>
      </c>
    </row>
    <row r="85" spans="1:12" x14ac:dyDescent="0.2">
      <c r="A85" s="144" t="s">
        <v>603</v>
      </c>
      <c r="B85" s="22" t="s">
        <v>213</v>
      </c>
      <c r="C85" s="29">
        <v>35148243</v>
      </c>
      <c r="D85" s="27" t="str">
        <f t="shared" si="11"/>
        <v>N/A</v>
      </c>
      <c r="E85" s="29">
        <v>80078769</v>
      </c>
      <c r="F85" s="27" t="str">
        <f t="shared" si="12"/>
        <v>N/A</v>
      </c>
      <c r="G85" s="29">
        <v>37191556</v>
      </c>
      <c r="H85" s="27" t="str">
        <f t="shared" si="13"/>
        <v>N/A</v>
      </c>
      <c r="I85" s="8">
        <v>127.8</v>
      </c>
      <c r="J85" s="8">
        <v>-53.6</v>
      </c>
      <c r="K85" s="28" t="s">
        <v>739</v>
      </c>
      <c r="L85" s="112" t="str">
        <f t="shared" si="14"/>
        <v>No</v>
      </c>
    </row>
    <row r="86" spans="1:12" x14ac:dyDescent="0.2">
      <c r="A86" s="144" t="s">
        <v>604</v>
      </c>
      <c r="B86" s="22" t="s">
        <v>213</v>
      </c>
      <c r="C86" s="23">
        <v>219</v>
      </c>
      <c r="D86" s="27" t="str">
        <f t="shared" si="11"/>
        <v>N/A</v>
      </c>
      <c r="E86" s="23">
        <v>196</v>
      </c>
      <c r="F86" s="27" t="str">
        <f t="shared" si="12"/>
        <v>N/A</v>
      </c>
      <c r="G86" s="23">
        <v>82</v>
      </c>
      <c r="H86" s="27" t="str">
        <f t="shared" si="13"/>
        <v>N/A</v>
      </c>
      <c r="I86" s="8">
        <v>-10.5</v>
      </c>
      <c r="J86" s="8">
        <v>-58.2</v>
      </c>
      <c r="K86" s="28" t="s">
        <v>739</v>
      </c>
      <c r="L86" s="112" t="str">
        <f t="shared" si="14"/>
        <v>No</v>
      </c>
    </row>
    <row r="87" spans="1:12" x14ac:dyDescent="0.2">
      <c r="A87" s="144" t="s">
        <v>1442</v>
      </c>
      <c r="B87" s="22" t="s">
        <v>213</v>
      </c>
      <c r="C87" s="29">
        <v>160494.26027</v>
      </c>
      <c r="D87" s="27" t="str">
        <f t="shared" si="11"/>
        <v>N/A</v>
      </c>
      <c r="E87" s="29">
        <v>408565.14795999997</v>
      </c>
      <c r="F87" s="27" t="str">
        <f t="shared" si="12"/>
        <v>N/A</v>
      </c>
      <c r="G87" s="29">
        <v>453555.56098000001</v>
      </c>
      <c r="H87" s="27" t="str">
        <f t="shared" si="13"/>
        <v>N/A</v>
      </c>
      <c r="I87" s="8">
        <v>154.6</v>
      </c>
      <c r="J87" s="8">
        <v>11.01</v>
      </c>
      <c r="K87" s="28" t="s">
        <v>739</v>
      </c>
      <c r="L87" s="112" t="str">
        <f t="shared" si="14"/>
        <v>Yes</v>
      </c>
    </row>
    <row r="88" spans="1:12" x14ac:dyDescent="0.2">
      <c r="A88" s="175" t="s">
        <v>605</v>
      </c>
      <c r="B88" s="22" t="s">
        <v>213</v>
      </c>
      <c r="C88" s="29">
        <v>484559319</v>
      </c>
      <c r="D88" s="27" t="str">
        <f t="shared" si="11"/>
        <v>N/A</v>
      </c>
      <c r="E88" s="29">
        <v>586553406</v>
      </c>
      <c r="F88" s="27" t="str">
        <f t="shared" si="12"/>
        <v>N/A</v>
      </c>
      <c r="G88" s="29">
        <v>341708731</v>
      </c>
      <c r="H88" s="27" t="str">
        <f t="shared" si="13"/>
        <v>N/A</v>
      </c>
      <c r="I88" s="8">
        <v>21.05</v>
      </c>
      <c r="J88" s="8">
        <v>-41.7</v>
      </c>
      <c r="K88" s="28" t="s">
        <v>739</v>
      </c>
      <c r="L88" s="112" t="str">
        <f t="shared" si="14"/>
        <v>No</v>
      </c>
    </row>
    <row r="89" spans="1:12" x14ac:dyDescent="0.2">
      <c r="A89" s="179" t="s">
        <v>606</v>
      </c>
      <c r="B89" s="23" t="s">
        <v>213</v>
      </c>
      <c r="C89" s="23">
        <v>13956</v>
      </c>
      <c r="D89" s="27" t="str">
        <f t="shared" si="11"/>
        <v>N/A</v>
      </c>
      <c r="E89" s="23">
        <v>13937</v>
      </c>
      <c r="F89" s="27" t="str">
        <f t="shared" si="12"/>
        <v>N/A</v>
      </c>
      <c r="G89" s="23">
        <v>8549</v>
      </c>
      <c r="H89" s="27" t="str">
        <f t="shared" si="13"/>
        <v>N/A</v>
      </c>
      <c r="I89" s="8">
        <v>-0.13600000000000001</v>
      </c>
      <c r="J89" s="8">
        <v>-38.700000000000003</v>
      </c>
      <c r="K89" s="31" t="s">
        <v>739</v>
      </c>
      <c r="L89" s="112" t="str">
        <f t="shared" si="14"/>
        <v>No</v>
      </c>
    </row>
    <row r="90" spans="1:12" x14ac:dyDescent="0.2">
      <c r="A90" s="175" t="s">
        <v>1443</v>
      </c>
      <c r="B90" s="22" t="s">
        <v>213</v>
      </c>
      <c r="C90" s="29">
        <v>34720.501505</v>
      </c>
      <c r="D90" s="27" t="str">
        <f t="shared" si="11"/>
        <v>N/A</v>
      </c>
      <c r="E90" s="29">
        <v>42086.059122999999</v>
      </c>
      <c r="F90" s="27" t="str">
        <f t="shared" si="12"/>
        <v>N/A</v>
      </c>
      <c r="G90" s="29">
        <v>39970.608375000003</v>
      </c>
      <c r="H90" s="27" t="str">
        <f t="shared" si="13"/>
        <v>N/A</v>
      </c>
      <c r="I90" s="8">
        <v>21.21</v>
      </c>
      <c r="J90" s="8">
        <v>-5.03</v>
      </c>
      <c r="K90" s="28" t="s">
        <v>739</v>
      </c>
      <c r="L90" s="112" t="str">
        <f t="shared" si="14"/>
        <v>Yes</v>
      </c>
    </row>
    <row r="91" spans="1:12" ht="25.5" x14ac:dyDescent="0.2">
      <c r="A91" s="175" t="s">
        <v>607</v>
      </c>
      <c r="B91" s="22" t="s">
        <v>213</v>
      </c>
      <c r="C91" s="29">
        <v>152214586</v>
      </c>
      <c r="D91" s="27" t="str">
        <f t="shared" si="11"/>
        <v>N/A</v>
      </c>
      <c r="E91" s="29">
        <v>206910196</v>
      </c>
      <c r="F91" s="27" t="str">
        <f t="shared" si="12"/>
        <v>N/A</v>
      </c>
      <c r="G91" s="29">
        <v>201564672</v>
      </c>
      <c r="H91" s="27" t="str">
        <f t="shared" si="13"/>
        <v>N/A</v>
      </c>
      <c r="I91" s="8">
        <v>35.93</v>
      </c>
      <c r="J91" s="8">
        <v>-2.58</v>
      </c>
      <c r="K91" s="28" t="s">
        <v>739</v>
      </c>
      <c r="L91" s="112" t="str">
        <f t="shared" si="14"/>
        <v>Yes</v>
      </c>
    </row>
    <row r="92" spans="1:12" x14ac:dyDescent="0.2">
      <c r="A92" s="175" t="s">
        <v>608</v>
      </c>
      <c r="B92" s="22" t="s">
        <v>213</v>
      </c>
      <c r="C92" s="23">
        <v>317387</v>
      </c>
      <c r="D92" s="27" t="str">
        <f t="shared" si="11"/>
        <v>N/A</v>
      </c>
      <c r="E92" s="23">
        <v>372717</v>
      </c>
      <c r="F92" s="27" t="str">
        <f t="shared" si="12"/>
        <v>N/A</v>
      </c>
      <c r="G92" s="23">
        <v>388937</v>
      </c>
      <c r="H92" s="27" t="str">
        <f t="shared" si="13"/>
        <v>N/A</v>
      </c>
      <c r="I92" s="8">
        <v>17.43</v>
      </c>
      <c r="J92" s="8">
        <v>4.3520000000000003</v>
      </c>
      <c r="K92" s="28" t="s">
        <v>739</v>
      </c>
      <c r="L92" s="112" t="str">
        <f t="shared" si="14"/>
        <v>Yes</v>
      </c>
    </row>
    <row r="93" spans="1:12" x14ac:dyDescent="0.2">
      <c r="A93" s="175" t="s">
        <v>1444</v>
      </c>
      <c r="B93" s="22" t="s">
        <v>213</v>
      </c>
      <c r="C93" s="29">
        <v>479.58670645000001</v>
      </c>
      <c r="D93" s="27" t="str">
        <f t="shared" si="11"/>
        <v>N/A</v>
      </c>
      <c r="E93" s="29">
        <v>555.14021630000002</v>
      </c>
      <c r="F93" s="27" t="str">
        <f t="shared" si="12"/>
        <v>N/A</v>
      </c>
      <c r="G93" s="29">
        <v>518.24504225999999</v>
      </c>
      <c r="H93" s="27" t="str">
        <f t="shared" si="13"/>
        <v>N/A</v>
      </c>
      <c r="I93" s="8">
        <v>15.75</v>
      </c>
      <c r="J93" s="8">
        <v>-6.65</v>
      </c>
      <c r="K93" s="28" t="s">
        <v>739</v>
      </c>
      <c r="L93" s="112" t="str">
        <f t="shared" si="14"/>
        <v>Yes</v>
      </c>
    </row>
    <row r="94" spans="1:12" x14ac:dyDescent="0.2">
      <c r="A94" s="175" t="s">
        <v>609</v>
      </c>
      <c r="B94" s="22" t="s">
        <v>213</v>
      </c>
      <c r="C94" s="29">
        <v>88324387</v>
      </c>
      <c r="D94" s="27" t="str">
        <f t="shared" si="11"/>
        <v>N/A</v>
      </c>
      <c r="E94" s="29">
        <v>91917141</v>
      </c>
      <c r="F94" s="27" t="str">
        <f t="shared" si="12"/>
        <v>N/A</v>
      </c>
      <c r="G94" s="29">
        <v>92449381</v>
      </c>
      <c r="H94" s="27" t="str">
        <f t="shared" si="13"/>
        <v>N/A</v>
      </c>
      <c r="I94" s="8">
        <v>4.0679999999999996</v>
      </c>
      <c r="J94" s="8">
        <v>0.57899999999999996</v>
      </c>
      <c r="K94" s="28" t="s">
        <v>739</v>
      </c>
      <c r="L94" s="112" t="str">
        <f t="shared" si="14"/>
        <v>Yes</v>
      </c>
    </row>
    <row r="95" spans="1:12" x14ac:dyDescent="0.2">
      <c r="A95" s="175" t="s">
        <v>610</v>
      </c>
      <c r="B95" s="22" t="s">
        <v>213</v>
      </c>
      <c r="C95" s="23">
        <v>183028</v>
      </c>
      <c r="D95" s="27" t="str">
        <f t="shared" si="11"/>
        <v>N/A</v>
      </c>
      <c r="E95" s="23">
        <v>206833</v>
      </c>
      <c r="F95" s="27" t="str">
        <f t="shared" si="12"/>
        <v>N/A</v>
      </c>
      <c r="G95" s="23">
        <v>220055</v>
      </c>
      <c r="H95" s="27" t="str">
        <f t="shared" si="13"/>
        <v>N/A</v>
      </c>
      <c r="I95" s="8">
        <v>13.01</v>
      </c>
      <c r="J95" s="8">
        <v>6.3929999999999998</v>
      </c>
      <c r="K95" s="28" t="s">
        <v>739</v>
      </c>
      <c r="L95" s="112" t="str">
        <f t="shared" si="14"/>
        <v>Yes</v>
      </c>
    </row>
    <row r="96" spans="1:12" x14ac:dyDescent="0.2">
      <c r="A96" s="175" t="s">
        <v>1445</v>
      </c>
      <c r="B96" s="22" t="s">
        <v>213</v>
      </c>
      <c r="C96" s="29">
        <v>482.57308718000002</v>
      </c>
      <c r="D96" s="27" t="str">
        <f t="shared" si="11"/>
        <v>N/A</v>
      </c>
      <c r="E96" s="29">
        <v>444.40268718999999</v>
      </c>
      <c r="F96" s="27" t="str">
        <f t="shared" si="12"/>
        <v>N/A</v>
      </c>
      <c r="G96" s="29">
        <v>420.11942922999998</v>
      </c>
      <c r="H96" s="27" t="str">
        <f t="shared" si="13"/>
        <v>N/A</v>
      </c>
      <c r="I96" s="8">
        <v>-7.91</v>
      </c>
      <c r="J96" s="8">
        <v>-5.46</v>
      </c>
      <c r="K96" s="28" t="s">
        <v>739</v>
      </c>
      <c r="L96" s="112" t="str">
        <f t="shared" si="14"/>
        <v>Yes</v>
      </c>
    </row>
    <row r="97" spans="1:12" ht="25.5" x14ac:dyDescent="0.2">
      <c r="A97" s="175" t="s">
        <v>611</v>
      </c>
      <c r="B97" s="22" t="s">
        <v>213</v>
      </c>
      <c r="C97" s="29">
        <v>6007371</v>
      </c>
      <c r="D97" s="27" t="str">
        <f t="shared" si="11"/>
        <v>N/A</v>
      </c>
      <c r="E97" s="29">
        <v>55621200</v>
      </c>
      <c r="F97" s="27" t="str">
        <f t="shared" si="12"/>
        <v>N/A</v>
      </c>
      <c r="G97" s="29">
        <v>39389383</v>
      </c>
      <c r="H97" s="27" t="str">
        <f t="shared" si="13"/>
        <v>N/A</v>
      </c>
      <c r="I97" s="8">
        <v>825.9</v>
      </c>
      <c r="J97" s="8">
        <v>-29.2</v>
      </c>
      <c r="K97" s="28" t="s">
        <v>739</v>
      </c>
      <c r="L97" s="112" t="str">
        <f t="shared" si="14"/>
        <v>Yes</v>
      </c>
    </row>
    <row r="98" spans="1:12" x14ac:dyDescent="0.2">
      <c r="A98" s="175" t="s">
        <v>612</v>
      </c>
      <c r="B98" s="22" t="s">
        <v>213</v>
      </c>
      <c r="C98" s="23">
        <v>28195</v>
      </c>
      <c r="D98" s="27" t="str">
        <f t="shared" si="11"/>
        <v>N/A</v>
      </c>
      <c r="E98" s="23">
        <v>43101</v>
      </c>
      <c r="F98" s="27" t="str">
        <f t="shared" si="12"/>
        <v>N/A</v>
      </c>
      <c r="G98" s="23">
        <v>40102</v>
      </c>
      <c r="H98" s="27" t="str">
        <f t="shared" si="13"/>
        <v>N/A</v>
      </c>
      <c r="I98" s="8">
        <v>52.87</v>
      </c>
      <c r="J98" s="8">
        <v>-6.96</v>
      </c>
      <c r="K98" s="28" t="s">
        <v>739</v>
      </c>
      <c r="L98" s="112" t="str">
        <f t="shared" si="14"/>
        <v>Yes</v>
      </c>
    </row>
    <row r="99" spans="1:12" ht="25.5" x14ac:dyDescent="0.2">
      <c r="A99" s="175" t="s">
        <v>1446</v>
      </c>
      <c r="B99" s="22" t="s">
        <v>213</v>
      </c>
      <c r="C99" s="29">
        <v>213.06511793000001</v>
      </c>
      <c r="D99" s="27" t="str">
        <f t="shared" si="11"/>
        <v>N/A</v>
      </c>
      <c r="E99" s="29">
        <v>1290.4851395999999</v>
      </c>
      <c r="F99" s="27" t="str">
        <f t="shared" si="12"/>
        <v>N/A</v>
      </c>
      <c r="G99" s="29">
        <v>982.22988878000001</v>
      </c>
      <c r="H99" s="27" t="str">
        <f t="shared" si="13"/>
        <v>N/A</v>
      </c>
      <c r="I99" s="8">
        <v>505.7</v>
      </c>
      <c r="J99" s="8">
        <v>-23.9</v>
      </c>
      <c r="K99" s="28" t="s">
        <v>739</v>
      </c>
      <c r="L99" s="112" t="str">
        <f t="shared" si="14"/>
        <v>Yes</v>
      </c>
    </row>
    <row r="100" spans="1:12" ht="25.5" x14ac:dyDescent="0.2">
      <c r="A100" s="175" t="s">
        <v>613</v>
      </c>
      <c r="B100" s="22" t="s">
        <v>213</v>
      </c>
      <c r="C100" s="29">
        <v>130266616</v>
      </c>
      <c r="D100" s="27" t="str">
        <f t="shared" si="11"/>
        <v>N/A</v>
      </c>
      <c r="E100" s="29">
        <v>168342307</v>
      </c>
      <c r="F100" s="27" t="str">
        <f t="shared" si="12"/>
        <v>N/A</v>
      </c>
      <c r="G100" s="29">
        <v>175212940</v>
      </c>
      <c r="H100" s="27" t="str">
        <f t="shared" si="13"/>
        <v>N/A</v>
      </c>
      <c r="I100" s="8">
        <v>29.23</v>
      </c>
      <c r="J100" s="8">
        <v>4.0810000000000004</v>
      </c>
      <c r="K100" s="28" t="s">
        <v>739</v>
      </c>
      <c r="L100" s="112" t="str">
        <f t="shared" si="14"/>
        <v>Yes</v>
      </c>
    </row>
    <row r="101" spans="1:12" x14ac:dyDescent="0.2">
      <c r="A101" s="175" t="s">
        <v>614</v>
      </c>
      <c r="B101" s="22" t="s">
        <v>213</v>
      </c>
      <c r="C101" s="23">
        <v>206266</v>
      </c>
      <c r="D101" s="27" t="str">
        <f t="shared" si="11"/>
        <v>N/A</v>
      </c>
      <c r="E101" s="23">
        <v>225229</v>
      </c>
      <c r="F101" s="27" t="str">
        <f t="shared" si="12"/>
        <v>N/A</v>
      </c>
      <c r="G101" s="23">
        <v>235828</v>
      </c>
      <c r="H101" s="27" t="str">
        <f t="shared" si="13"/>
        <v>N/A</v>
      </c>
      <c r="I101" s="8">
        <v>9.1929999999999996</v>
      </c>
      <c r="J101" s="8">
        <v>4.7060000000000004</v>
      </c>
      <c r="K101" s="28" t="s">
        <v>739</v>
      </c>
      <c r="L101" s="112" t="str">
        <f t="shared" si="14"/>
        <v>Yes</v>
      </c>
    </row>
    <row r="102" spans="1:12" x14ac:dyDescent="0.2">
      <c r="A102" s="175" t="s">
        <v>1447</v>
      </c>
      <c r="B102" s="22" t="s">
        <v>213</v>
      </c>
      <c r="C102" s="29">
        <v>631.54672121999999</v>
      </c>
      <c r="D102" s="27" t="str">
        <f t="shared" si="11"/>
        <v>N/A</v>
      </c>
      <c r="E102" s="29">
        <v>747.42731619999995</v>
      </c>
      <c r="F102" s="27" t="str">
        <f t="shared" si="12"/>
        <v>N/A</v>
      </c>
      <c r="G102" s="29">
        <v>742.96919789000003</v>
      </c>
      <c r="H102" s="27" t="str">
        <f t="shared" si="13"/>
        <v>N/A</v>
      </c>
      <c r="I102" s="8">
        <v>18.350000000000001</v>
      </c>
      <c r="J102" s="8">
        <v>-0.59599999999999997</v>
      </c>
      <c r="K102" s="28" t="s">
        <v>739</v>
      </c>
      <c r="L102" s="112" t="str">
        <f t="shared" si="14"/>
        <v>Yes</v>
      </c>
    </row>
    <row r="103" spans="1:12" x14ac:dyDescent="0.2">
      <c r="A103" s="175" t="s">
        <v>615</v>
      </c>
      <c r="B103" s="22" t="s">
        <v>213</v>
      </c>
      <c r="C103" s="29">
        <v>157439784</v>
      </c>
      <c r="D103" s="27" t="str">
        <f t="shared" si="11"/>
        <v>N/A</v>
      </c>
      <c r="E103" s="29">
        <v>139300099</v>
      </c>
      <c r="F103" s="27" t="str">
        <f t="shared" si="12"/>
        <v>N/A</v>
      </c>
      <c r="G103" s="29">
        <v>140315102</v>
      </c>
      <c r="H103" s="27" t="str">
        <f t="shared" si="13"/>
        <v>N/A</v>
      </c>
      <c r="I103" s="8">
        <v>-11.5</v>
      </c>
      <c r="J103" s="8">
        <v>0.72860000000000003</v>
      </c>
      <c r="K103" s="28" t="s">
        <v>739</v>
      </c>
      <c r="L103" s="112" t="str">
        <f t="shared" si="14"/>
        <v>Yes</v>
      </c>
    </row>
    <row r="104" spans="1:12" x14ac:dyDescent="0.2">
      <c r="A104" s="175" t="s">
        <v>616</v>
      </c>
      <c r="B104" s="22" t="s">
        <v>213</v>
      </c>
      <c r="C104" s="23">
        <v>344623</v>
      </c>
      <c r="D104" s="27" t="str">
        <f t="shared" si="11"/>
        <v>N/A</v>
      </c>
      <c r="E104" s="23">
        <v>309225</v>
      </c>
      <c r="F104" s="27" t="str">
        <f t="shared" si="12"/>
        <v>N/A</v>
      </c>
      <c r="G104" s="23">
        <v>322083</v>
      </c>
      <c r="H104" s="27" t="str">
        <f t="shared" si="13"/>
        <v>N/A</v>
      </c>
      <c r="I104" s="8">
        <v>-10.3</v>
      </c>
      <c r="J104" s="8">
        <v>4.1580000000000004</v>
      </c>
      <c r="K104" s="28" t="s">
        <v>739</v>
      </c>
      <c r="L104" s="112" t="str">
        <f t="shared" si="14"/>
        <v>Yes</v>
      </c>
    </row>
    <row r="105" spans="1:12" x14ac:dyDescent="0.2">
      <c r="A105" s="175" t="s">
        <v>1448</v>
      </c>
      <c r="B105" s="22" t="s">
        <v>213</v>
      </c>
      <c r="C105" s="29">
        <v>456.84642057999997</v>
      </c>
      <c r="D105" s="27" t="str">
        <f t="shared" si="11"/>
        <v>N/A</v>
      </c>
      <c r="E105" s="29">
        <v>450.48136147000002</v>
      </c>
      <c r="F105" s="27" t="str">
        <f t="shared" si="12"/>
        <v>N/A</v>
      </c>
      <c r="G105" s="29">
        <v>435.64889175000002</v>
      </c>
      <c r="H105" s="27" t="str">
        <f t="shared" si="13"/>
        <v>N/A</v>
      </c>
      <c r="I105" s="8">
        <v>-1.39</v>
      </c>
      <c r="J105" s="8">
        <v>-3.29</v>
      </c>
      <c r="K105" s="28" t="s">
        <v>739</v>
      </c>
      <c r="L105" s="112" t="str">
        <f t="shared" si="14"/>
        <v>Yes</v>
      </c>
    </row>
    <row r="106" spans="1:12" ht="25.5" x14ac:dyDescent="0.2">
      <c r="A106" s="175" t="s">
        <v>617</v>
      </c>
      <c r="B106" s="22" t="s">
        <v>213</v>
      </c>
      <c r="C106" s="29">
        <v>165681763</v>
      </c>
      <c r="D106" s="27" t="str">
        <f t="shared" si="11"/>
        <v>N/A</v>
      </c>
      <c r="E106" s="29">
        <v>168544636</v>
      </c>
      <c r="F106" s="27" t="str">
        <f t="shared" si="12"/>
        <v>N/A</v>
      </c>
      <c r="G106" s="29">
        <v>99016938</v>
      </c>
      <c r="H106" s="27" t="str">
        <f t="shared" si="13"/>
        <v>N/A</v>
      </c>
      <c r="I106" s="8">
        <v>1.728</v>
      </c>
      <c r="J106" s="8">
        <v>-41.3</v>
      </c>
      <c r="K106" s="28" t="s">
        <v>739</v>
      </c>
      <c r="L106" s="112" t="str">
        <f t="shared" si="14"/>
        <v>No</v>
      </c>
    </row>
    <row r="107" spans="1:12" x14ac:dyDescent="0.2">
      <c r="A107" s="175" t="s">
        <v>618</v>
      </c>
      <c r="B107" s="22" t="s">
        <v>213</v>
      </c>
      <c r="C107" s="23">
        <v>11299</v>
      </c>
      <c r="D107" s="27" t="str">
        <f t="shared" si="11"/>
        <v>N/A</v>
      </c>
      <c r="E107" s="23">
        <v>12007</v>
      </c>
      <c r="F107" s="27" t="str">
        <f t="shared" si="12"/>
        <v>N/A</v>
      </c>
      <c r="G107" s="23">
        <v>8842</v>
      </c>
      <c r="H107" s="27" t="str">
        <f t="shared" si="13"/>
        <v>N/A</v>
      </c>
      <c r="I107" s="8">
        <v>6.266</v>
      </c>
      <c r="J107" s="8">
        <v>-26.4</v>
      </c>
      <c r="K107" s="28" t="s">
        <v>739</v>
      </c>
      <c r="L107" s="112" t="str">
        <f t="shared" si="14"/>
        <v>Yes</v>
      </c>
    </row>
    <row r="108" spans="1:12" ht="25.5" x14ac:dyDescent="0.2">
      <c r="A108" s="175" t="s">
        <v>1449</v>
      </c>
      <c r="B108" s="22" t="s">
        <v>213</v>
      </c>
      <c r="C108" s="29">
        <v>14663.400566</v>
      </c>
      <c r="D108" s="27" t="str">
        <f t="shared" si="11"/>
        <v>N/A</v>
      </c>
      <c r="E108" s="29">
        <v>14037.197968</v>
      </c>
      <c r="F108" s="27" t="str">
        <f t="shared" si="12"/>
        <v>N/A</v>
      </c>
      <c r="G108" s="29">
        <v>11198.477494000001</v>
      </c>
      <c r="H108" s="27" t="str">
        <f t="shared" si="13"/>
        <v>N/A</v>
      </c>
      <c r="I108" s="8">
        <v>-4.2699999999999996</v>
      </c>
      <c r="J108" s="8">
        <v>-20.2</v>
      </c>
      <c r="K108" s="28" t="s">
        <v>739</v>
      </c>
      <c r="L108" s="112" t="str">
        <f t="shared" si="14"/>
        <v>Yes</v>
      </c>
    </row>
    <row r="109" spans="1:12" ht="25.5" x14ac:dyDescent="0.2">
      <c r="A109" s="175" t="s">
        <v>619</v>
      </c>
      <c r="B109" s="22" t="s">
        <v>213</v>
      </c>
      <c r="C109" s="29">
        <v>114552800</v>
      </c>
      <c r="D109" s="27" t="str">
        <f t="shared" si="11"/>
        <v>N/A</v>
      </c>
      <c r="E109" s="29">
        <v>135657828</v>
      </c>
      <c r="F109" s="27" t="str">
        <f t="shared" si="12"/>
        <v>N/A</v>
      </c>
      <c r="G109" s="29">
        <v>133151894</v>
      </c>
      <c r="H109" s="27" t="str">
        <f t="shared" si="13"/>
        <v>N/A</v>
      </c>
      <c r="I109" s="8">
        <v>18.420000000000002</v>
      </c>
      <c r="J109" s="8">
        <v>-1.85</v>
      </c>
      <c r="K109" s="28" t="s">
        <v>739</v>
      </c>
      <c r="L109" s="112" t="str">
        <f t="shared" si="14"/>
        <v>Yes</v>
      </c>
    </row>
    <row r="110" spans="1:12" x14ac:dyDescent="0.2">
      <c r="A110" s="175" t="s">
        <v>620</v>
      </c>
      <c r="B110" s="22" t="s">
        <v>213</v>
      </c>
      <c r="C110" s="23">
        <v>292412</v>
      </c>
      <c r="D110" s="27" t="str">
        <f t="shared" si="11"/>
        <v>N/A</v>
      </c>
      <c r="E110" s="23">
        <v>317323</v>
      </c>
      <c r="F110" s="27" t="str">
        <f t="shared" si="12"/>
        <v>N/A</v>
      </c>
      <c r="G110" s="23">
        <v>324755</v>
      </c>
      <c r="H110" s="27" t="str">
        <f t="shared" si="13"/>
        <v>N/A</v>
      </c>
      <c r="I110" s="8">
        <v>8.5190000000000001</v>
      </c>
      <c r="J110" s="8">
        <v>2.3420000000000001</v>
      </c>
      <c r="K110" s="28" t="s">
        <v>739</v>
      </c>
      <c r="L110" s="112" t="str">
        <f t="shared" si="14"/>
        <v>Yes</v>
      </c>
    </row>
    <row r="111" spans="1:12" x14ac:dyDescent="0.2">
      <c r="A111" s="175" t="s">
        <v>1450</v>
      </c>
      <c r="B111" s="22" t="s">
        <v>213</v>
      </c>
      <c r="C111" s="29">
        <v>391.75136450999997</v>
      </c>
      <c r="D111" s="27" t="str">
        <f t="shared" si="11"/>
        <v>N/A</v>
      </c>
      <c r="E111" s="29">
        <v>427.50707639000001</v>
      </c>
      <c r="F111" s="27" t="str">
        <f t="shared" si="12"/>
        <v>N/A</v>
      </c>
      <c r="G111" s="29">
        <v>410.00721775</v>
      </c>
      <c r="H111" s="27" t="str">
        <f t="shared" si="13"/>
        <v>N/A</v>
      </c>
      <c r="I111" s="8">
        <v>9.1270000000000007</v>
      </c>
      <c r="J111" s="8">
        <v>-4.09</v>
      </c>
      <c r="K111" s="28" t="s">
        <v>739</v>
      </c>
      <c r="L111" s="112" t="str">
        <f t="shared" si="14"/>
        <v>Yes</v>
      </c>
    </row>
    <row r="112" spans="1:12" x14ac:dyDescent="0.2">
      <c r="A112" s="175" t="s">
        <v>621</v>
      </c>
      <c r="B112" s="22" t="s">
        <v>213</v>
      </c>
      <c r="C112" s="29">
        <v>274864628</v>
      </c>
      <c r="D112" s="27" t="str">
        <f t="shared" si="11"/>
        <v>N/A</v>
      </c>
      <c r="E112" s="29">
        <v>328996563</v>
      </c>
      <c r="F112" s="27" t="str">
        <f t="shared" si="12"/>
        <v>N/A</v>
      </c>
      <c r="G112" s="29">
        <v>410665638</v>
      </c>
      <c r="H112" s="27" t="str">
        <f t="shared" si="13"/>
        <v>N/A</v>
      </c>
      <c r="I112" s="8">
        <v>19.690000000000001</v>
      </c>
      <c r="J112" s="8">
        <v>24.82</v>
      </c>
      <c r="K112" s="28" t="s">
        <v>739</v>
      </c>
      <c r="L112" s="112" t="str">
        <f t="shared" si="14"/>
        <v>Yes</v>
      </c>
    </row>
    <row r="113" spans="1:12" x14ac:dyDescent="0.2">
      <c r="A113" s="175" t="s">
        <v>622</v>
      </c>
      <c r="B113" s="22" t="s">
        <v>213</v>
      </c>
      <c r="C113" s="23">
        <v>300400</v>
      </c>
      <c r="D113" s="27" t="str">
        <f t="shared" si="11"/>
        <v>N/A</v>
      </c>
      <c r="E113" s="23">
        <v>330725</v>
      </c>
      <c r="F113" s="27" t="str">
        <f t="shared" si="12"/>
        <v>N/A</v>
      </c>
      <c r="G113" s="23">
        <v>347062</v>
      </c>
      <c r="H113" s="27" t="str">
        <f t="shared" si="13"/>
        <v>N/A</v>
      </c>
      <c r="I113" s="8">
        <v>10.09</v>
      </c>
      <c r="J113" s="8">
        <v>4.9400000000000004</v>
      </c>
      <c r="K113" s="28" t="s">
        <v>739</v>
      </c>
      <c r="L113" s="112" t="str">
        <f t="shared" si="14"/>
        <v>Yes</v>
      </c>
    </row>
    <row r="114" spans="1:12" x14ac:dyDescent="0.2">
      <c r="A114" s="175" t="s">
        <v>1451</v>
      </c>
      <c r="B114" s="22" t="s">
        <v>213</v>
      </c>
      <c r="C114" s="29">
        <v>914.99543275999997</v>
      </c>
      <c r="D114" s="27" t="str">
        <f t="shared" si="11"/>
        <v>N/A</v>
      </c>
      <c r="E114" s="29">
        <v>994.77379394000002</v>
      </c>
      <c r="F114" s="27" t="str">
        <f t="shared" si="12"/>
        <v>N/A</v>
      </c>
      <c r="G114" s="29">
        <v>1183.2630423000001</v>
      </c>
      <c r="H114" s="27" t="str">
        <f t="shared" si="13"/>
        <v>N/A</v>
      </c>
      <c r="I114" s="8">
        <v>8.7189999999999994</v>
      </c>
      <c r="J114" s="8">
        <v>18.95</v>
      </c>
      <c r="K114" s="28" t="s">
        <v>739</v>
      </c>
      <c r="L114" s="112" t="str">
        <f t="shared" si="14"/>
        <v>Yes</v>
      </c>
    </row>
    <row r="115" spans="1:12" ht="25.5" x14ac:dyDescent="0.2">
      <c r="A115" s="175" t="s">
        <v>623</v>
      </c>
      <c r="B115" s="22" t="s">
        <v>213</v>
      </c>
      <c r="C115" s="29">
        <v>316028851</v>
      </c>
      <c r="D115" s="27" t="str">
        <f t="shared" si="11"/>
        <v>N/A</v>
      </c>
      <c r="E115" s="29">
        <v>291612909</v>
      </c>
      <c r="F115" s="27" t="str">
        <f t="shared" si="12"/>
        <v>N/A</v>
      </c>
      <c r="G115" s="29">
        <v>112676900</v>
      </c>
      <c r="H115" s="27" t="str">
        <f t="shared" si="13"/>
        <v>N/A</v>
      </c>
      <c r="I115" s="8">
        <v>-7.73</v>
      </c>
      <c r="J115" s="8">
        <v>-61.4</v>
      </c>
      <c r="K115" s="28" t="s">
        <v>739</v>
      </c>
      <c r="L115" s="112" t="str">
        <f t="shared" si="14"/>
        <v>No</v>
      </c>
    </row>
    <row r="116" spans="1:12" x14ac:dyDescent="0.2">
      <c r="A116" s="179" t="s">
        <v>624</v>
      </c>
      <c r="B116" s="23" t="s">
        <v>213</v>
      </c>
      <c r="C116" s="23">
        <v>36869</v>
      </c>
      <c r="D116" s="27" t="str">
        <f t="shared" si="11"/>
        <v>N/A</v>
      </c>
      <c r="E116" s="23">
        <v>38494</v>
      </c>
      <c r="F116" s="27" t="str">
        <f t="shared" si="12"/>
        <v>N/A</v>
      </c>
      <c r="G116" s="23">
        <v>24349</v>
      </c>
      <c r="H116" s="27" t="str">
        <f t="shared" si="13"/>
        <v>N/A</v>
      </c>
      <c r="I116" s="8">
        <v>4.407</v>
      </c>
      <c r="J116" s="8">
        <v>-36.700000000000003</v>
      </c>
      <c r="K116" s="31" t="s">
        <v>739</v>
      </c>
      <c r="L116" s="112" t="str">
        <f t="shared" si="14"/>
        <v>No</v>
      </c>
    </row>
    <row r="117" spans="1:12" ht="25.5" x14ac:dyDescent="0.2">
      <c r="A117" s="175" t="s">
        <v>1452</v>
      </c>
      <c r="B117" s="22" t="s">
        <v>213</v>
      </c>
      <c r="C117" s="29">
        <v>8571.6686375999998</v>
      </c>
      <c r="D117" s="27" t="str">
        <f t="shared" si="11"/>
        <v>N/A</v>
      </c>
      <c r="E117" s="29">
        <v>7575.5418767000001</v>
      </c>
      <c r="F117" s="27" t="str">
        <f t="shared" si="12"/>
        <v>N/A</v>
      </c>
      <c r="G117" s="29">
        <v>4627.5781346000003</v>
      </c>
      <c r="H117" s="27" t="str">
        <f t="shared" si="13"/>
        <v>N/A</v>
      </c>
      <c r="I117" s="8">
        <v>-11.6</v>
      </c>
      <c r="J117" s="8">
        <v>-38.9</v>
      </c>
      <c r="K117" s="28" t="s">
        <v>739</v>
      </c>
      <c r="L117" s="112" t="str">
        <f t="shared" si="14"/>
        <v>No</v>
      </c>
    </row>
    <row r="118" spans="1:12" ht="25.5" x14ac:dyDescent="0.2">
      <c r="A118" s="175" t="s">
        <v>625</v>
      </c>
      <c r="B118" s="22" t="s">
        <v>213</v>
      </c>
      <c r="C118" s="29">
        <v>9325701</v>
      </c>
      <c r="D118" s="27" t="str">
        <f t="shared" si="11"/>
        <v>N/A</v>
      </c>
      <c r="E118" s="29">
        <v>9772765</v>
      </c>
      <c r="F118" s="27" t="str">
        <f t="shared" si="12"/>
        <v>N/A</v>
      </c>
      <c r="G118" s="29">
        <v>8851372</v>
      </c>
      <c r="H118" s="27" t="str">
        <f t="shared" si="13"/>
        <v>N/A</v>
      </c>
      <c r="I118" s="8">
        <v>4.7939999999999996</v>
      </c>
      <c r="J118" s="8">
        <v>-9.43</v>
      </c>
      <c r="K118" s="28" t="s">
        <v>739</v>
      </c>
      <c r="L118" s="112" t="str">
        <f t="shared" si="14"/>
        <v>Yes</v>
      </c>
    </row>
    <row r="119" spans="1:12" x14ac:dyDescent="0.2">
      <c r="A119" s="175" t="s">
        <v>626</v>
      </c>
      <c r="B119" s="22" t="s">
        <v>213</v>
      </c>
      <c r="C119" s="23">
        <v>25222</v>
      </c>
      <c r="D119" s="27" t="str">
        <f t="shared" si="11"/>
        <v>N/A</v>
      </c>
      <c r="E119" s="23">
        <v>28039</v>
      </c>
      <c r="F119" s="27" t="str">
        <f t="shared" si="12"/>
        <v>N/A</v>
      </c>
      <c r="G119" s="23">
        <v>27497</v>
      </c>
      <c r="H119" s="27" t="str">
        <f t="shared" si="13"/>
        <v>N/A</v>
      </c>
      <c r="I119" s="8">
        <v>11.17</v>
      </c>
      <c r="J119" s="8">
        <v>-1.93</v>
      </c>
      <c r="K119" s="28" t="s">
        <v>739</v>
      </c>
      <c r="L119" s="112" t="str">
        <f t="shared" si="14"/>
        <v>Yes</v>
      </c>
    </row>
    <row r="120" spans="1:12" ht="25.5" x14ac:dyDescent="0.2">
      <c r="A120" s="175" t="s">
        <v>1453</v>
      </c>
      <c r="B120" s="22" t="s">
        <v>213</v>
      </c>
      <c r="C120" s="29">
        <v>369.74470700000001</v>
      </c>
      <c r="D120" s="27" t="str">
        <f t="shared" si="11"/>
        <v>N/A</v>
      </c>
      <c r="E120" s="29">
        <v>348.54185242</v>
      </c>
      <c r="F120" s="27" t="str">
        <f t="shared" si="12"/>
        <v>N/A</v>
      </c>
      <c r="G120" s="29">
        <v>321.90318944000001</v>
      </c>
      <c r="H120" s="27" t="str">
        <f t="shared" si="13"/>
        <v>N/A</v>
      </c>
      <c r="I120" s="8">
        <v>-5.73</v>
      </c>
      <c r="J120" s="8">
        <v>-7.64</v>
      </c>
      <c r="K120" s="28" t="s">
        <v>739</v>
      </c>
      <c r="L120" s="112" t="str">
        <f t="shared" si="14"/>
        <v>Yes</v>
      </c>
    </row>
    <row r="121" spans="1:12" ht="25.5" x14ac:dyDescent="0.2">
      <c r="A121" s="175" t="s">
        <v>627</v>
      </c>
      <c r="B121" s="22" t="s">
        <v>213</v>
      </c>
      <c r="C121" s="29">
        <v>0</v>
      </c>
      <c r="D121" s="27" t="str">
        <f t="shared" si="11"/>
        <v>N/A</v>
      </c>
      <c r="E121" s="29">
        <v>0</v>
      </c>
      <c r="F121" s="27" t="str">
        <f t="shared" si="12"/>
        <v>N/A</v>
      </c>
      <c r="G121" s="29">
        <v>0</v>
      </c>
      <c r="H121" s="27" t="str">
        <f t="shared" si="13"/>
        <v>N/A</v>
      </c>
      <c r="I121" s="8" t="s">
        <v>1749</v>
      </c>
      <c r="J121" s="8" t="s">
        <v>1749</v>
      </c>
      <c r="K121" s="28" t="s">
        <v>739</v>
      </c>
      <c r="L121" s="112" t="str">
        <f t="shared" si="14"/>
        <v>N/A</v>
      </c>
    </row>
    <row r="122" spans="1:12" x14ac:dyDescent="0.2">
      <c r="A122" s="175" t="s">
        <v>628</v>
      </c>
      <c r="B122" s="22" t="s">
        <v>213</v>
      </c>
      <c r="C122" s="23">
        <v>0</v>
      </c>
      <c r="D122" s="27" t="str">
        <f t="shared" si="11"/>
        <v>N/A</v>
      </c>
      <c r="E122" s="23">
        <v>0</v>
      </c>
      <c r="F122" s="27" t="str">
        <f t="shared" si="12"/>
        <v>N/A</v>
      </c>
      <c r="G122" s="23">
        <v>0</v>
      </c>
      <c r="H122" s="27" t="str">
        <f t="shared" si="13"/>
        <v>N/A</v>
      </c>
      <c r="I122" s="8" t="s">
        <v>1749</v>
      </c>
      <c r="J122" s="8" t="s">
        <v>1749</v>
      </c>
      <c r="K122" s="28" t="s">
        <v>739</v>
      </c>
      <c r="L122" s="112" t="str">
        <f t="shared" si="14"/>
        <v>N/A</v>
      </c>
    </row>
    <row r="123" spans="1:12" ht="25.5" x14ac:dyDescent="0.2">
      <c r="A123" s="175" t="s">
        <v>1454</v>
      </c>
      <c r="B123" s="22" t="s">
        <v>213</v>
      </c>
      <c r="C123" s="29" t="s">
        <v>1749</v>
      </c>
      <c r="D123" s="27" t="str">
        <f t="shared" si="11"/>
        <v>N/A</v>
      </c>
      <c r="E123" s="29" t="s">
        <v>1749</v>
      </c>
      <c r="F123" s="27" t="str">
        <f t="shared" si="12"/>
        <v>N/A</v>
      </c>
      <c r="G123" s="29" t="s">
        <v>1749</v>
      </c>
      <c r="H123" s="27" t="str">
        <f t="shared" si="13"/>
        <v>N/A</v>
      </c>
      <c r="I123" s="8" t="s">
        <v>1749</v>
      </c>
      <c r="J123" s="8" t="s">
        <v>1749</v>
      </c>
      <c r="K123" s="28" t="s">
        <v>739</v>
      </c>
      <c r="L123" s="112" t="str">
        <f t="shared" si="14"/>
        <v>N/A</v>
      </c>
    </row>
    <row r="124" spans="1:12" ht="25.5" x14ac:dyDescent="0.2">
      <c r="A124" s="175" t="s">
        <v>629</v>
      </c>
      <c r="B124" s="22" t="s">
        <v>213</v>
      </c>
      <c r="C124" s="29">
        <v>17495226</v>
      </c>
      <c r="D124" s="27" t="str">
        <f t="shared" si="11"/>
        <v>N/A</v>
      </c>
      <c r="E124" s="29">
        <v>12777100</v>
      </c>
      <c r="F124" s="27" t="str">
        <f t="shared" si="12"/>
        <v>N/A</v>
      </c>
      <c r="G124" s="29">
        <v>0</v>
      </c>
      <c r="H124" s="27" t="str">
        <f t="shared" si="13"/>
        <v>N/A</v>
      </c>
      <c r="I124" s="8">
        <v>-27</v>
      </c>
      <c r="J124" s="8">
        <v>-100</v>
      </c>
      <c r="K124" s="28" t="s">
        <v>739</v>
      </c>
      <c r="L124" s="112" t="str">
        <f t="shared" si="14"/>
        <v>No</v>
      </c>
    </row>
    <row r="125" spans="1:12" ht="25.5" x14ac:dyDescent="0.2">
      <c r="A125" s="175" t="s">
        <v>630</v>
      </c>
      <c r="B125" s="22" t="s">
        <v>213</v>
      </c>
      <c r="C125" s="23">
        <v>11106</v>
      </c>
      <c r="D125" s="27" t="str">
        <f t="shared" si="11"/>
        <v>N/A</v>
      </c>
      <c r="E125" s="23">
        <v>10911</v>
      </c>
      <c r="F125" s="27" t="str">
        <f t="shared" si="12"/>
        <v>N/A</v>
      </c>
      <c r="G125" s="23">
        <v>0</v>
      </c>
      <c r="H125" s="27" t="str">
        <f t="shared" si="13"/>
        <v>N/A</v>
      </c>
      <c r="I125" s="8">
        <v>-1.76</v>
      </c>
      <c r="J125" s="8">
        <v>-100</v>
      </c>
      <c r="K125" s="28" t="s">
        <v>739</v>
      </c>
      <c r="L125" s="112" t="str">
        <f t="shared" si="14"/>
        <v>No</v>
      </c>
    </row>
    <row r="126" spans="1:12" ht="25.5" x14ac:dyDescent="0.2">
      <c r="A126" s="175" t="s">
        <v>1455</v>
      </c>
      <c r="B126" s="22" t="s">
        <v>213</v>
      </c>
      <c r="C126" s="29">
        <v>1575.2949756999999</v>
      </c>
      <c r="D126" s="27" t="str">
        <f t="shared" si="11"/>
        <v>N/A</v>
      </c>
      <c r="E126" s="29">
        <v>1171.0292366000001</v>
      </c>
      <c r="F126" s="27" t="str">
        <f t="shared" si="12"/>
        <v>N/A</v>
      </c>
      <c r="G126" s="29" t="s">
        <v>1749</v>
      </c>
      <c r="H126" s="27" t="str">
        <f t="shared" si="13"/>
        <v>N/A</v>
      </c>
      <c r="I126" s="8">
        <v>-25.7</v>
      </c>
      <c r="J126" s="8" t="s">
        <v>1749</v>
      </c>
      <c r="K126" s="28" t="s">
        <v>739</v>
      </c>
      <c r="L126" s="112" t="str">
        <f t="shared" si="14"/>
        <v>N/A</v>
      </c>
    </row>
    <row r="127" spans="1:12" ht="25.5" x14ac:dyDescent="0.2">
      <c r="A127" s="175" t="s">
        <v>631</v>
      </c>
      <c r="B127" s="22" t="s">
        <v>213</v>
      </c>
      <c r="C127" s="29">
        <v>3997771</v>
      </c>
      <c r="D127" s="27" t="str">
        <f t="shared" si="11"/>
        <v>N/A</v>
      </c>
      <c r="E127" s="29">
        <v>5954433</v>
      </c>
      <c r="F127" s="27" t="str">
        <f t="shared" si="12"/>
        <v>N/A</v>
      </c>
      <c r="G127" s="29">
        <v>6689640</v>
      </c>
      <c r="H127" s="27" t="str">
        <f t="shared" si="13"/>
        <v>N/A</v>
      </c>
      <c r="I127" s="8">
        <v>48.94</v>
      </c>
      <c r="J127" s="8">
        <v>12.35</v>
      </c>
      <c r="K127" s="28" t="s">
        <v>739</v>
      </c>
      <c r="L127" s="112" t="str">
        <f t="shared" si="14"/>
        <v>Yes</v>
      </c>
    </row>
    <row r="128" spans="1:12" x14ac:dyDescent="0.2">
      <c r="A128" s="175" t="s">
        <v>632</v>
      </c>
      <c r="B128" s="22" t="s">
        <v>213</v>
      </c>
      <c r="C128" s="23">
        <v>2588</v>
      </c>
      <c r="D128" s="27" t="str">
        <f t="shared" si="11"/>
        <v>N/A</v>
      </c>
      <c r="E128" s="23">
        <v>3267</v>
      </c>
      <c r="F128" s="27" t="str">
        <f t="shared" si="12"/>
        <v>N/A</v>
      </c>
      <c r="G128" s="23">
        <v>4165</v>
      </c>
      <c r="H128" s="27" t="str">
        <f t="shared" si="13"/>
        <v>N/A</v>
      </c>
      <c r="I128" s="8">
        <v>26.24</v>
      </c>
      <c r="J128" s="8">
        <v>27.49</v>
      </c>
      <c r="K128" s="28" t="s">
        <v>739</v>
      </c>
      <c r="L128" s="112" t="str">
        <f t="shared" si="14"/>
        <v>Yes</v>
      </c>
    </row>
    <row r="129" spans="1:12" ht="25.5" x14ac:dyDescent="0.2">
      <c r="A129" s="175" t="s">
        <v>1456</v>
      </c>
      <c r="B129" s="22" t="s">
        <v>213</v>
      </c>
      <c r="C129" s="29">
        <v>1544.7337712999999</v>
      </c>
      <c r="D129" s="27" t="str">
        <f t="shared" si="11"/>
        <v>N/A</v>
      </c>
      <c r="E129" s="29">
        <v>1822.5996327</v>
      </c>
      <c r="F129" s="27" t="str">
        <f t="shared" si="12"/>
        <v>N/A</v>
      </c>
      <c r="G129" s="29">
        <v>1606.1560624000001</v>
      </c>
      <c r="H129" s="27" t="str">
        <f t="shared" si="13"/>
        <v>N/A</v>
      </c>
      <c r="I129" s="8">
        <v>17.989999999999998</v>
      </c>
      <c r="J129" s="8">
        <v>-11.9</v>
      </c>
      <c r="K129" s="28" t="s">
        <v>739</v>
      </c>
      <c r="L129" s="112" t="str">
        <f t="shared" si="14"/>
        <v>Yes</v>
      </c>
    </row>
    <row r="130" spans="1:12" ht="25.5" x14ac:dyDescent="0.2">
      <c r="A130" s="175" t="s">
        <v>633</v>
      </c>
      <c r="B130" s="22" t="s">
        <v>213</v>
      </c>
      <c r="C130" s="29">
        <v>3972238</v>
      </c>
      <c r="D130" s="27" t="str">
        <f t="shared" si="11"/>
        <v>N/A</v>
      </c>
      <c r="E130" s="29">
        <v>4371767</v>
      </c>
      <c r="F130" s="27" t="str">
        <f t="shared" si="12"/>
        <v>N/A</v>
      </c>
      <c r="G130" s="29">
        <v>3315435</v>
      </c>
      <c r="H130" s="27" t="str">
        <f t="shared" si="13"/>
        <v>N/A</v>
      </c>
      <c r="I130" s="8">
        <v>10.06</v>
      </c>
      <c r="J130" s="8">
        <v>-24.2</v>
      </c>
      <c r="K130" s="28" t="s">
        <v>739</v>
      </c>
      <c r="L130" s="112" t="str">
        <f t="shared" si="14"/>
        <v>Yes</v>
      </c>
    </row>
    <row r="131" spans="1:12" x14ac:dyDescent="0.2">
      <c r="A131" s="175" t="s">
        <v>634</v>
      </c>
      <c r="B131" s="22" t="s">
        <v>213</v>
      </c>
      <c r="C131" s="23">
        <v>2244</v>
      </c>
      <c r="D131" s="27" t="str">
        <f t="shared" si="11"/>
        <v>N/A</v>
      </c>
      <c r="E131" s="23">
        <v>2343</v>
      </c>
      <c r="F131" s="27" t="str">
        <f t="shared" si="12"/>
        <v>N/A</v>
      </c>
      <c r="G131" s="23">
        <v>1972</v>
      </c>
      <c r="H131" s="27" t="str">
        <f t="shared" si="13"/>
        <v>N/A</v>
      </c>
      <c r="I131" s="8">
        <v>4.4119999999999999</v>
      </c>
      <c r="J131" s="8">
        <v>-15.8</v>
      </c>
      <c r="K131" s="28" t="s">
        <v>739</v>
      </c>
      <c r="L131" s="112" t="str">
        <f t="shared" si="14"/>
        <v>Yes</v>
      </c>
    </row>
    <row r="132" spans="1:12" ht="25.5" x14ac:dyDescent="0.2">
      <c r="A132" s="175" t="s">
        <v>1457</v>
      </c>
      <c r="B132" s="22" t="s">
        <v>213</v>
      </c>
      <c r="C132" s="29">
        <v>1770.1595365000001</v>
      </c>
      <c r="D132" s="27" t="str">
        <f t="shared" si="11"/>
        <v>N/A</v>
      </c>
      <c r="E132" s="29">
        <v>1865.8843363000001</v>
      </c>
      <c r="F132" s="27" t="str">
        <f t="shared" si="12"/>
        <v>N/A</v>
      </c>
      <c r="G132" s="29">
        <v>1681.255071</v>
      </c>
      <c r="H132" s="27" t="str">
        <f t="shared" si="13"/>
        <v>N/A</v>
      </c>
      <c r="I132" s="8">
        <v>5.4080000000000004</v>
      </c>
      <c r="J132" s="8">
        <v>-9.9</v>
      </c>
      <c r="K132" s="28" t="s">
        <v>739</v>
      </c>
      <c r="L132" s="112" t="str">
        <f t="shared" si="14"/>
        <v>Yes</v>
      </c>
    </row>
    <row r="133" spans="1:12" ht="25.5" x14ac:dyDescent="0.2">
      <c r="A133" s="175" t="s">
        <v>635</v>
      </c>
      <c r="B133" s="22" t="s">
        <v>213</v>
      </c>
      <c r="C133" s="29">
        <v>39338484</v>
      </c>
      <c r="D133" s="27" t="str">
        <f t="shared" si="11"/>
        <v>N/A</v>
      </c>
      <c r="E133" s="29">
        <v>43816178</v>
      </c>
      <c r="F133" s="27" t="str">
        <f t="shared" si="12"/>
        <v>N/A</v>
      </c>
      <c r="G133" s="29">
        <v>25867692</v>
      </c>
      <c r="H133" s="27" t="str">
        <f t="shared" si="13"/>
        <v>N/A</v>
      </c>
      <c r="I133" s="8">
        <v>11.38</v>
      </c>
      <c r="J133" s="8">
        <v>-41</v>
      </c>
      <c r="K133" s="28" t="s">
        <v>739</v>
      </c>
      <c r="L133" s="112" t="str">
        <f t="shared" si="14"/>
        <v>No</v>
      </c>
    </row>
    <row r="134" spans="1:12" x14ac:dyDescent="0.2">
      <c r="A134" s="175" t="s">
        <v>636</v>
      </c>
      <c r="B134" s="22" t="s">
        <v>213</v>
      </c>
      <c r="C134" s="23">
        <v>2861</v>
      </c>
      <c r="D134" s="27" t="str">
        <f t="shared" si="11"/>
        <v>N/A</v>
      </c>
      <c r="E134" s="23">
        <v>2969</v>
      </c>
      <c r="F134" s="27" t="str">
        <f t="shared" si="12"/>
        <v>N/A</v>
      </c>
      <c r="G134" s="23">
        <v>1559</v>
      </c>
      <c r="H134" s="27" t="str">
        <f t="shared" si="13"/>
        <v>N/A</v>
      </c>
      <c r="I134" s="8">
        <v>3.7749999999999999</v>
      </c>
      <c r="J134" s="8">
        <v>-47.5</v>
      </c>
      <c r="K134" s="28" t="s">
        <v>739</v>
      </c>
      <c r="L134" s="112" t="str">
        <f t="shared" si="14"/>
        <v>No</v>
      </c>
    </row>
    <row r="135" spans="1:12" x14ac:dyDescent="0.2">
      <c r="A135" s="175" t="s">
        <v>1458</v>
      </c>
      <c r="B135" s="22" t="s">
        <v>213</v>
      </c>
      <c r="C135" s="29">
        <v>13749.907026000001</v>
      </c>
      <c r="D135" s="27" t="str">
        <f t="shared" si="11"/>
        <v>N/A</v>
      </c>
      <c r="E135" s="29">
        <v>14757.890872</v>
      </c>
      <c r="F135" s="27" t="str">
        <f t="shared" si="12"/>
        <v>N/A</v>
      </c>
      <c r="G135" s="29">
        <v>16592.490057999999</v>
      </c>
      <c r="H135" s="27" t="str">
        <f t="shared" si="13"/>
        <v>N/A</v>
      </c>
      <c r="I135" s="8">
        <v>7.3310000000000004</v>
      </c>
      <c r="J135" s="8">
        <v>12.43</v>
      </c>
      <c r="K135" s="28" t="s">
        <v>739</v>
      </c>
      <c r="L135" s="112" t="str">
        <f t="shared" si="14"/>
        <v>Yes</v>
      </c>
    </row>
    <row r="136" spans="1:12" ht="25.5" x14ac:dyDescent="0.2">
      <c r="A136" s="175" t="s">
        <v>637</v>
      </c>
      <c r="B136" s="22" t="s">
        <v>213</v>
      </c>
      <c r="C136" s="29">
        <v>97199</v>
      </c>
      <c r="D136" s="27" t="str">
        <f t="shared" si="11"/>
        <v>N/A</v>
      </c>
      <c r="E136" s="29">
        <v>103103</v>
      </c>
      <c r="F136" s="27" t="str">
        <f t="shared" si="12"/>
        <v>N/A</v>
      </c>
      <c r="G136" s="29">
        <v>65701</v>
      </c>
      <c r="H136" s="27" t="str">
        <f t="shared" si="13"/>
        <v>N/A</v>
      </c>
      <c r="I136" s="8">
        <v>6.0739999999999998</v>
      </c>
      <c r="J136" s="8">
        <v>-36.299999999999997</v>
      </c>
      <c r="K136" s="28" t="s">
        <v>739</v>
      </c>
      <c r="L136" s="112" t="str">
        <f>IF(J136="Div by 0", "N/A", IF(OR(J136="N/A",K136="N/A"),"N/A", IF(J136&gt;VALUE(MID(K136,1,2)), "No", IF(J136&lt;-1*VALUE(MID(K136,1,2)), "No", "Yes"))))</f>
        <v>No</v>
      </c>
    </row>
    <row r="137" spans="1:12" x14ac:dyDescent="0.2">
      <c r="A137" s="175" t="s">
        <v>638</v>
      </c>
      <c r="B137" s="22" t="s">
        <v>213</v>
      </c>
      <c r="C137" s="23">
        <v>247</v>
      </c>
      <c r="D137" s="27" t="str">
        <f t="shared" si="11"/>
        <v>N/A</v>
      </c>
      <c r="E137" s="23">
        <v>218</v>
      </c>
      <c r="F137" s="27" t="str">
        <f t="shared" si="12"/>
        <v>N/A</v>
      </c>
      <c r="G137" s="23">
        <v>143</v>
      </c>
      <c r="H137" s="27" t="str">
        <f t="shared" si="13"/>
        <v>N/A</v>
      </c>
      <c r="I137" s="8">
        <v>-11.7</v>
      </c>
      <c r="J137" s="8">
        <v>-34.4</v>
      </c>
      <c r="K137" s="28" t="s">
        <v>739</v>
      </c>
      <c r="L137" s="112" t="str">
        <f t="shared" ref="L137:L141" si="15">IF(J137="Div by 0", "N/A", IF(OR(J137="N/A",K137="N/A"),"N/A", IF(J137&gt;VALUE(MID(K137,1,2)), "No", IF(J137&lt;-1*VALUE(MID(K137,1,2)), "No", "Yes"))))</f>
        <v>No</v>
      </c>
    </row>
    <row r="138" spans="1:12" ht="25.5" x14ac:dyDescent="0.2">
      <c r="A138" s="175" t="s">
        <v>1459</v>
      </c>
      <c r="B138" s="22" t="s">
        <v>213</v>
      </c>
      <c r="C138" s="29">
        <v>393.51821862000003</v>
      </c>
      <c r="D138" s="27" t="str">
        <f t="shared" si="11"/>
        <v>N/A</v>
      </c>
      <c r="E138" s="29">
        <v>472.94954128000001</v>
      </c>
      <c r="F138" s="27" t="str">
        <f t="shared" si="12"/>
        <v>N/A</v>
      </c>
      <c r="G138" s="29">
        <v>459.44755244999999</v>
      </c>
      <c r="H138" s="27" t="str">
        <f t="shared" si="13"/>
        <v>N/A</v>
      </c>
      <c r="I138" s="8">
        <v>20.18</v>
      </c>
      <c r="J138" s="8">
        <v>-2.85</v>
      </c>
      <c r="K138" s="28" t="s">
        <v>739</v>
      </c>
      <c r="L138" s="112" t="str">
        <f t="shared" si="15"/>
        <v>Yes</v>
      </c>
    </row>
    <row r="139" spans="1:12" ht="25.5" x14ac:dyDescent="0.2">
      <c r="A139" s="175" t="s">
        <v>639</v>
      </c>
      <c r="B139" s="22" t="s">
        <v>213</v>
      </c>
      <c r="C139" s="29">
        <v>22524088</v>
      </c>
      <c r="D139" s="27" t="str">
        <f t="shared" si="11"/>
        <v>N/A</v>
      </c>
      <c r="E139" s="29">
        <v>26873712</v>
      </c>
      <c r="F139" s="27" t="str">
        <f t="shared" si="12"/>
        <v>N/A</v>
      </c>
      <c r="G139" s="29">
        <v>19860806</v>
      </c>
      <c r="H139" s="27" t="str">
        <f t="shared" si="13"/>
        <v>N/A</v>
      </c>
      <c r="I139" s="8">
        <v>19.309999999999999</v>
      </c>
      <c r="J139" s="8">
        <v>-26.1</v>
      </c>
      <c r="K139" s="28" t="s">
        <v>739</v>
      </c>
      <c r="L139" s="112" t="str">
        <f t="shared" si="15"/>
        <v>Yes</v>
      </c>
    </row>
    <row r="140" spans="1:12" x14ac:dyDescent="0.2">
      <c r="A140" s="175" t="s">
        <v>640</v>
      </c>
      <c r="B140" s="22" t="s">
        <v>213</v>
      </c>
      <c r="C140" s="23">
        <v>239</v>
      </c>
      <c r="D140" s="27" t="str">
        <f t="shared" si="11"/>
        <v>N/A</v>
      </c>
      <c r="E140" s="23">
        <v>276</v>
      </c>
      <c r="F140" s="27" t="str">
        <f t="shared" si="12"/>
        <v>N/A</v>
      </c>
      <c r="G140" s="23">
        <v>208</v>
      </c>
      <c r="H140" s="27" t="str">
        <f t="shared" si="13"/>
        <v>N/A</v>
      </c>
      <c r="I140" s="8">
        <v>15.48</v>
      </c>
      <c r="J140" s="8">
        <v>-24.6</v>
      </c>
      <c r="K140" s="28" t="s">
        <v>739</v>
      </c>
      <c r="L140" s="112" t="str">
        <f t="shared" si="15"/>
        <v>Yes</v>
      </c>
    </row>
    <row r="141" spans="1:12" ht="25.5" x14ac:dyDescent="0.2">
      <c r="A141" s="175" t="s">
        <v>1460</v>
      </c>
      <c r="B141" s="22" t="s">
        <v>213</v>
      </c>
      <c r="C141" s="29">
        <v>94243.046025000003</v>
      </c>
      <c r="D141" s="27" t="str">
        <f t="shared" si="11"/>
        <v>N/A</v>
      </c>
      <c r="E141" s="29">
        <v>97368.521739000003</v>
      </c>
      <c r="F141" s="27" t="str">
        <f t="shared" si="12"/>
        <v>N/A</v>
      </c>
      <c r="G141" s="29">
        <v>95484.644230999998</v>
      </c>
      <c r="H141" s="27" t="str">
        <f t="shared" si="13"/>
        <v>N/A</v>
      </c>
      <c r="I141" s="8">
        <v>3.3159999999999998</v>
      </c>
      <c r="J141" s="8">
        <v>-1.93</v>
      </c>
      <c r="K141" s="28" t="s">
        <v>739</v>
      </c>
      <c r="L141" s="112" t="str">
        <f t="shared" si="15"/>
        <v>Yes</v>
      </c>
    </row>
    <row r="142" spans="1:12" ht="25.5" x14ac:dyDescent="0.2">
      <c r="A142" s="175" t="s">
        <v>641</v>
      </c>
      <c r="B142" s="22" t="s">
        <v>213</v>
      </c>
      <c r="C142" s="29">
        <v>111280665</v>
      </c>
      <c r="D142" s="27" t="str">
        <f t="shared" si="11"/>
        <v>N/A</v>
      </c>
      <c r="E142" s="29">
        <v>122507501</v>
      </c>
      <c r="F142" s="27" t="str">
        <f t="shared" si="12"/>
        <v>N/A</v>
      </c>
      <c r="G142" s="29">
        <v>104452794</v>
      </c>
      <c r="H142" s="27" t="str">
        <f t="shared" si="13"/>
        <v>N/A</v>
      </c>
      <c r="I142" s="8">
        <v>10.09</v>
      </c>
      <c r="J142" s="8">
        <v>-14.7</v>
      </c>
      <c r="K142" s="28" t="s">
        <v>739</v>
      </c>
      <c r="L142" s="112" t="str">
        <f t="shared" ref="L142:L153" si="16">IF(J142="Div by 0", "N/A", IF(K142="N/A","N/A", IF(J142&gt;VALUE(MID(K142,1,2)), "No", IF(J142&lt;-1*VALUE(MID(K142,1,2)), "No", "Yes"))))</f>
        <v>Yes</v>
      </c>
    </row>
    <row r="143" spans="1:12" ht="25.5" x14ac:dyDescent="0.2">
      <c r="A143" s="175" t="s">
        <v>642</v>
      </c>
      <c r="B143" s="22" t="s">
        <v>213</v>
      </c>
      <c r="C143" s="23">
        <v>159150</v>
      </c>
      <c r="D143" s="27" t="str">
        <f t="shared" si="11"/>
        <v>N/A</v>
      </c>
      <c r="E143" s="23">
        <v>173155</v>
      </c>
      <c r="F143" s="27" t="str">
        <f t="shared" si="12"/>
        <v>N/A</v>
      </c>
      <c r="G143" s="23">
        <v>173153</v>
      </c>
      <c r="H143" s="27" t="str">
        <f t="shared" si="13"/>
        <v>N/A</v>
      </c>
      <c r="I143" s="8">
        <v>8.8000000000000007</v>
      </c>
      <c r="J143" s="8">
        <v>-1E-3</v>
      </c>
      <c r="K143" s="28" t="s">
        <v>739</v>
      </c>
      <c r="L143" s="112" t="str">
        <f t="shared" si="16"/>
        <v>Yes</v>
      </c>
    </row>
    <row r="144" spans="1:12" ht="25.5" x14ac:dyDescent="0.2">
      <c r="A144" s="175" t="s">
        <v>1461</v>
      </c>
      <c r="B144" s="22" t="s">
        <v>213</v>
      </c>
      <c r="C144" s="29">
        <v>699.21875589000001</v>
      </c>
      <c r="D144" s="27" t="str">
        <f t="shared" si="11"/>
        <v>N/A</v>
      </c>
      <c r="E144" s="29">
        <v>707.50195489999999</v>
      </c>
      <c r="F144" s="27" t="str">
        <f t="shared" si="12"/>
        <v>N/A</v>
      </c>
      <c r="G144" s="29">
        <v>603.23987455999998</v>
      </c>
      <c r="H144" s="27" t="str">
        <f t="shared" si="13"/>
        <v>N/A</v>
      </c>
      <c r="I144" s="8">
        <v>1.1850000000000001</v>
      </c>
      <c r="J144" s="8">
        <v>-14.7</v>
      </c>
      <c r="K144" s="28" t="s">
        <v>739</v>
      </c>
      <c r="L144" s="112" t="str">
        <f t="shared" si="16"/>
        <v>Yes</v>
      </c>
    </row>
    <row r="145" spans="1:12" ht="25.5" x14ac:dyDescent="0.2">
      <c r="A145" s="175" t="s">
        <v>643</v>
      </c>
      <c r="B145" s="22" t="s">
        <v>213</v>
      </c>
      <c r="C145" s="29">
        <v>224152292</v>
      </c>
      <c r="D145" s="27" t="str">
        <f t="shared" ref="D145:D153" si="17">IF($B145="N/A","N/A",IF(C145&gt;10,"No",IF(C145&lt;-10,"No","Yes")))</f>
        <v>N/A</v>
      </c>
      <c r="E145" s="29">
        <v>217592966</v>
      </c>
      <c r="F145" s="27" t="str">
        <f t="shared" ref="F145:F153" si="18">IF($B145="N/A","N/A",IF(E145&gt;10,"No",IF(E145&lt;-10,"No","Yes")))</f>
        <v>N/A</v>
      </c>
      <c r="G145" s="29">
        <v>122779813</v>
      </c>
      <c r="H145" s="27" t="str">
        <f t="shared" ref="H145:H153" si="19">IF($B145="N/A","N/A",IF(G145&gt;10,"No",IF(G145&lt;-10,"No","Yes")))</f>
        <v>N/A</v>
      </c>
      <c r="I145" s="8">
        <v>-2.93</v>
      </c>
      <c r="J145" s="8">
        <v>-43.6</v>
      </c>
      <c r="K145" s="28" t="s">
        <v>739</v>
      </c>
      <c r="L145" s="112" t="str">
        <f t="shared" si="16"/>
        <v>No</v>
      </c>
    </row>
    <row r="146" spans="1:12" x14ac:dyDescent="0.2">
      <c r="A146" s="175" t="s">
        <v>644</v>
      </c>
      <c r="B146" s="22" t="s">
        <v>213</v>
      </c>
      <c r="C146" s="23">
        <v>4923</v>
      </c>
      <c r="D146" s="27" t="str">
        <f t="shared" si="17"/>
        <v>N/A</v>
      </c>
      <c r="E146" s="23">
        <v>4524</v>
      </c>
      <c r="F146" s="27" t="str">
        <f t="shared" si="18"/>
        <v>N/A</v>
      </c>
      <c r="G146" s="23">
        <v>4525</v>
      </c>
      <c r="H146" s="27" t="str">
        <f t="shared" si="19"/>
        <v>N/A</v>
      </c>
      <c r="I146" s="8">
        <v>-8.1</v>
      </c>
      <c r="J146" s="8">
        <v>2.2100000000000002E-2</v>
      </c>
      <c r="K146" s="28" t="s">
        <v>739</v>
      </c>
      <c r="L146" s="112" t="str">
        <f t="shared" si="16"/>
        <v>Yes</v>
      </c>
    </row>
    <row r="147" spans="1:12" ht="25.5" x14ac:dyDescent="0.2">
      <c r="A147" s="175" t="s">
        <v>1462</v>
      </c>
      <c r="B147" s="22" t="s">
        <v>213</v>
      </c>
      <c r="C147" s="29">
        <v>45531.645744000001</v>
      </c>
      <c r="D147" s="27" t="str">
        <f t="shared" si="17"/>
        <v>N/A</v>
      </c>
      <c r="E147" s="29">
        <v>48097.472590999998</v>
      </c>
      <c r="F147" s="27" t="str">
        <f t="shared" si="18"/>
        <v>N/A</v>
      </c>
      <c r="G147" s="29">
        <v>27133.660330999999</v>
      </c>
      <c r="H147" s="27" t="str">
        <f t="shared" si="19"/>
        <v>N/A</v>
      </c>
      <c r="I147" s="8">
        <v>5.6349999999999998</v>
      </c>
      <c r="J147" s="8">
        <v>-43.6</v>
      </c>
      <c r="K147" s="28" t="s">
        <v>739</v>
      </c>
      <c r="L147" s="112" t="str">
        <f t="shared" si="16"/>
        <v>No</v>
      </c>
    </row>
    <row r="148" spans="1:12" ht="25.5" x14ac:dyDescent="0.2">
      <c r="A148" s="175" t="s">
        <v>645</v>
      </c>
      <c r="B148" s="22" t="s">
        <v>213</v>
      </c>
      <c r="C148" s="29">
        <v>31950621</v>
      </c>
      <c r="D148" s="27" t="str">
        <f t="shared" si="17"/>
        <v>N/A</v>
      </c>
      <c r="E148" s="29">
        <v>35206214</v>
      </c>
      <c r="F148" s="27" t="str">
        <f t="shared" si="18"/>
        <v>N/A</v>
      </c>
      <c r="G148" s="29">
        <v>21584050</v>
      </c>
      <c r="H148" s="27" t="str">
        <f t="shared" si="19"/>
        <v>N/A</v>
      </c>
      <c r="I148" s="8">
        <v>10.19</v>
      </c>
      <c r="J148" s="8">
        <v>-38.700000000000003</v>
      </c>
      <c r="K148" s="28" t="s">
        <v>739</v>
      </c>
      <c r="L148" s="112" t="str">
        <f t="shared" si="16"/>
        <v>No</v>
      </c>
    </row>
    <row r="149" spans="1:12" x14ac:dyDescent="0.2">
      <c r="A149" s="175" t="s">
        <v>646</v>
      </c>
      <c r="B149" s="22" t="s">
        <v>213</v>
      </c>
      <c r="C149" s="23">
        <v>58676</v>
      </c>
      <c r="D149" s="27" t="str">
        <f t="shared" si="17"/>
        <v>N/A</v>
      </c>
      <c r="E149" s="23">
        <v>63551</v>
      </c>
      <c r="F149" s="27" t="str">
        <f t="shared" si="18"/>
        <v>N/A</v>
      </c>
      <c r="G149" s="23">
        <v>56075</v>
      </c>
      <c r="H149" s="27" t="str">
        <f t="shared" si="19"/>
        <v>N/A</v>
      </c>
      <c r="I149" s="8">
        <v>8.3079999999999998</v>
      </c>
      <c r="J149" s="8">
        <v>-11.8</v>
      </c>
      <c r="K149" s="28" t="s">
        <v>739</v>
      </c>
      <c r="L149" s="112" t="str">
        <f t="shared" si="16"/>
        <v>Yes</v>
      </c>
    </row>
    <row r="150" spans="1:12" ht="25.5" x14ac:dyDescent="0.2">
      <c r="A150" s="175" t="s">
        <v>1463</v>
      </c>
      <c r="B150" s="22" t="s">
        <v>213</v>
      </c>
      <c r="C150" s="29">
        <v>544.52622878</v>
      </c>
      <c r="D150" s="27" t="str">
        <f t="shared" si="17"/>
        <v>N/A</v>
      </c>
      <c r="E150" s="29">
        <v>553.98363518999997</v>
      </c>
      <c r="F150" s="27" t="str">
        <f t="shared" si="18"/>
        <v>N/A</v>
      </c>
      <c r="G150" s="29">
        <v>384.91395453000001</v>
      </c>
      <c r="H150" s="27" t="str">
        <f t="shared" si="19"/>
        <v>N/A</v>
      </c>
      <c r="I150" s="8">
        <v>1.7370000000000001</v>
      </c>
      <c r="J150" s="8">
        <v>-30.5</v>
      </c>
      <c r="K150" s="28" t="s">
        <v>739</v>
      </c>
      <c r="L150" s="112" t="str">
        <f t="shared" si="16"/>
        <v>No</v>
      </c>
    </row>
    <row r="151" spans="1:12" ht="25.5" x14ac:dyDescent="0.2">
      <c r="A151" s="175" t="s">
        <v>647</v>
      </c>
      <c r="B151" s="22" t="s">
        <v>213</v>
      </c>
      <c r="C151" s="29">
        <v>8651433</v>
      </c>
      <c r="D151" s="27" t="str">
        <f t="shared" si="17"/>
        <v>N/A</v>
      </c>
      <c r="E151" s="29">
        <v>9455086</v>
      </c>
      <c r="F151" s="27" t="str">
        <f t="shared" si="18"/>
        <v>N/A</v>
      </c>
      <c r="G151" s="29">
        <v>38586276</v>
      </c>
      <c r="H151" s="27" t="str">
        <f t="shared" si="19"/>
        <v>N/A</v>
      </c>
      <c r="I151" s="8">
        <v>9.2889999999999997</v>
      </c>
      <c r="J151" s="8">
        <v>308.10000000000002</v>
      </c>
      <c r="K151" s="28" t="s">
        <v>739</v>
      </c>
      <c r="L151" s="112" t="str">
        <f t="shared" si="16"/>
        <v>No</v>
      </c>
    </row>
    <row r="152" spans="1:12" x14ac:dyDescent="0.2">
      <c r="A152" s="175" t="s">
        <v>648</v>
      </c>
      <c r="B152" s="22" t="s">
        <v>213</v>
      </c>
      <c r="C152" s="23">
        <v>1668</v>
      </c>
      <c r="D152" s="27" t="str">
        <f t="shared" si="17"/>
        <v>N/A</v>
      </c>
      <c r="E152" s="23">
        <v>1852</v>
      </c>
      <c r="F152" s="27" t="str">
        <f t="shared" si="18"/>
        <v>N/A</v>
      </c>
      <c r="G152" s="23">
        <v>4521</v>
      </c>
      <c r="H152" s="27" t="str">
        <f t="shared" si="19"/>
        <v>N/A</v>
      </c>
      <c r="I152" s="8">
        <v>11.03</v>
      </c>
      <c r="J152" s="8">
        <v>144.1</v>
      </c>
      <c r="K152" s="28" t="s">
        <v>739</v>
      </c>
      <c r="L152" s="112" t="str">
        <f t="shared" si="16"/>
        <v>No</v>
      </c>
    </row>
    <row r="153" spans="1:12" ht="25.5" x14ac:dyDescent="0.2">
      <c r="A153" s="175" t="s">
        <v>1464</v>
      </c>
      <c r="B153" s="22" t="s">
        <v>213</v>
      </c>
      <c r="C153" s="29">
        <v>5186.7104317000003</v>
      </c>
      <c r="D153" s="27" t="str">
        <f t="shared" si="17"/>
        <v>N/A</v>
      </c>
      <c r="E153" s="29">
        <v>5105.3380129999996</v>
      </c>
      <c r="F153" s="27" t="str">
        <f t="shared" si="18"/>
        <v>N/A</v>
      </c>
      <c r="G153" s="29">
        <v>8534.8984737999999</v>
      </c>
      <c r="H153" s="27" t="str">
        <f t="shared" si="19"/>
        <v>N/A</v>
      </c>
      <c r="I153" s="8">
        <v>-1.57</v>
      </c>
      <c r="J153" s="8">
        <v>67.180000000000007</v>
      </c>
      <c r="K153" s="28" t="s">
        <v>739</v>
      </c>
      <c r="L153" s="112" t="str">
        <f t="shared" si="16"/>
        <v>No</v>
      </c>
    </row>
    <row r="154" spans="1:12" x14ac:dyDescent="0.2">
      <c r="A154" s="175" t="s">
        <v>1530</v>
      </c>
      <c r="B154" s="22" t="s">
        <v>213</v>
      </c>
      <c r="C154" s="29">
        <v>473.54941654999999</v>
      </c>
      <c r="D154" s="27" t="str">
        <f t="shared" ref="D154:D173" si="20">IF($B154="N/A","N/A",IF(C154&gt;10,"No",IF(C154&lt;-10,"No","Yes")))</f>
        <v>N/A</v>
      </c>
      <c r="E154" s="29">
        <v>454.24012936000003</v>
      </c>
      <c r="F154" s="27" t="str">
        <f t="shared" ref="F154:F173" si="21">IF($B154="N/A","N/A",IF(E154&gt;10,"No",IF(E154&lt;-10,"No","Yes")))</f>
        <v>N/A</v>
      </c>
      <c r="G154" s="29">
        <v>459.44110905000002</v>
      </c>
      <c r="H154" s="27" t="str">
        <f t="shared" ref="H154:H173" si="22">IF($B154="N/A","N/A",IF(G154&gt;10,"No",IF(G154&lt;-10,"No","Yes")))</f>
        <v>N/A</v>
      </c>
      <c r="I154" s="8">
        <v>-4.08</v>
      </c>
      <c r="J154" s="8">
        <v>1.145</v>
      </c>
      <c r="K154" s="28" t="s">
        <v>739</v>
      </c>
      <c r="L154" s="112" t="str">
        <f t="shared" ref="L154:L173" si="23">IF(J154="Div by 0", "N/A", IF(K154="N/A","N/A", IF(J154&gt;VALUE(MID(K154,1,2)), "No", IF(J154&lt;-1*VALUE(MID(K154,1,2)), "No", "Yes"))))</f>
        <v>Yes</v>
      </c>
    </row>
    <row r="155" spans="1:12" x14ac:dyDescent="0.2">
      <c r="A155" s="181" t="s">
        <v>1531</v>
      </c>
      <c r="B155" s="22" t="s">
        <v>213</v>
      </c>
      <c r="C155" s="29">
        <v>399.26465646000003</v>
      </c>
      <c r="D155" s="27" t="str">
        <f t="shared" si="20"/>
        <v>N/A</v>
      </c>
      <c r="E155" s="29">
        <v>418.83472211999998</v>
      </c>
      <c r="F155" s="27" t="str">
        <f t="shared" si="21"/>
        <v>N/A</v>
      </c>
      <c r="G155" s="29">
        <v>525.69997434000004</v>
      </c>
      <c r="H155" s="27" t="str">
        <f t="shared" si="22"/>
        <v>N/A</v>
      </c>
      <c r="I155" s="8">
        <v>4.9020000000000001</v>
      </c>
      <c r="J155" s="8">
        <v>25.51</v>
      </c>
      <c r="K155" s="28" t="s">
        <v>739</v>
      </c>
      <c r="L155" s="112" t="str">
        <f t="shared" si="23"/>
        <v>Yes</v>
      </c>
    </row>
    <row r="156" spans="1:12" ht="25.5" x14ac:dyDescent="0.2">
      <c r="A156" s="181" t="s">
        <v>1532</v>
      </c>
      <c r="B156" s="22" t="s">
        <v>213</v>
      </c>
      <c r="C156" s="29">
        <v>1572.2558979</v>
      </c>
      <c r="D156" s="27" t="str">
        <f t="shared" si="20"/>
        <v>N/A</v>
      </c>
      <c r="E156" s="29">
        <v>1674.9350282</v>
      </c>
      <c r="F156" s="27" t="str">
        <f t="shared" si="21"/>
        <v>N/A</v>
      </c>
      <c r="G156" s="29">
        <v>1742.8314793</v>
      </c>
      <c r="H156" s="27" t="str">
        <f t="shared" si="22"/>
        <v>N/A</v>
      </c>
      <c r="I156" s="8">
        <v>6.5309999999999997</v>
      </c>
      <c r="J156" s="8">
        <v>4.0540000000000003</v>
      </c>
      <c r="K156" s="28" t="s">
        <v>739</v>
      </c>
      <c r="L156" s="112" t="str">
        <f t="shared" si="23"/>
        <v>Yes</v>
      </c>
    </row>
    <row r="157" spans="1:12" x14ac:dyDescent="0.2">
      <c r="A157" s="181" t="s">
        <v>1533</v>
      </c>
      <c r="B157" s="22" t="s">
        <v>213</v>
      </c>
      <c r="C157" s="29">
        <v>220.58702156000001</v>
      </c>
      <c r="D157" s="27" t="str">
        <f t="shared" si="20"/>
        <v>N/A</v>
      </c>
      <c r="E157" s="29">
        <v>200.09990965</v>
      </c>
      <c r="F157" s="27" t="str">
        <f t="shared" si="21"/>
        <v>N/A</v>
      </c>
      <c r="G157" s="29">
        <v>199.76660146</v>
      </c>
      <c r="H157" s="27" t="str">
        <f t="shared" si="22"/>
        <v>N/A</v>
      </c>
      <c r="I157" s="8">
        <v>-9.2899999999999991</v>
      </c>
      <c r="J157" s="8">
        <v>-0.16700000000000001</v>
      </c>
      <c r="K157" s="28" t="s">
        <v>739</v>
      </c>
      <c r="L157" s="112" t="str">
        <f t="shared" si="23"/>
        <v>Yes</v>
      </c>
    </row>
    <row r="158" spans="1:12" x14ac:dyDescent="0.2">
      <c r="A158" s="181" t="s">
        <v>1534</v>
      </c>
      <c r="B158" s="22" t="s">
        <v>213</v>
      </c>
      <c r="C158" s="29">
        <v>539.00738821000004</v>
      </c>
      <c r="D158" s="27" t="str">
        <f t="shared" si="20"/>
        <v>N/A</v>
      </c>
      <c r="E158" s="29">
        <v>537.09981459000005</v>
      </c>
      <c r="F158" s="27" t="str">
        <f t="shared" si="21"/>
        <v>N/A</v>
      </c>
      <c r="G158" s="29">
        <v>563.21573832000001</v>
      </c>
      <c r="H158" s="27" t="str">
        <f t="shared" si="22"/>
        <v>N/A</v>
      </c>
      <c r="I158" s="8">
        <v>-0.35399999999999998</v>
      </c>
      <c r="J158" s="8">
        <v>4.8620000000000001</v>
      </c>
      <c r="K158" s="28" t="s">
        <v>739</v>
      </c>
      <c r="L158" s="112" t="str">
        <f t="shared" si="23"/>
        <v>Yes</v>
      </c>
    </row>
    <row r="159" spans="1:12" x14ac:dyDescent="0.2">
      <c r="A159" s="175" t="s">
        <v>1535</v>
      </c>
      <c r="B159" s="22" t="s">
        <v>213</v>
      </c>
      <c r="C159" s="29">
        <v>851.72275048999995</v>
      </c>
      <c r="D159" s="27" t="str">
        <f t="shared" si="20"/>
        <v>N/A</v>
      </c>
      <c r="E159" s="29">
        <v>986.84835427999997</v>
      </c>
      <c r="F159" s="27" t="str">
        <f t="shared" si="21"/>
        <v>N/A</v>
      </c>
      <c r="G159" s="29">
        <v>547.77669814000001</v>
      </c>
      <c r="H159" s="27" t="str">
        <f t="shared" si="22"/>
        <v>N/A</v>
      </c>
      <c r="I159" s="8">
        <v>15.86</v>
      </c>
      <c r="J159" s="8">
        <v>-44.5</v>
      </c>
      <c r="K159" s="28" t="s">
        <v>739</v>
      </c>
      <c r="L159" s="112" t="str">
        <f t="shared" si="23"/>
        <v>No</v>
      </c>
    </row>
    <row r="160" spans="1:12" x14ac:dyDescent="0.2">
      <c r="A160" s="181" t="s">
        <v>1536</v>
      </c>
      <c r="B160" s="22" t="s">
        <v>213</v>
      </c>
      <c r="C160" s="29">
        <v>9503.1711479999994</v>
      </c>
      <c r="D160" s="27" t="str">
        <f t="shared" si="20"/>
        <v>N/A</v>
      </c>
      <c r="E160" s="29">
        <v>11539.793248</v>
      </c>
      <c r="F160" s="27" t="str">
        <f t="shared" si="21"/>
        <v>N/A</v>
      </c>
      <c r="G160" s="29">
        <v>8932.3572710999997</v>
      </c>
      <c r="H160" s="27" t="str">
        <f t="shared" si="22"/>
        <v>N/A</v>
      </c>
      <c r="I160" s="8">
        <v>21.43</v>
      </c>
      <c r="J160" s="8">
        <v>-22.6</v>
      </c>
      <c r="K160" s="28" t="s">
        <v>739</v>
      </c>
      <c r="L160" s="112" t="str">
        <f t="shared" si="23"/>
        <v>Yes</v>
      </c>
    </row>
    <row r="161" spans="1:12" ht="25.5" x14ac:dyDescent="0.2">
      <c r="A161" s="181" t="s">
        <v>1537</v>
      </c>
      <c r="B161" s="22" t="s">
        <v>213</v>
      </c>
      <c r="C161" s="29">
        <v>1571.6736106999999</v>
      </c>
      <c r="D161" s="27" t="str">
        <f t="shared" si="20"/>
        <v>N/A</v>
      </c>
      <c r="E161" s="29">
        <v>2400.5621206999999</v>
      </c>
      <c r="F161" s="27" t="str">
        <f t="shared" si="21"/>
        <v>N/A</v>
      </c>
      <c r="G161" s="29">
        <v>967.84570692</v>
      </c>
      <c r="H161" s="27" t="str">
        <f t="shared" si="22"/>
        <v>N/A</v>
      </c>
      <c r="I161" s="8">
        <v>52.74</v>
      </c>
      <c r="J161" s="8">
        <v>-59.7</v>
      </c>
      <c r="K161" s="28" t="s">
        <v>739</v>
      </c>
      <c r="L161" s="112" t="str">
        <f t="shared" si="23"/>
        <v>No</v>
      </c>
    </row>
    <row r="162" spans="1:12" x14ac:dyDescent="0.2">
      <c r="A162" s="181" t="s">
        <v>1538</v>
      </c>
      <c r="B162" s="22" t="s">
        <v>213</v>
      </c>
      <c r="C162" s="29">
        <v>2.5009927948000001</v>
      </c>
      <c r="D162" s="27" t="str">
        <f t="shared" si="20"/>
        <v>N/A</v>
      </c>
      <c r="E162" s="29">
        <v>3.7307526526000001</v>
      </c>
      <c r="F162" s="27" t="str">
        <f t="shared" si="21"/>
        <v>N/A</v>
      </c>
      <c r="G162" s="29">
        <v>2.2544718850000001</v>
      </c>
      <c r="H162" s="27" t="str">
        <f t="shared" si="22"/>
        <v>N/A</v>
      </c>
      <c r="I162" s="8">
        <v>49.17</v>
      </c>
      <c r="J162" s="8">
        <v>-39.6</v>
      </c>
      <c r="K162" s="28" t="s">
        <v>739</v>
      </c>
      <c r="L162" s="112" t="str">
        <f t="shared" si="23"/>
        <v>No</v>
      </c>
    </row>
    <row r="163" spans="1:12" x14ac:dyDescent="0.2">
      <c r="A163" s="181" t="s">
        <v>1539</v>
      </c>
      <c r="B163" s="22" t="s">
        <v>213</v>
      </c>
      <c r="C163" s="29">
        <v>4.8572301200000001E-2</v>
      </c>
      <c r="D163" s="27" t="str">
        <f t="shared" si="20"/>
        <v>N/A</v>
      </c>
      <c r="E163" s="29">
        <v>0.82306979209999998</v>
      </c>
      <c r="F163" s="27" t="str">
        <f t="shared" si="21"/>
        <v>N/A</v>
      </c>
      <c r="G163" s="29">
        <v>5.5535074547000001</v>
      </c>
      <c r="H163" s="27" t="str">
        <f t="shared" si="22"/>
        <v>N/A</v>
      </c>
      <c r="I163" s="8">
        <v>1595</v>
      </c>
      <c r="J163" s="8">
        <v>574.70000000000005</v>
      </c>
      <c r="K163" s="28" t="s">
        <v>739</v>
      </c>
      <c r="L163" s="112" t="str">
        <f t="shared" si="23"/>
        <v>No</v>
      </c>
    </row>
    <row r="164" spans="1:12" x14ac:dyDescent="0.2">
      <c r="A164" s="175" t="s">
        <v>1540</v>
      </c>
      <c r="B164" s="22" t="s">
        <v>213</v>
      </c>
      <c r="C164" s="29">
        <v>446.46683473000002</v>
      </c>
      <c r="D164" s="27" t="str">
        <f t="shared" si="20"/>
        <v>N/A</v>
      </c>
      <c r="E164" s="29">
        <v>483.64066593000001</v>
      </c>
      <c r="F164" s="27" t="str">
        <f t="shared" si="21"/>
        <v>N/A</v>
      </c>
      <c r="G164" s="29">
        <v>586.55375192999998</v>
      </c>
      <c r="H164" s="27" t="str">
        <f t="shared" si="22"/>
        <v>N/A</v>
      </c>
      <c r="I164" s="8">
        <v>8.3260000000000005</v>
      </c>
      <c r="J164" s="8">
        <v>21.28</v>
      </c>
      <c r="K164" s="28" t="s">
        <v>739</v>
      </c>
      <c r="L164" s="112" t="str">
        <f t="shared" si="23"/>
        <v>Yes</v>
      </c>
    </row>
    <row r="165" spans="1:12" x14ac:dyDescent="0.2">
      <c r="A165" s="181" t="s">
        <v>1541</v>
      </c>
      <c r="B165" s="22" t="s">
        <v>213</v>
      </c>
      <c r="C165" s="29">
        <v>235.9056033</v>
      </c>
      <c r="D165" s="27" t="str">
        <f t="shared" si="20"/>
        <v>N/A</v>
      </c>
      <c r="E165" s="29">
        <v>206.54568763</v>
      </c>
      <c r="F165" s="27" t="str">
        <f t="shared" si="21"/>
        <v>N/A</v>
      </c>
      <c r="G165" s="29">
        <v>295.47908885999999</v>
      </c>
      <c r="H165" s="27" t="str">
        <f t="shared" si="22"/>
        <v>N/A</v>
      </c>
      <c r="I165" s="8">
        <v>-12.4</v>
      </c>
      <c r="J165" s="8">
        <v>43.06</v>
      </c>
      <c r="K165" s="28" t="s">
        <v>739</v>
      </c>
      <c r="L165" s="112" t="str">
        <f t="shared" si="23"/>
        <v>No</v>
      </c>
    </row>
    <row r="166" spans="1:12" x14ac:dyDescent="0.2">
      <c r="A166" s="181" t="s">
        <v>1542</v>
      </c>
      <c r="B166" s="22" t="s">
        <v>213</v>
      </c>
      <c r="C166" s="29">
        <v>1927.9858574</v>
      </c>
      <c r="D166" s="27" t="str">
        <f t="shared" si="20"/>
        <v>N/A</v>
      </c>
      <c r="E166" s="29">
        <v>2127.8934792999999</v>
      </c>
      <c r="F166" s="27" t="str">
        <f t="shared" si="21"/>
        <v>N/A</v>
      </c>
      <c r="G166" s="29">
        <v>2609.1428854999999</v>
      </c>
      <c r="H166" s="27" t="str">
        <f t="shared" si="22"/>
        <v>N/A</v>
      </c>
      <c r="I166" s="8">
        <v>10.37</v>
      </c>
      <c r="J166" s="8">
        <v>22.62</v>
      </c>
      <c r="K166" s="28" t="s">
        <v>739</v>
      </c>
      <c r="L166" s="112" t="str">
        <f t="shared" si="23"/>
        <v>Yes</v>
      </c>
    </row>
    <row r="167" spans="1:12" x14ac:dyDescent="0.2">
      <c r="A167" s="181" t="s">
        <v>1543</v>
      </c>
      <c r="B167" s="22" t="s">
        <v>213</v>
      </c>
      <c r="C167" s="29">
        <v>192.73368884000001</v>
      </c>
      <c r="D167" s="27" t="str">
        <f t="shared" si="20"/>
        <v>N/A</v>
      </c>
      <c r="E167" s="29">
        <v>211.46186571999999</v>
      </c>
      <c r="F167" s="27" t="str">
        <f t="shared" si="21"/>
        <v>N/A</v>
      </c>
      <c r="G167" s="29">
        <v>256.38695442</v>
      </c>
      <c r="H167" s="27" t="str">
        <f t="shared" si="22"/>
        <v>N/A</v>
      </c>
      <c r="I167" s="8">
        <v>9.7170000000000005</v>
      </c>
      <c r="J167" s="8">
        <v>21.25</v>
      </c>
      <c r="K167" s="28" t="s">
        <v>739</v>
      </c>
      <c r="L167" s="112" t="str">
        <f t="shared" si="23"/>
        <v>Yes</v>
      </c>
    </row>
    <row r="168" spans="1:12" x14ac:dyDescent="0.2">
      <c r="A168" s="181" t="s">
        <v>1544</v>
      </c>
      <c r="B168" s="22" t="s">
        <v>213</v>
      </c>
      <c r="C168" s="29">
        <v>304.63309091000002</v>
      </c>
      <c r="D168" s="27" t="str">
        <f t="shared" si="20"/>
        <v>N/A</v>
      </c>
      <c r="E168" s="29">
        <v>468.50801217999998</v>
      </c>
      <c r="F168" s="27" t="str">
        <f t="shared" si="21"/>
        <v>N/A</v>
      </c>
      <c r="G168" s="29">
        <v>633.18299892000005</v>
      </c>
      <c r="H168" s="27" t="str">
        <f t="shared" si="22"/>
        <v>N/A</v>
      </c>
      <c r="I168" s="8">
        <v>53.79</v>
      </c>
      <c r="J168" s="8">
        <v>35.15</v>
      </c>
      <c r="K168" s="28" t="s">
        <v>739</v>
      </c>
      <c r="L168" s="112" t="str">
        <f t="shared" si="23"/>
        <v>No</v>
      </c>
    </row>
    <row r="169" spans="1:12" x14ac:dyDescent="0.2">
      <c r="A169" s="175" t="s">
        <v>1545</v>
      </c>
      <c r="B169" s="22" t="s">
        <v>213</v>
      </c>
      <c r="C169" s="29">
        <v>2613.8888611000002</v>
      </c>
      <c r="D169" s="27" t="str">
        <f t="shared" si="20"/>
        <v>N/A</v>
      </c>
      <c r="E169" s="29">
        <v>2574.7985050000002</v>
      </c>
      <c r="F169" s="27" t="str">
        <f t="shared" si="21"/>
        <v>N/A</v>
      </c>
      <c r="G169" s="29">
        <v>1928.274962</v>
      </c>
      <c r="H169" s="27" t="str">
        <f t="shared" si="22"/>
        <v>N/A</v>
      </c>
      <c r="I169" s="8">
        <v>-1.5</v>
      </c>
      <c r="J169" s="8">
        <v>-25.1</v>
      </c>
      <c r="K169" s="28" t="s">
        <v>739</v>
      </c>
      <c r="L169" s="112" t="str">
        <f t="shared" si="23"/>
        <v>Yes</v>
      </c>
    </row>
    <row r="170" spans="1:12" x14ac:dyDescent="0.2">
      <c r="A170" s="181" t="s">
        <v>1546</v>
      </c>
      <c r="B170" s="22" t="s">
        <v>213</v>
      </c>
      <c r="C170" s="29">
        <v>5576.0897392999996</v>
      </c>
      <c r="D170" s="27" t="str">
        <f t="shared" si="20"/>
        <v>N/A</v>
      </c>
      <c r="E170" s="29">
        <v>5685.0806684999998</v>
      </c>
      <c r="F170" s="27" t="str">
        <f t="shared" si="21"/>
        <v>N/A</v>
      </c>
      <c r="G170" s="29">
        <v>5551.1747584000004</v>
      </c>
      <c r="H170" s="27" t="str">
        <f t="shared" si="22"/>
        <v>N/A</v>
      </c>
      <c r="I170" s="8">
        <v>1.9550000000000001</v>
      </c>
      <c r="J170" s="8">
        <v>-2.36</v>
      </c>
      <c r="K170" s="28" t="s">
        <v>739</v>
      </c>
      <c r="L170" s="112" t="str">
        <f t="shared" si="23"/>
        <v>Yes</v>
      </c>
    </row>
    <row r="171" spans="1:12" x14ac:dyDescent="0.2">
      <c r="A171" s="181" t="s">
        <v>1547</v>
      </c>
      <c r="B171" s="22" t="s">
        <v>213</v>
      </c>
      <c r="C171" s="29">
        <v>10445.990416000001</v>
      </c>
      <c r="D171" s="27" t="str">
        <f t="shared" si="20"/>
        <v>N/A</v>
      </c>
      <c r="E171" s="29">
        <v>11147.600793</v>
      </c>
      <c r="F171" s="27" t="str">
        <f t="shared" si="21"/>
        <v>N/A</v>
      </c>
      <c r="G171" s="29">
        <v>6832.8448282999998</v>
      </c>
      <c r="H171" s="27" t="str">
        <f t="shared" si="22"/>
        <v>N/A</v>
      </c>
      <c r="I171" s="8">
        <v>6.7169999999999996</v>
      </c>
      <c r="J171" s="8">
        <v>-38.700000000000003</v>
      </c>
      <c r="K171" s="28" t="s">
        <v>739</v>
      </c>
      <c r="L171" s="112" t="str">
        <f t="shared" si="23"/>
        <v>No</v>
      </c>
    </row>
    <row r="172" spans="1:12" x14ac:dyDescent="0.2">
      <c r="A172" s="181" t="s">
        <v>1548</v>
      </c>
      <c r="B172" s="22" t="s">
        <v>213</v>
      </c>
      <c r="C172" s="29">
        <v>1001.7881742</v>
      </c>
      <c r="D172" s="27" t="str">
        <f t="shared" si="20"/>
        <v>N/A</v>
      </c>
      <c r="E172" s="29">
        <v>1048.9968220000001</v>
      </c>
      <c r="F172" s="27" t="str">
        <f t="shared" si="21"/>
        <v>N/A</v>
      </c>
      <c r="G172" s="29">
        <v>996.35804939000002</v>
      </c>
      <c r="H172" s="27" t="str">
        <f t="shared" si="22"/>
        <v>N/A</v>
      </c>
      <c r="I172" s="8">
        <v>4.7119999999999997</v>
      </c>
      <c r="J172" s="8">
        <v>-5.0199999999999996</v>
      </c>
      <c r="K172" s="28" t="s">
        <v>739</v>
      </c>
      <c r="L172" s="112" t="str">
        <f t="shared" si="23"/>
        <v>Yes</v>
      </c>
    </row>
    <row r="173" spans="1:12" x14ac:dyDescent="0.2">
      <c r="A173" s="181" t="s">
        <v>1549</v>
      </c>
      <c r="B173" s="22" t="s">
        <v>213</v>
      </c>
      <c r="C173" s="29">
        <v>1293.4195181</v>
      </c>
      <c r="D173" s="27" t="str">
        <f t="shared" si="20"/>
        <v>N/A</v>
      </c>
      <c r="E173" s="29">
        <v>1515.5754337000001</v>
      </c>
      <c r="F173" s="27" t="str">
        <f t="shared" si="21"/>
        <v>N/A</v>
      </c>
      <c r="G173" s="29">
        <v>1473.9323337999999</v>
      </c>
      <c r="H173" s="27" t="str">
        <f t="shared" si="22"/>
        <v>N/A</v>
      </c>
      <c r="I173" s="8">
        <v>17.18</v>
      </c>
      <c r="J173" s="8">
        <v>-2.75</v>
      </c>
      <c r="K173" s="28" t="s">
        <v>739</v>
      </c>
      <c r="L173" s="112" t="str">
        <f t="shared" si="23"/>
        <v>Yes</v>
      </c>
    </row>
    <row r="174" spans="1:12" x14ac:dyDescent="0.2">
      <c r="A174" s="175" t="s">
        <v>373</v>
      </c>
      <c r="B174" s="22" t="s">
        <v>213</v>
      </c>
      <c r="C174" s="4">
        <v>6.5528129892999996</v>
      </c>
      <c r="D174" s="27" t="str">
        <f t="shared" ref="D174:D203" si="24">IF($B174="N/A","N/A",IF(C174&gt;10,"No",IF(C174&lt;-10,"No","Yes")))</f>
        <v>N/A</v>
      </c>
      <c r="E174" s="4">
        <v>5.9000367512</v>
      </c>
      <c r="F174" s="27" t="str">
        <f t="shared" ref="F174:F203" si="25">IF($B174="N/A","N/A",IF(E174&gt;10,"No",IF(E174&lt;-10,"No","Yes")))</f>
        <v>N/A</v>
      </c>
      <c r="G174" s="4">
        <v>5.6180754227999996</v>
      </c>
      <c r="H174" s="27" t="str">
        <f t="shared" ref="H174:H203" si="26">IF($B174="N/A","N/A",IF(G174&gt;10,"No",IF(G174&lt;-10,"No","Yes")))</f>
        <v>N/A</v>
      </c>
      <c r="I174" s="8">
        <v>-9.9600000000000009</v>
      </c>
      <c r="J174" s="8">
        <v>-4.78</v>
      </c>
      <c r="K174" s="28" t="s">
        <v>739</v>
      </c>
      <c r="L174" s="112" t="str">
        <f t="shared" ref="L174:L203" si="27">IF(J174="Div by 0", "N/A", IF(K174="N/A","N/A", IF(J174&gt;VALUE(MID(K174,1,2)), "No", IF(J174&lt;-1*VALUE(MID(K174,1,2)), "No", "Yes"))))</f>
        <v>Yes</v>
      </c>
    </row>
    <row r="175" spans="1:12" x14ac:dyDescent="0.2">
      <c r="A175" s="181" t="s">
        <v>483</v>
      </c>
      <c r="B175" s="22" t="s">
        <v>213</v>
      </c>
      <c r="C175" s="4">
        <v>8.6666346568999995</v>
      </c>
      <c r="D175" s="27" t="str">
        <f t="shared" si="24"/>
        <v>N/A</v>
      </c>
      <c r="E175" s="4">
        <v>7.1504878569999999</v>
      </c>
      <c r="F175" s="27" t="str">
        <f t="shared" si="25"/>
        <v>N/A</v>
      </c>
      <c r="G175" s="4">
        <v>5.7245488496999997</v>
      </c>
      <c r="H175" s="27" t="str">
        <f t="shared" si="26"/>
        <v>N/A</v>
      </c>
      <c r="I175" s="8">
        <v>-17.5</v>
      </c>
      <c r="J175" s="8">
        <v>-19.899999999999999</v>
      </c>
      <c r="K175" s="28" t="s">
        <v>739</v>
      </c>
      <c r="L175" s="112" t="str">
        <f t="shared" si="27"/>
        <v>Yes</v>
      </c>
    </row>
    <row r="176" spans="1:12" x14ac:dyDescent="0.2">
      <c r="A176" s="181" t="s">
        <v>484</v>
      </c>
      <c r="B176" s="22" t="s">
        <v>213</v>
      </c>
      <c r="C176" s="4">
        <v>11.442228327</v>
      </c>
      <c r="D176" s="27" t="str">
        <f t="shared" si="24"/>
        <v>N/A</v>
      </c>
      <c r="E176" s="4">
        <v>10.548754969999999</v>
      </c>
      <c r="F176" s="27" t="str">
        <f t="shared" si="25"/>
        <v>N/A</v>
      </c>
      <c r="G176" s="4">
        <v>10.153471168999999</v>
      </c>
      <c r="H176" s="27" t="str">
        <f t="shared" si="26"/>
        <v>N/A</v>
      </c>
      <c r="I176" s="8">
        <v>-7.81</v>
      </c>
      <c r="J176" s="8">
        <v>-3.75</v>
      </c>
      <c r="K176" s="28" t="s">
        <v>739</v>
      </c>
      <c r="L176" s="112" t="str">
        <f t="shared" si="27"/>
        <v>Yes</v>
      </c>
    </row>
    <row r="177" spans="1:12" x14ac:dyDescent="0.2">
      <c r="A177" s="181" t="s">
        <v>485</v>
      </c>
      <c r="B177" s="22" t="s">
        <v>213</v>
      </c>
      <c r="C177" s="4">
        <v>3.5939711255</v>
      </c>
      <c r="D177" s="27" t="str">
        <f t="shared" si="24"/>
        <v>N/A</v>
      </c>
      <c r="E177" s="4">
        <v>3.3934750791999999</v>
      </c>
      <c r="F177" s="27" t="str">
        <f t="shared" si="25"/>
        <v>N/A</v>
      </c>
      <c r="G177" s="4">
        <v>3.2452906490000002</v>
      </c>
      <c r="H177" s="27" t="str">
        <f t="shared" si="26"/>
        <v>N/A</v>
      </c>
      <c r="I177" s="8">
        <v>-5.58</v>
      </c>
      <c r="J177" s="8">
        <v>-4.37</v>
      </c>
      <c r="K177" s="28" t="s">
        <v>739</v>
      </c>
      <c r="L177" s="112" t="str">
        <f t="shared" si="27"/>
        <v>Yes</v>
      </c>
    </row>
    <row r="178" spans="1:12" x14ac:dyDescent="0.2">
      <c r="A178" s="181" t="s">
        <v>486</v>
      </c>
      <c r="B178" s="22" t="s">
        <v>213</v>
      </c>
      <c r="C178" s="4">
        <v>11.62796457</v>
      </c>
      <c r="D178" s="27" t="str">
        <f t="shared" si="24"/>
        <v>N/A</v>
      </c>
      <c r="E178" s="4">
        <v>10.013243278999999</v>
      </c>
      <c r="F178" s="27" t="str">
        <f t="shared" si="25"/>
        <v>N/A</v>
      </c>
      <c r="G178" s="4">
        <v>9.6698866121999991</v>
      </c>
      <c r="H178" s="27" t="str">
        <f t="shared" si="26"/>
        <v>N/A</v>
      </c>
      <c r="I178" s="8">
        <v>-13.9</v>
      </c>
      <c r="J178" s="8">
        <v>-3.43</v>
      </c>
      <c r="K178" s="28" t="s">
        <v>739</v>
      </c>
      <c r="L178" s="112" t="str">
        <f t="shared" si="27"/>
        <v>Yes</v>
      </c>
    </row>
    <row r="179" spans="1:12" x14ac:dyDescent="0.2">
      <c r="A179" s="175" t="s">
        <v>1550</v>
      </c>
      <c r="B179" s="22" t="s">
        <v>213</v>
      </c>
      <c r="C179" s="4">
        <v>2.3115631760999999</v>
      </c>
      <c r="D179" s="27" t="str">
        <f t="shared" si="24"/>
        <v>N/A</v>
      </c>
      <c r="E179" s="4">
        <v>2.0870268284</v>
      </c>
      <c r="F179" s="27" t="str">
        <f t="shared" si="25"/>
        <v>N/A</v>
      </c>
      <c r="G179" s="4">
        <v>1.2403357648</v>
      </c>
      <c r="H179" s="27" t="str">
        <f t="shared" si="26"/>
        <v>N/A</v>
      </c>
      <c r="I179" s="8">
        <v>-9.7100000000000009</v>
      </c>
      <c r="J179" s="8">
        <v>-40.6</v>
      </c>
      <c r="K179" s="28" t="s">
        <v>739</v>
      </c>
      <c r="L179" s="112" t="str">
        <f t="shared" si="27"/>
        <v>No</v>
      </c>
    </row>
    <row r="180" spans="1:12" x14ac:dyDescent="0.2">
      <c r="A180" s="181" t="s">
        <v>1551</v>
      </c>
      <c r="B180" s="22" t="s">
        <v>213</v>
      </c>
      <c r="C180" s="4">
        <v>27.481154271000001</v>
      </c>
      <c r="D180" s="27" t="str">
        <f t="shared" si="24"/>
        <v>N/A</v>
      </c>
      <c r="E180" s="4">
        <v>26.911663462</v>
      </c>
      <c r="F180" s="27" t="str">
        <f t="shared" si="25"/>
        <v>N/A</v>
      </c>
      <c r="G180" s="4">
        <v>21.219032414000001</v>
      </c>
      <c r="H180" s="27" t="str">
        <f t="shared" si="26"/>
        <v>N/A</v>
      </c>
      <c r="I180" s="8">
        <v>-2.0699999999999998</v>
      </c>
      <c r="J180" s="8">
        <v>-21.2</v>
      </c>
      <c r="K180" s="28" t="s">
        <v>739</v>
      </c>
      <c r="L180" s="112" t="str">
        <f t="shared" si="27"/>
        <v>Yes</v>
      </c>
    </row>
    <row r="181" spans="1:12" x14ac:dyDescent="0.2">
      <c r="A181" s="181" t="s">
        <v>1552</v>
      </c>
      <c r="B181" s="22" t="s">
        <v>213</v>
      </c>
      <c r="C181" s="4">
        <v>3.3952176216000001</v>
      </c>
      <c r="D181" s="27" t="str">
        <f t="shared" si="24"/>
        <v>N/A</v>
      </c>
      <c r="E181" s="4">
        <v>3.685394434</v>
      </c>
      <c r="F181" s="27" t="str">
        <f t="shared" si="25"/>
        <v>N/A</v>
      </c>
      <c r="G181" s="4">
        <v>1.6310740148</v>
      </c>
      <c r="H181" s="27" t="str">
        <f t="shared" si="26"/>
        <v>N/A</v>
      </c>
      <c r="I181" s="8">
        <v>8.5470000000000006</v>
      </c>
      <c r="J181" s="8">
        <v>-55.7</v>
      </c>
      <c r="K181" s="28" t="s">
        <v>739</v>
      </c>
      <c r="L181" s="112" t="str">
        <f t="shared" si="27"/>
        <v>No</v>
      </c>
    </row>
    <row r="182" spans="1:12" x14ac:dyDescent="0.2">
      <c r="A182" s="181" t="s">
        <v>1553</v>
      </c>
      <c r="B182" s="22" t="s">
        <v>213</v>
      </c>
      <c r="C182" s="4">
        <v>6.9953024000000003E-3</v>
      </c>
      <c r="D182" s="27" t="str">
        <f t="shared" si="24"/>
        <v>N/A</v>
      </c>
      <c r="E182" s="4">
        <v>6.3315645999999998E-3</v>
      </c>
      <c r="F182" s="27" t="str">
        <f t="shared" si="25"/>
        <v>N/A</v>
      </c>
      <c r="G182" s="4">
        <v>5.4076421999999999E-3</v>
      </c>
      <c r="H182" s="27" t="str">
        <f t="shared" si="26"/>
        <v>N/A</v>
      </c>
      <c r="I182" s="8">
        <v>-9.49</v>
      </c>
      <c r="J182" s="8">
        <v>-14.6</v>
      </c>
      <c r="K182" s="28" t="s">
        <v>739</v>
      </c>
      <c r="L182" s="112" t="str">
        <f t="shared" si="27"/>
        <v>Yes</v>
      </c>
    </row>
    <row r="183" spans="1:12" x14ac:dyDescent="0.2">
      <c r="A183" s="181" t="s">
        <v>1554</v>
      </c>
      <c r="B183" s="22" t="s">
        <v>213</v>
      </c>
      <c r="C183" s="4">
        <v>1.6509960000000001E-3</v>
      </c>
      <c r="D183" s="27" t="str">
        <f t="shared" si="24"/>
        <v>N/A</v>
      </c>
      <c r="E183" s="4">
        <v>1.12567872E-2</v>
      </c>
      <c r="F183" s="27" t="str">
        <f t="shared" si="25"/>
        <v>N/A</v>
      </c>
      <c r="G183" s="4">
        <v>3.9608877100000002E-2</v>
      </c>
      <c r="H183" s="27" t="str">
        <f t="shared" si="26"/>
        <v>N/A</v>
      </c>
      <c r="I183" s="8">
        <v>581.79999999999995</v>
      </c>
      <c r="J183" s="8">
        <v>251.9</v>
      </c>
      <c r="K183" s="28" t="s">
        <v>739</v>
      </c>
      <c r="L183" s="112" t="str">
        <f t="shared" si="27"/>
        <v>No</v>
      </c>
    </row>
    <row r="184" spans="1:12" x14ac:dyDescent="0.2">
      <c r="A184" s="175" t="s">
        <v>97</v>
      </c>
      <c r="B184" s="22" t="s">
        <v>213</v>
      </c>
      <c r="C184" s="4">
        <v>48.794433146000003</v>
      </c>
      <c r="D184" s="27" t="str">
        <f t="shared" si="24"/>
        <v>N/A</v>
      </c>
      <c r="E184" s="4">
        <v>48.618155090000002</v>
      </c>
      <c r="F184" s="27" t="str">
        <f t="shared" si="25"/>
        <v>N/A</v>
      </c>
      <c r="G184" s="4">
        <v>49.570867249999999</v>
      </c>
      <c r="H184" s="27" t="str">
        <f t="shared" si="26"/>
        <v>N/A</v>
      </c>
      <c r="I184" s="8">
        <v>-0.36099999999999999</v>
      </c>
      <c r="J184" s="8">
        <v>1.96</v>
      </c>
      <c r="K184" s="28" t="s">
        <v>739</v>
      </c>
      <c r="L184" s="112" t="str">
        <f t="shared" si="27"/>
        <v>Yes</v>
      </c>
    </row>
    <row r="185" spans="1:12" x14ac:dyDescent="0.2">
      <c r="A185" s="181" t="s">
        <v>487</v>
      </c>
      <c r="B185" s="22" t="s">
        <v>213</v>
      </c>
      <c r="C185" s="4">
        <v>30.095549046999999</v>
      </c>
      <c r="D185" s="27" t="str">
        <f t="shared" si="24"/>
        <v>N/A</v>
      </c>
      <c r="E185" s="4">
        <v>29.51831541</v>
      </c>
      <c r="F185" s="27" t="str">
        <f t="shared" si="25"/>
        <v>N/A</v>
      </c>
      <c r="G185" s="4">
        <v>28.736779085999999</v>
      </c>
      <c r="H185" s="27" t="str">
        <f t="shared" si="26"/>
        <v>N/A</v>
      </c>
      <c r="I185" s="8">
        <v>-1.92</v>
      </c>
      <c r="J185" s="8">
        <v>-2.65</v>
      </c>
      <c r="K185" s="28" t="s">
        <v>739</v>
      </c>
      <c r="L185" s="112" t="str">
        <f t="shared" si="27"/>
        <v>Yes</v>
      </c>
    </row>
    <row r="186" spans="1:12" x14ac:dyDescent="0.2">
      <c r="A186" s="181" t="s">
        <v>488</v>
      </c>
      <c r="B186" s="22" t="s">
        <v>213</v>
      </c>
      <c r="C186" s="4">
        <v>59.719364812999999</v>
      </c>
      <c r="D186" s="27" t="str">
        <f t="shared" si="24"/>
        <v>N/A</v>
      </c>
      <c r="E186" s="4">
        <v>55.856350700999997</v>
      </c>
      <c r="F186" s="27" t="str">
        <f t="shared" si="25"/>
        <v>N/A</v>
      </c>
      <c r="G186" s="4">
        <v>59.534910085</v>
      </c>
      <c r="H186" s="27" t="str">
        <f t="shared" si="26"/>
        <v>N/A</v>
      </c>
      <c r="I186" s="8">
        <v>-6.47</v>
      </c>
      <c r="J186" s="8">
        <v>6.5860000000000003</v>
      </c>
      <c r="K186" s="28" t="s">
        <v>739</v>
      </c>
      <c r="L186" s="112" t="str">
        <f t="shared" si="27"/>
        <v>Yes</v>
      </c>
    </row>
    <row r="187" spans="1:12" x14ac:dyDescent="0.2">
      <c r="A187" s="181" t="s">
        <v>489</v>
      </c>
      <c r="B187" s="22" t="s">
        <v>213</v>
      </c>
      <c r="C187" s="4">
        <v>46.145588386</v>
      </c>
      <c r="D187" s="27" t="str">
        <f t="shared" si="24"/>
        <v>N/A</v>
      </c>
      <c r="E187" s="4">
        <v>45.670549215000001</v>
      </c>
      <c r="F187" s="27" t="str">
        <f t="shared" si="25"/>
        <v>N/A</v>
      </c>
      <c r="G187" s="4">
        <v>45.813309383000004</v>
      </c>
      <c r="H187" s="27" t="str">
        <f t="shared" si="26"/>
        <v>N/A</v>
      </c>
      <c r="I187" s="8">
        <v>-1.03</v>
      </c>
      <c r="J187" s="8">
        <v>0.31259999999999999</v>
      </c>
      <c r="K187" s="28" t="s">
        <v>739</v>
      </c>
      <c r="L187" s="112" t="str">
        <f t="shared" si="27"/>
        <v>Yes</v>
      </c>
    </row>
    <row r="188" spans="1:12" x14ac:dyDescent="0.2">
      <c r="A188" s="181" t="s">
        <v>490</v>
      </c>
      <c r="B188" s="22" t="s">
        <v>213</v>
      </c>
      <c r="C188" s="4">
        <v>56.030675504999998</v>
      </c>
      <c r="D188" s="27" t="str">
        <f t="shared" si="24"/>
        <v>N/A</v>
      </c>
      <c r="E188" s="4">
        <v>58.296252152000001</v>
      </c>
      <c r="F188" s="27" t="str">
        <f t="shared" si="25"/>
        <v>N/A</v>
      </c>
      <c r="G188" s="4">
        <v>59.182756541000003</v>
      </c>
      <c r="H188" s="27" t="str">
        <f t="shared" si="26"/>
        <v>N/A</v>
      </c>
      <c r="I188" s="8">
        <v>4.0430000000000001</v>
      </c>
      <c r="J188" s="8">
        <v>1.5209999999999999</v>
      </c>
      <c r="K188" s="28" t="s">
        <v>739</v>
      </c>
      <c r="L188" s="112" t="str">
        <f t="shared" si="27"/>
        <v>Yes</v>
      </c>
    </row>
    <row r="189" spans="1:12" x14ac:dyDescent="0.2">
      <c r="A189" s="175" t="s">
        <v>118</v>
      </c>
      <c r="B189" s="22" t="s">
        <v>213</v>
      </c>
      <c r="C189" s="4">
        <v>79.731305754999994</v>
      </c>
      <c r="D189" s="27" t="str">
        <f t="shared" si="24"/>
        <v>N/A</v>
      </c>
      <c r="E189" s="4">
        <v>78.960382211999999</v>
      </c>
      <c r="F189" s="27" t="str">
        <f t="shared" si="25"/>
        <v>N/A</v>
      </c>
      <c r="G189" s="4">
        <v>78.519367035000002</v>
      </c>
      <c r="H189" s="27" t="str">
        <f t="shared" si="26"/>
        <v>N/A</v>
      </c>
      <c r="I189" s="8">
        <v>-0.96699999999999997</v>
      </c>
      <c r="J189" s="8">
        <v>-0.55900000000000005</v>
      </c>
      <c r="K189" s="28" t="s">
        <v>739</v>
      </c>
      <c r="L189" s="112" t="str">
        <f t="shared" si="27"/>
        <v>Yes</v>
      </c>
    </row>
    <row r="190" spans="1:12" x14ac:dyDescent="0.2">
      <c r="A190" s="181" t="s">
        <v>491</v>
      </c>
      <c r="B190" s="22" t="s">
        <v>213</v>
      </c>
      <c r="C190" s="4">
        <v>85.417967062000002</v>
      </c>
      <c r="D190" s="27" t="str">
        <f t="shared" si="24"/>
        <v>N/A</v>
      </c>
      <c r="E190" s="4">
        <v>84.982076300000003</v>
      </c>
      <c r="F190" s="27" t="str">
        <f t="shared" si="25"/>
        <v>N/A</v>
      </c>
      <c r="G190" s="4">
        <v>83.436439832000005</v>
      </c>
      <c r="H190" s="27" t="str">
        <f t="shared" si="26"/>
        <v>N/A</v>
      </c>
      <c r="I190" s="8">
        <v>-0.51</v>
      </c>
      <c r="J190" s="8">
        <v>-1.82</v>
      </c>
      <c r="K190" s="28" t="s">
        <v>739</v>
      </c>
      <c r="L190" s="112" t="str">
        <f t="shared" si="27"/>
        <v>Yes</v>
      </c>
    </row>
    <row r="191" spans="1:12" x14ac:dyDescent="0.2">
      <c r="A191" s="181" t="s">
        <v>492</v>
      </c>
      <c r="B191" s="22" t="s">
        <v>213</v>
      </c>
      <c r="C191" s="4">
        <v>86.415433703000005</v>
      </c>
      <c r="D191" s="27" t="str">
        <f t="shared" si="24"/>
        <v>N/A</v>
      </c>
      <c r="E191" s="4">
        <v>82.472797655999997</v>
      </c>
      <c r="F191" s="27" t="str">
        <f t="shared" si="25"/>
        <v>N/A</v>
      </c>
      <c r="G191" s="4">
        <v>79.909872887000006</v>
      </c>
      <c r="H191" s="27" t="str">
        <f t="shared" si="26"/>
        <v>N/A</v>
      </c>
      <c r="I191" s="8">
        <v>-4.5599999999999996</v>
      </c>
      <c r="J191" s="8">
        <v>-3.11</v>
      </c>
      <c r="K191" s="28" t="s">
        <v>739</v>
      </c>
      <c r="L191" s="112" t="str">
        <f t="shared" si="27"/>
        <v>Yes</v>
      </c>
    </row>
    <row r="192" spans="1:12" x14ac:dyDescent="0.2">
      <c r="A192" s="181" t="s">
        <v>493</v>
      </c>
      <c r="B192" s="22" t="s">
        <v>213</v>
      </c>
      <c r="C192" s="4">
        <v>81.503613342999998</v>
      </c>
      <c r="D192" s="27" t="str">
        <f t="shared" si="24"/>
        <v>N/A</v>
      </c>
      <c r="E192" s="4">
        <v>81.034772465000003</v>
      </c>
      <c r="F192" s="27" t="str">
        <f t="shared" si="25"/>
        <v>N/A</v>
      </c>
      <c r="G192" s="4">
        <v>81.316361173999994</v>
      </c>
      <c r="H192" s="27" t="str">
        <f t="shared" si="26"/>
        <v>N/A</v>
      </c>
      <c r="I192" s="8">
        <v>-0.57499999999999996</v>
      </c>
      <c r="J192" s="8">
        <v>0.34749999999999998</v>
      </c>
      <c r="K192" s="28" t="s">
        <v>739</v>
      </c>
      <c r="L192" s="112" t="str">
        <f t="shared" si="27"/>
        <v>Yes</v>
      </c>
    </row>
    <row r="193" spans="1:12" x14ac:dyDescent="0.2">
      <c r="A193" s="181" t="s">
        <v>494</v>
      </c>
      <c r="B193" s="22" t="s">
        <v>213</v>
      </c>
      <c r="C193" s="4">
        <v>67.859236084000003</v>
      </c>
      <c r="D193" s="27" t="str">
        <f t="shared" si="24"/>
        <v>N/A</v>
      </c>
      <c r="E193" s="4">
        <v>69.862269897999994</v>
      </c>
      <c r="F193" s="27" t="str">
        <f t="shared" si="25"/>
        <v>N/A</v>
      </c>
      <c r="G193" s="4">
        <v>69.885429845000004</v>
      </c>
      <c r="H193" s="27" t="str">
        <f t="shared" si="26"/>
        <v>N/A</v>
      </c>
      <c r="I193" s="8">
        <v>2.952</v>
      </c>
      <c r="J193" s="8">
        <v>3.32E-2</v>
      </c>
      <c r="K193" s="28" t="s">
        <v>739</v>
      </c>
      <c r="L193" s="112" t="str">
        <f t="shared" si="27"/>
        <v>Yes</v>
      </c>
    </row>
    <row r="194" spans="1:12" x14ac:dyDescent="0.2">
      <c r="A194" s="175" t="s">
        <v>1555</v>
      </c>
      <c r="B194" s="22" t="s">
        <v>213</v>
      </c>
      <c r="C194" s="23">
        <v>5.5775370581999999</v>
      </c>
      <c r="D194" s="27" t="str">
        <f t="shared" si="24"/>
        <v>N/A</v>
      </c>
      <c r="E194" s="23">
        <v>5.7253021054</v>
      </c>
      <c r="F194" s="27" t="str">
        <f t="shared" si="25"/>
        <v>N/A</v>
      </c>
      <c r="G194" s="23">
        <v>5.9246707683000004</v>
      </c>
      <c r="H194" s="27" t="str">
        <f t="shared" si="26"/>
        <v>N/A</v>
      </c>
      <c r="I194" s="8">
        <v>2.649</v>
      </c>
      <c r="J194" s="8">
        <v>3.4820000000000002</v>
      </c>
      <c r="K194" s="28" t="s">
        <v>739</v>
      </c>
      <c r="L194" s="112" t="str">
        <f t="shared" si="27"/>
        <v>Yes</v>
      </c>
    </row>
    <row r="195" spans="1:12" x14ac:dyDescent="0.2">
      <c r="A195" s="181" t="s">
        <v>1556</v>
      </c>
      <c r="B195" s="22" t="s">
        <v>213</v>
      </c>
      <c r="C195" s="23">
        <v>3.4041551246999999</v>
      </c>
      <c r="D195" s="27" t="str">
        <f t="shared" si="24"/>
        <v>N/A</v>
      </c>
      <c r="E195" s="23">
        <v>4.2652722444000002</v>
      </c>
      <c r="F195" s="27" t="str">
        <f t="shared" si="25"/>
        <v>N/A</v>
      </c>
      <c r="G195" s="23">
        <v>6.8072709163000003</v>
      </c>
      <c r="H195" s="27" t="str">
        <f t="shared" si="26"/>
        <v>N/A</v>
      </c>
      <c r="I195" s="8">
        <v>25.3</v>
      </c>
      <c r="J195" s="8">
        <v>59.6</v>
      </c>
      <c r="K195" s="28" t="s">
        <v>739</v>
      </c>
      <c r="L195" s="112" t="str">
        <f t="shared" si="27"/>
        <v>No</v>
      </c>
    </row>
    <row r="196" spans="1:12" x14ac:dyDescent="0.2">
      <c r="A196" s="181" t="s">
        <v>1557</v>
      </c>
      <c r="B196" s="22" t="s">
        <v>213</v>
      </c>
      <c r="C196" s="23">
        <v>10.29748062</v>
      </c>
      <c r="D196" s="27" t="str">
        <f t="shared" si="24"/>
        <v>N/A</v>
      </c>
      <c r="E196" s="23">
        <v>11.514381353999999</v>
      </c>
      <c r="F196" s="27" t="str">
        <f t="shared" si="25"/>
        <v>N/A</v>
      </c>
      <c r="G196" s="23">
        <v>11.926727145999999</v>
      </c>
      <c r="H196" s="27" t="str">
        <f t="shared" si="26"/>
        <v>N/A</v>
      </c>
      <c r="I196" s="8">
        <v>11.82</v>
      </c>
      <c r="J196" s="8">
        <v>3.581</v>
      </c>
      <c r="K196" s="28" t="s">
        <v>739</v>
      </c>
      <c r="L196" s="112" t="str">
        <f t="shared" si="27"/>
        <v>Yes</v>
      </c>
    </row>
    <row r="197" spans="1:12" x14ac:dyDescent="0.2">
      <c r="A197" s="181" t="s">
        <v>1558</v>
      </c>
      <c r="B197" s="22" t="s">
        <v>213</v>
      </c>
      <c r="C197" s="23">
        <v>5.4335978440000003</v>
      </c>
      <c r="D197" s="27" t="str">
        <f t="shared" si="24"/>
        <v>N/A</v>
      </c>
      <c r="E197" s="23">
        <v>5.0833871545999996</v>
      </c>
      <c r="F197" s="27" t="str">
        <f t="shared" si="25"/>
        <v>N/A</v>
      </c>
      <c r="G197" s="23">
        <v>5.2684923567000004</v>
      </c>
      <c r="H197" s="27" t="str">
        <f t="shared" si="26"/>
        <v>N/A</v>
      </c>
      <c r="I197" s="8">
        <v>-6.45</v>
      </c>
      <c r="J197" s="8">
        <v>3.641</v>
      </c>
      <c r="K197" s="28" t="s">
        <v>739</v>
      </c>
      <c r="L197" s="112" t="str">
        <f t="shared" si="27"/>
        <v>Yes</v>
      </c>
    </row>
    <row r="198" spans="1:12" x14ac:dyDescent="0.2">
      <c r="A198" s="181" t="s">
        <v>1559</v>
      </c>
      <c r="B198" s="22" t="s">
        <v>213</v>
      </c>
      <c r="C198" s="23">
        <v>3.1588101660999999</v>
      </c>
      <c r="D198" s="27" t="str">
        <f t="shared" si="24"/>
        <v>N/A</v>
      </c>
      <c r="E198" s="23">
        <v>3.5197725168999998</v>
      </c>
      <c r="F198" s="27" t="str">
        <f t="shared" si="25"/>
        <v>N/A</v>
      </c>
      <c r="G198" s="23">
        <v>3.7402946750999999</v>
      </c>
      <c r="H198" s="27" t="str">
        <f t="shared" si="26"/>
        <v>N/A</v>
      </c>
      <c r="I198" s="8">
        <v>11.43</v>
      </c>
      <c r="J198" s="8">
        <v>6.2649999999999997</v>
      </c>
      <c r="K198" s="28" t="s">
        <v>739</v>
      </c>
      <c r="L198" s="112" t="str">
        <f t="shared" si="27"/>
        <v>Yes</v>
      </c>
    </row>
    <row r="199" spans="1:12" x14ac:dyDescent="0.2">
      <c r="A199" s="175" t="s">
        <v>1560</v>
      </c>
      <c r="B199" s="22" t="s">
        <v>213</v>
      </c>
      <c r="C199" s="23">
        <v>235.57578526</v>
      </c>
      <c r="D199" s="27" t="str">
        <f t="shared" si="24"/>
        <v>N/A</v>
      </c>
      <c r="E199" s="23">
        <v>289.47953792999999</v>
      </c>
      <c r="F199" s="27" t="str">
        <f t="shared" si="25"/>
        <v>N/A</v>
      </c>
      <c r="G199" s="23">
        <v>260.53281898</v>
      </c>
      <c r="H199" s="27" t="str">
        <f t="shared" si="26"/>
        <v>N/A</v>
      </c>
      <c r="I199" s="8">
        <v>22.88</v>
      </c>
      <c r="J199" s="8">
        <v>-10</v>
      </c>
      <c r="K199" s="28" t="s">
        <v>739</v>
      </c>
      <c r="L199" s="112" t="str">
        <f t="shared" si="27"/>
        <v>Yes</v>
      </c>
    </row>
    <row r="200" spans="1:12" x14ac:dyDescent="0.2">
      <c r="A200" s="181" t="s">
        <v>1561</v>
      </c>
      <c r="B200" s="22" t="s">
        <v>213</v>
      </c>
      <c r="C200" s="23">
        <v>235.90407966999999</v>
      </c>
      <c r="D200" s="27" t="str">
        <f t="shared" si="24"/>
        <v>N/A</v>
      </c>
      <c r="E200" s="23">
        <v>289.62050105999998</v>
      </c>
      <c r="F200" s="27" t="str">
        <f t="shared" si="25"/>
        <v>N/A</v>
      </c>
      <c r="G200" s="23">
        <v>267.86685476000002</v>
      </c>
      <c r="H200" s="27" t="str">
        <f t="shared" si="26"/>
        <v>N/A</v>
      </c>
      <c r="I200" s="8">
        <v>22.77</v>
      </c>
      <c r="J200" s="8">
        <v>-7.51</v>
      </c>
      <c r="K200" s="28" t="s">
        <v>739</v>
      </c>
      <c r="L200" s="112" t="str">
        <f t="shared" si="27"/>
        <v>Yes</v>
      </c>
    </row>
    <row r="201" spans="1:12" x14ac:dyDescent="0.2">
      <c r="A201" s="181" t="s">
        <v>1562</v>
      </c>
      <c r="B201" s="22" t="s">
        <v>213</v>
      </c>
      <c r="C201" s="23">
        <v>236.16328012</v>
      </c>
      <c r="D201" s="27" t="str">
        <f t="shared" si="24"/>
        <v>N/A</v>
      </c>
      <c r="E201" s="23">
        <v>292.33747339000001</v>
      </c>
      <c r="F201" s="27" t="str">
        <f t="shared" si="25"/>
        <v>N/A</v>
      </c>
      <c r="G201" s="23">
        <v>227.3127715</v>
      </c>
      <c r="H201" s="27" t="str">
        <f t="shared" si="26"/>
        <v>N/A</v>
      </c>
      <c r="I201" s="8">
        <v>23.79</v>
      </c>
      <c r="J201" s="8">
        <v>-22.2</v>
      </c>
      <c r="K201" s="28" t="s">
        <v>739</v>
      </c>
      <c r="L201" s="112" t="str">
        <f t="shared" si="27"/>
        <v>Yes</v>
      </c>
    </row>
    <row r="202" spans="1:12" x14ac:dyDescent="0.2">
      <c r="A202" s="181" t="s">
        <v>1563</v>
      </c>
      <c r="B202" s="22" t="s">
        <v>213</v>
      </c>
      <c r="C202" s="23">
        <v>45.692307692</v>
      </c>
      <c r="D202" s="27" t="str">
        <f t="shared" si="24"/>
        <v>N/A</v>
      </c>
      <c r="E202" s="23">
        <v>76.961538461999993</v>
      </c>
      <c r="F202" s="27" t="str">
        <f t="shared" si="25"/>
        <v>N/A</v>
      </c>
      <c r="G202" s="23">
        <v>47.304347825999997</v>
      </c>
      <c r="H202" s="27" t="str">
        <f t="shared" si="26"/>
        <v>N/A</v>
      </c>
      <c r="I202" s="8">
        <v>68.430000000000007</v>
      </c>
      <c r="J202" s="8">
        <v>-38.5</v>
      </c>
      <c r="K202" s="28" t="s">
        <v>739</v>
      </c>
      <c r="L202" s="112" t="str">
        <f t="shared" si="27"/>
        <v>No</v>
      </c>
    </row>
    <row r="203" spans="1:12" x14ac:dyDescent="0.2">
      <c r="A203" s="181" t="s">
        <v>1564</v>
      </c>
      <c r="B203" s="22" t="s">
        <v>213</v>
      </c>
      <c r="C203" s="23">
        <v>15.5</v>
      </c>
      <c r="D203" s="27" t="str">
        <f t="shared" si="24"/>
        <v>N/A</v>
      </c>
      <c r="E203" s="23">
        <v>46.764705882000001</v>
      </c>
      <c r="F203" s="27" t="str">
        <f t="shared" si="25"/>
        <v>N/A</v>
      </c>
      <c r="G203" s="23">
        <v>89.686567163999996</v>
      </c>
      <c r="H203" s="27" t="str">
        <f t="shared" si="26"/>
        <v>N/A</v>
      </c>
      <c r="I203" s="8">
        <v>201.7</v>
      </c>
      <c r="J203" s="8">
        <v>91.78</v>
      </c>
      <c r="K203" s="28" t="s">
        <v>739</v>
      </c>
      <c r="L203" s="112" t="str">
        <f t="shared" si="27"/>
        <v>No</v>
      </c>
    </row>
    <row r="204" spans="1:12" x14ac:dyDescent="0.2">
      <c r="A204" s="175"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0</v>
      </c>
      <c r="K204" s="10" t="s">
        <v>213</v>
      </c>
      <c r="L204" s="112" t="str">
        <f t="shared" ref="L204:L214" si="31">IF(J204="Div by 0", "N/A", IF(K204="N/A","N/A", IF(J204&gt;VALUE(MID(K204,1,2)), "No", IF(J204&lt;-1*VALUE(MID(K204,1,2)), "No", "Yes"))))</f>
        <v>N/A</v>
      </c>
    </row>
    <row r="205" spans="1:12" x14ac:dyDescent="0.2">
      <c r="A205" s="175" t="s">
        <v>128</v>
      </c>
      <c r="B205" s="22" t="s">
        <v>213</v>
      </c>
      <c r="C205" s="23">
        <v>18</v>
      </c>
      <c r="D205" s="27" t="str">
        <f t="shared" si="28"/>
        <v>N/A</v>
      </c>
      <c r="E205" s="23">
        <v>41</v>
      </c>
      <c r="F205" s="27" t="str">
        <f t="shared" si="29"/>
        <v>N/A</v>
      </c>
      <c r="G205" s="23">
        <v>45</v>
      </c>
      <c r="H205" s="27" t="str">
        <f t="shared" si="30"/>
        <v>N/A</v>
      </c>
      <c r="I205" s="8">
        <v>127.8</v>
      </c>
      <c r="J205" s="8">
        <v>9.7560000000000002</v>
      </c>
      <c r="K205" s="10" t="s">
        <v>213</v>
      </c>
      <c r="L205" s="112" t="str">
        <f t="shared" si="31"/>
        <v>N/A</v>
      </c>
    </row>
    <row r="206" spans="1:12" ht="25.5" x14ac:dyDescent="0.2">
      <c r="A206" s="175" t="s">
        <v>1612</v>
      </c>
      <c r="B206" s="22" t="s">
        <v>213</v>
      </c>
      <c r="C206" s="23">
        <v>11</v>
      </c>
      <c r="D206" s="27" t="str">
        <f t="shared" si="28"/>
        <v>N/A</v>
      </c>
      <c r="E206" s="23">
        <v>11</v>
      </c>
      <c r="F206" s="27" t="str">
        <f t="shared" si="29"/>
        <v>N/A</v>
      </c>
      <c r="G206" s="23">
        <v>11</v>
      </c>
      <c r="H206" s="27" t="str">
        <f t="shared" si="30"/>
        <v>N/A</v>
      </c>
      <c r="I206" s="8">
        <v>-57.1</v>
      </c>
      <c r="J206" s="8">
        <v>0</v>
      </c>
      <c r="K206" s="10" t="s">
        <v>213</v>
      </c>
      <c r="L206" s="112" t="str">
        <f t="shared" si="31"/>
        <v>N/A</v>
      </c>
    </row>
    <row r="207" spans="1:12" ht="25.5" x14ac:dyDescent="0.2">
      <c r="A207" s="175" t="s">
        <v>1565</v>
      </c>
      <c r="B207" s="22" t="s">
        <v>213</v>
      </c>
      <c r="C207" s="23">
        <v>130</v>
      </c>
      <c r="D207" s="27" t="str">
        <f t="shared" si="28"/>
        <v>N/A</v>
      </c>
      <c r="E207" s="23">
        <v>180</v>
      </c>
      <c r="F207" s="27" t="str">
        <f t="shared" si="29"/>
        <v>N/A</v>
      </c>
      <c r="G207" s="23">
        <v>83</v>
      </c>
      <c r="H207" s="27" t="str">
        <f t="shared" si="30"/>
        <v>N/A</v>
      </c>
      <c r="I207" s="8">
        <v>38.46</v>
      </c>
      <c r="J207" s="8">
        <v>-53.9</v>
      </c>
      <c r="K207" s="10" t="s">
        <v>213</v>
      </c>
      <c r="L207" s="112" t="str">
        <f t="shared" si="31"/>
        <v>N/A</v>
      </c>
    </row>
    <row r="208" spans="1:12" x14ac:dyDescent="0.2">
      <c r="A208" s="175" t="s">
        <v>1613</v>
      </c>
      <c r="B208" s="22" t="s">
        <v>213</v>
      </c>
      <c r="C208" s="23">
        <v>14</v>
      </c>
      <c r="D208" s="27" t="str">
        <f t="shared" si="28"/>
        <v>N/A</v>
      </c>
      <c r="E208" s="23">
        <v>16</v>
      </c>
      <c r="F208" s="27" t="str">
        <f t="shared" si="29"/>
        <v>N/A</v>
      </c>
      <c r="G208" s="23">
        <v>40</v>
      </c>
      <c r="H208" s="27" t="str">
        <f t="shared" si="30"/>
        <v>N/A</v>
      </c>
      <c r="I208" s="8">
        <v>14.29</v>
      </c>
      <c r="J208" s="8">
        <v>150</v>
      </c>
      <c r="K208" s="10" t="s">
        <v>213</v>
      </c>
      <c r="L208" s="112" t="str">
        <f t="shared" si="31"/>
        <v>N/A</v>
      </c>
    </row>
    <row r="209" spans="1:12" x14ac:dyDescent="0.2">
      <c r="A209" s="175" t="s">
        <v>1614</v>
      </c>
      <c r="B209" s="22" t="s">
        <v>213</v>
      </c>
      <c r="C209" s="23">
        <v>95</v>
      </c>
      <c r="D209" s="27" t="str">
        <f t="shared" si="28"/>
        <v>N/A</v>
      </c>
      <c r="E209" s="23">
        <v>104</v>
      </c>
      <c r="F209" s="27" t="str">
        <f t="shared" si="29"/>
        <v>N/A</v>
      </c>
      <c r="G209" s="23">
        <v>75</v>
      </c>
      <c r="H209" s="27" t="str">
        <f t="shared" si="30"/>
        <v>N/A</v>
      </c>
      <c r="I209" s="8">
        <v>9.4740000000000002</v>
      </c>
      <c r="J209" s="8">
        <v>-27.9</v>
      </c>
      <c r="K209" s="10" t="s">
        <v>213</v>
      </c>
      <c r="L209" s="112" t="str">
        <f t="shared" si="31"/>
        <v>N/A</v>
      </c>
    </row>
    <row r="210" spans="1:12" x14ac:dyDescent="0.2">
      <c r="A210" s="175" t="s">
        <v>125</v>
      </c>
      <c r="B210" s="22" t="s">
        <v>213</v>
      </c>
      <c r="C210" s="29">
        <v>1539032</v>
      </c>
      <c r="D210" s="27" t="str">
        <f t="shared" si="28"/>
        <v>N/A</v>
      </c>
      <c r="E210" s="29">
        <v>2655378</v>
      </c>
      <c r="F210" s="27" t="str">
        <f t="shared" si="29"/>
        <v>N/A</v>
      </c>
      <c r="G210" s="29">
        <v>2216732</v>
      </c>
      <c r="H210" s="27" t="str">
        <f t="shared" si="30"/>
        <v>N/A</v>
      </c>
      <c r="I210" s="8">
        <v>72.540000000000006</v>
      </c>
      <c r="J210" s="8">
        <v>-16.5</v>
      </c>
      <c r="K210" s="10" t="s">
        <v>213</v>
      </c>
      <c r="L210" s="112" t="str">
        <f t="shared" si="31"/>
        <v>N/A</v>
      </c>
    </row>
    <row r="211" spans="1:12" x14ac:dyDescent="0.2">
      <c r="A211" s="175" t="s">
        <v>1615</v>
      </c>
      <c r="B211" s="22" t="s">
        <v>213</v>
      </c>
      <c r="C211" s="29">
        <v>785200</v>
      </c>
      <c r="D211" s="27" t="str">
        <f t="shared" si="28"/>
        <v>N/A</v>
      </c>
      <c r="E211" s="29">
        <v>1555428</v>
      </c>
      <c r="F211" s="27" t="str">
        <f t="shared" si="29"/>
        <v>N/A</v>
      </c>
      <c r="G211" s="29">
        <v>2024296</v>
      </c>
      <c r="H211" s="27" t="str">
        <f t="shared" si="30"/>
        <v>N/A</v>
      </c>
      <c r="I211" s="8">
        <v>98.09</v>
      </c>
      <c r="J211" s="8">
        <v>30.14</v>
      </c>
      <c r="K211" s="10" t="s">
        <v>213</v>
      </c>
      <c r="L211" s="112" t="str">
        <f t="shared" si="31"/>
        <v>N/A</v>
      </c>
    </row>
    <row r="212" spans="1:12" x14ac:dyDescent="0.2">
      <c r="A212" s="175" t="s">
        <v>1566</v>
      </c>
      <c r="B212" s="22" t="s">
        <v>213</v>
      </c>
      <c r="C212" s="29">
        <v>294970</v>
      </c>
      <c r="D212" s="27" t="str">
        <f t="shared" si="28"/>
        <v>N/A</v>
      </c>
      <c r="E212" s="29">
        <v>750981</v>
      </c>
      <c r="F212" s="27" t="str">
        <f t="shared" si="29"/>
        <v>N/A</v>
      </c>
      <c r="G212" s="29">
        <v>964641</v>
      </c>
      <c r="H212" s="27" t="str">
        <f t="shared" si="30"/>
        <v>N/A</v>
      </c>
      <c r="I212" s="8">
        <v>154.6</v>
      </c>
      <c r="J212" s="8">
        <v>28.45</v>
      </c>
      <c r="K212" s="10" t="s">
        <v>213</v>
      </c>
      <c r="L212" s="112" t="str">
        <f t="shared" si="31"/>
        <v>N/A</v>
      </c>
    </row>
    <row r="213" spans="1:12" x14ac:dyDescent="0.2">
      <c r="A213" s="175" t="s">
        <v>1616</v>
      </c>
      <c r="B213" s="22" t="s">
        <v>213</v>
      </c>
      <c r="C213" s="29">
        <v>1522409</v>
      </c>
      <c r="D213" s="27" t="str">
        <f t="shared" si="28"/>
        <v>N/A</v>
      </c>
      <c r="E213" s="29">
        <v>2571499</v>
      </c>
      <c r="F213" s="27" t="str">
        <f t="shared" si="29"/>
        <v>N/A</v>
      </c>
      <c r="G213" s="29">
        <v>1017387</v>
      </c>
      <c r="H213" s="27" t="str">
        <f t="shared" si="30"/>
        <v>N/A</v>
      </c>
      <c r="I213" s="8">
        <v>68.91</v>
      </c>
      <c r="J213" s="8">
        <v>-60.4</v>
      </c>
      <c r="K213" s="10" t="s">
        <v>213</v>
      </c>
      <c r="L213" s="112" t="str">
        <f t="shared" si="31"/>
        <v>N/A</v>
      </c>
    </row>
    <row r="214" spans="1:12" x14ac:dyDescent="0.2">
      <c r="A214" s="181" t="s">
        <v>1617</v>
      </c>
      <c r="B214" s="22" t="s">
        <v>213</v>
      </c>
      <c r="C214" s="29">
        <v>451858</v>
      </c>
      <c r="D214" s="27" t="str">
        <f t="shared" si="28"/>
        <v>N/A</v>
      </c>
      <c r="E214" s="29">
        <v>428437</v>
      </c>
      <c r="F214" s="27" t="str">
        <f t="shared" si="29"/>
        <v>N/A</v>
      </c>
      <c r="G214" s="29">
        <v>466410</v>
      </c>
      <c r="H214" s="27" t="str">
        <f t="shared" si="30"/>
        <v>N/A</v>
      </c>
      <c r="I214" s="8">
        <v>-5.18</v>
      </c>
      <c r="J214" s="8">
        <v>8.8629999999999995</v>
      </c>
      <c r="K214" s="10" t="s">
        <v>213</v>
      </c>
      <c r="L214" s="112" t="str">
        <f t="shared" si="31"/>
        <v>N/A</v>
      </c>
    </row>
    <row r="215" spans="1:12" ht="25.5" x14ac:dyDescent="0.2">
      <c r="A215" s="175" t="s">
        <v>1380</v>
      </c>
      <c r="B215" s="22" t="s">
        <v>213</v>
      </c>
      <c r="C215" s="29">
        <v>16095539</v>
      </c>
      <c r="D215" s="27" t="str">
        <f t="shared" ref="D215:D229" si="32">IF($B215="N/A","N/A",IF(C215&gt;10,"No",IF(C215&lt;-10,"No","Yes")))</f>
        <v>N/A</v>
      </c>
      <c r="E215" s="29">
        <v>16601986</v>
      </c>
      <c r="F215" s="27" t="str">
        <f t="shared" ref="F215:F229" si="33">IF($B215="N/A","N/A",IF(E215&gt;10,"No",IF(E215&lt;-10,"No","Yes")))</f>
        <v>N/A</v>
      </c>
      <c r="G215" s="29">
        <v>20007271</v>
      </c>
      <c r="H215" s="27" t="str">
        <f t="shared" ref="H215:H229" si="34">IF($B215="N/A","N/A",IF(G215&gt;10,"No",IF(G215&lt;-10,"No","Yes")))</f>
        <v>N/A</v>
      </c>
      <c r="I215" s="8">
        <v>3.1469999999999998</v>
      </c>
      <c r="J215" s="8">
        <v>20.51</v>
      </c>
      <c r="K215" s="28" t="s">
        <v>739</v>
      </c>
      <c r="L215" s="112" t="str">
        <f t="shared" ref="L215:L229" si="35">IF(J215="Div by 0", "N/A", IF(K215="N/A","N/A", IF(J215&gt;VALUE(MID(K215,1,2)), "No", IF(J215&lt;-1*VALUE(MID(K215,1,2)), "No", "Yes"))))</f>
        <v>Yes</v>
      </c>
    </row>
    <row r="216" spans="1:12" x14ac:dyDescent="0.2">
      <c r="A216" s="175" t="s">
        <v>649</v>
      </c>
      <c r="B216" s="22" t="s">
        <v>213</v>
      </c>
      <c r="C216" s="23">
        <v>35741</v>
      </c>
      <c r="D216" s="27" t="str">
        <f t="shared" si="32"/>
        <v>N/A</v>
      </c>
      <c r="E216" s="23">
        <v>40982</v>
      </c>
      <c r="F216" s="27" t="str">
        <f t="shared" si="33"/>
        <v>N/A</v>
      </c>
      <c r="G216" s="23">
        <v>46021</v>
      </c>
      <c r="H216" s="27" t="str">
        <f t="shared" si="34"/>
        <v>N/A</v>
      </c>
      <c r="I216" s="8">
        <v>14.66</v>
      </c>
      <c r="J216" s="8">
        <v>12.3</v>
      </c>
      <c r="K216" s="28" t="s">
        <v>739</v>
      </c>
      <c r="L216" s="112" t="str">
        <f t="shared" si="35"/>
        <v>Yes</v>
      </c>
    </row>
    <row r="217" spans="1:12" ht="25.5" x14ac:dyDescent="0.2">
      <c r="A217" s="175" t="s">
        <v>1381</v>
      </c>
      <c r="B217" s="22" t="s">
        <v>213</v>
      </c>
      <c r="C217" s="29">
        <v>450.33823899999999</v>
      </c>
      <c r="D217" s="27" t="str">
        <f t="shared" si="32"/>
        <v>N/A</v>
      </c>
      <c r="E217" s="29">
        <v>405.10433848999998</v>
      </c>
      <c r="F217" s="27" t="str">
        <f t="shared" si="33"/>
        <v>N/A</v>
      </c>
      <c r="G217" s="29">
        <v>434.74220465000002</v>
      </c>
      <c r="H217" s="27" t="str">
        <f t="shared" si="34"/>
        <v>N/A</v>
      </c>
      <c r="I217" s="8">
        <v>-10</v>
      </c>
      <c r="J217" s="8">
        <v>7.3159999999999998</v>
      </c>
      <c r="K217" s="28" t="s">
        <v>739</v>
      </c>
      <c r="L217" s="112" t="str">
        <f t="shared" si="35"/>
        <v>Yes</v>
      </c>
    </row>
    <row r="218" spans="1:12" ht="25.5" x14ac:dyDescent="0.2">
      <c r="A218" s="175" t="s">
        <v>1382</v>
      </c>
      <c r="B218" s="22" t="s">
        <v>213</v>
      </c>
      <c r="C218" s="29">
        <v>8121707</v>
      </c>
      <c r="D218" s="27" t="str">
        <f t="shared" si="32"/>
        <v>N/A</v>
      </c>
      <c r="E218" s="29">
        <v>10226711</v>
      </c>
      <c r="F218" s="27" t="str">
        <f t="shared" si="33"/>
        <v>N/A</v>
      </c>
      <c r="G218" s="29">
        <v>10275693</v>
      </c>
      <c r="H218" s="27" t="str">
        <f t="shared" si="34"/>
        <v>N/A</v>
      </c>
      <c r="I218" s="8">
        <v>25.92</v>
      </c>
      <c r="J218" s="8">
        <v>0.47899999999999998</v>
      </c>
      <c r="K218" s="28" t="s">
        <v>739</v>
      </c>
      <c r="L218" s="112" t="str">
        <f t="shared" si="35"/>
        <v>Yes</v>
      </c>
    </row>
    <row r="219" spans="1:12" x14ac:dyDescent="0.2">
      <c r="A219" s="175" t="s">
        <v>516</v>
      </c>
      <c r="B219" s="22" t="s">
        <v>213</v>
      </c>
      <c r="C219" s="23">
        <v>20538</v>
      </c>
      <c r="D219" s="27" t="str">
        <f t="shared" si="32"/>
        <v>N/A</v>
      </c>
      <c r="E219" s="23">
        <v>24559</v>
      </c>
      <c r="F219" s="27" t="str">
        <f t="shared" si="33"/>
        <v>N/A</v>
      </c>
      <c r="G219" s="23">
        <v>25664</v>
      </c>
      <c r="H219" s="27" t="str">
        <f t="shared" si="34"/>
        <v>N/A</v>
      </c>
      <c r="I219" s="8">
        <v>19.579999999999998</v>
      </c>
      <c r="J219" s="8">
        <v>4.4989999999999997</v>
      </c>
      <c r="K219" s="28" t="s">
        <v>739</v>
      </c>
      <c r="L219" s="112" t="str">
        <f t="shared" si="35"/>
        <v>Yes</v>
      </c>
    </row>
    <row r="220" spans="1:12" ht="25.5" x14ac:dyDescent="0.2">
      <c r="A220" s="175" t="s">
        <v>1383</v>
      </c>
      <c r="B220" s="22" t="s">
        <v>213</v>
      </c>
      <c r="C220" s="29">
        <v>395.44780407000002</v>
      </c>
      <c r="D220" s="27" t="str">
        <f t="shared" si="32"/>
        <v>N/A</v>
      </c>
      <c r="E220" s="29">
        <v>416.41398264999998</v>
      </c>
      <c r="F220" s="27" t="str">
        <f t="shared" si="33"/>
        <v>N/A</v>
      </c>
      <c r="G220" s="29">
        <v>400.39327463000001</v>
      </c>
      <c r="H220" s="27" t="str">
        <f t="shared" si="34"/>
        <v>N/A</v>
      </c>
      <c r="I220" s="8">
        <v>5.3019999999999996</v>
      </c>
      <c r="J220" s="8">
        <v>-3.85</v>
      </c>
      <c r="K220" s="28" t="s">
        <v>739</v>
      </c>
      <c r="L220" s="112" t="str">
        <f t="shared" si="35"/>
        <v>Yes</v>
      </c>
    </row>
    <row r="221" spans="1:12" ht="25.5" x14ac:dyDescent="0.2">
      <c r="A221" s="175" t="s">
        <v>1384</v>
      </c>
      <c r="B221" s="22" t="s">
        <v>213</v>
      </c>
      <c r="C221" s="29">
        <v>8050400</v>
      </c>
      <c r="D221" s="27" t="str">
        <f t="shared" si="32"/>
        <v>N/A</v>
      </c>
      <c r="E221" s="29">
        <v>37624673</v>
      </c>
      <c r="F221" s="27" t="str">
        <f t="shared" si="33"/>
        <v>N/A</v>
      </c>
      <c r="G221" s="29">
        <v>93772396</v>
      </c>
      <c r="H221" s="27" t="str">
        <f t="shared" si="34"/>
        <v>N/A</v>
      </c>
      <c r="I221" s="8">
        <v>367.4</v>
      </c>
      <c r="J221" s="8">
        <v>149.19999999999999</v>
      </c>
      <c r="K221" s="28" t="s">
        <v>739</v>
      </c>
      <c r="L221" s="112" t="str">
        <f t="shared" si="35"/>
        <v>No</v>
      </c>
    </row>
    <row r="222" spans="1:12" x14ac:dyDescent="0.2">
      <c r="A222" s="175" t="s">
        <v>517</v>
      </c>
      <c r="B222" s="22" t="s">
        <v>213</v>
      </c>
      <c r="C222" s="23">
        <v>15438</v>
      </c>
      <c r="D222" s="27" t="str">
        <f t="shared" si="32"/>
        <v>N/A</v>
      </c>
      <c r="E222" s="23">
        <v>125718</v>
      </c>
      <c r="F222" s="27" t="str">
        <f t="shared" si="33"/>
        <v>N/A</v>
      </c>
      <c r="G222" s="23">
        <v>195498</v>
      </c>
      <c r="H222" s="27" t="str">
        <f t="shared" si="34"/>
        <v>N/A</v>
      </c>
      <c r="I222" s="8">
        <v>714.3</v>
      </c>
      <c r="J222" s="8">
        <v>55.51</v>
      </c>
      <c r="K222" s="28" t="s">
        <v>739</v>
      </c>
      <c r="L222" s="112" t="str">
        <f t="shared" si="35"/>
        <v>No</v>
      </c>
    </row>
    <row r="223" spans="1:12" ht="25.5" x14ac:dyDescent="0.2">
      <c r="A223" s="175" t="s">
        <v>1385</v>
      </c>
      <c r="B223" s="22" t="s">
        <v>213</v>
      </c>
      <c r="C223" s="29">
        <v>521.46651121000002</v>
      </c>
      <c r="D223" s="27" t="str">
        <f t="shared" si="32"/>
        <v>N/A</v>
      </c>
      <c r="E223" s="29">
        <v>299.27832927999998</v>
      </c>
      <c r="F223" s="27" t="str">
        <f t="shared" si="33"/>
        <v>N/A</v>
      </c>
      <c r="G223" s="29">
        <v>479.65910649</v>
      </c>
      <c r="H223" s="27" t="str">
        <f t="shared" si="34"/>
        <v>N/A</v>
      </c>
      <c r="I223" s="8">
        <v>-42.6</v>
      </c>
      <c r="J223" s="8">
        <v>60.27</v>
      </c>
      <c r="K223" s="28" t="s">
        <v>739</v>
      </c>
      <c r="L223" s="112" t="str">
        <f t="shared" si="35"/>
        <v>No</v>
      </c>
    </row>
    <row r="224" spans="1:12" ht="25.5" x14ac:dyDescent="0.2">
      <c r="A224" s="175" t="s">
        <v>1386</v>
      </c>
      <c r="B224" s="22" t="s">
        <v>213</v>
      </c>
      <c r="C224" s="29">
        <v>1036106</v>
      </c>
      <c r="D224" s="27" t="str">
        <f t="shared" si="32"/>
        <v>N/A</v>
      </c>
      <c r="E224" s="29">
        <v>815280</v>
      </c>
      <c r="F224" s="27" t="str">
        <f t="shared" si="33"/>
        <v>N/A</v>
      </c>
      <c r="G224" s="29">
        <v>0</v>
      </c>
      <c r="H224" s="27" t="str">
        <f t="shared" si="34"/>
        <v>N/A</v>
      </c>
      <c r="I224" s="8">
        <v>-21.3</v>
      </c>
      <c r="J224" s="8">
        <v>-100</v>
      </c>
      <c r="K224" s="28" t="s">
        <v>739</v>
      </c>
      <c r="L224" s="112" t="str">
        <f t="shared" si="35"/>
        <v>No</v>
      </c>
    </row>
    <row r="225" spans="1:12" x14ac:dyDescent="0.2">
      <c r="A225" s="175" t="s">
        <v>518</v>
      </c>
      <c r="B225" s="22" t="s">
        <v>213</v>
      </c>
      <c r="C225" s="23">
        <v>845</v>
      </c>
      <c r="D225" s="27" t="str">
        <f t="shared" si="32"/>
        <v>N/A</v>
      </c>
      <c r="E225" s="23">
        <v>719</v>
      </c>
      <c r="F225" s="27" t="str">
        <f t="shared" si="33"/>
        <v>N/A</v>
      </c>
      <c r="G225" s="23">
        <v>0</v>
      </c>
      <c r="H225" s="27" t="str">
        <f t="shared" si="34"/>
        <v>N/A</v>
      </c>
      <c r="I225" s="8">
        <v>-14.9</v>
      </c>
      <c r="J225" s="8">
        <v>-100</v>
      </c>
      <c r="K225" s="28" t="s">
        <v>739</v>
      </c>
      <c r="L225" s="112" t="str">
        <f t="shared" si="35"/>
        <v>No</v>
      </c>
    </row>
    <row r="226" spans="1:12" ht="25.5" x14ac:dyDescent="0.2">
      <c r="A226" s="175" t="s">
        <v>1387</v>
      </c>
      <c r="B226" s="22" t="s">
        <v>213</v>
      </c>
      <c r="C226" s="29">
        <v>1226.1609467000001</v>
      </c>
      <c r="D226" s="27" t="str">
        <f t="shared" si="32"/>
        <v>N/A</v>
      </c>
      <c r="E226" s="29">
        <v>1133.9082057999999</v>
      </c>
      <c r="F226" s="27" t="str">
        <f t="shared" si="33"/>
        <v>N/A</v>
      </c>
      <c r="G226" s="29" t="s">
        <v>1749</v>
      </c>
      <c r="H226" s="27" t="str">
        <f t="shared" si="34"/>
        <v>N/A</v>
      </c>
      <c r="I226" s="8">
        <v>-7.52</v>
      </c>
      <c r="J226" s="8" t="s">
        <v>1749</v>
      </c>
      <c r="K226" s="28" t="s">
        <v>739</v>
      </c>
      <c r="L226" s="112" t="str">
        <f t="shared" si="35"/>
        <v>N/A</v>
      </c>
    </row>
    <row r="227" spans="1:12" ht="25.5" x14ac:dyDescent="0.2">
      <c r="A227" s="175" t="s">
        <v>1388</v>
      </c>
      <c r="B227" s="22" t="s">
        <v>213</v>
      </c>
      <c r="C227" s="29">
        <v>587481716</v>
      </c>
      <c r="D227" s="27" t="str">
        <f t="shared" si="32"/>
        <v>N/A</v>
      </c>
      <c r="E227" s="29">
        <v>593881319</v>
      </c>
      <c r="F227" s="27" t="str">
        <f t="shared" si="33"/>
        <v>N/A</v>
      </c>
      <c r="G227" s="29">
        <v>303998170</v>
      </c>
      <c r="H227" s="27" t="str">
        <f t="shared" si="34"/>
        <v>N/A</v>
      </c>
      <c r="I227" s="8">
        <v>1.089</v>
      </c>
      <c r="J227" s="8">
        <v>-48.8</v>
      </c>
      <c r="K227" s="28" t="s">
        <v>739</v>
      </c>
      <c r="L227" s="112" t="str">
        <f t="shared" si="35"/>
        <v>No</v>
      </c>
    </row>
    <row r="228" spans="1:12" ht="25.5" x14ac:dyDescent="0.2">
      <c r="A228" s="175" t="s">
        <v>519</v>
      </c>
      <c r="B228" s="22" t="s">
        <v>213</v>
      </c>
      <c r="C228" s="23">
        <v>35172</v>
      </c>
      <c r="D228" s="27" t="str">
        <f t="shared" si="32"/>
        <v>N/A</v>
      </c>
      <c r="E228" s="23">
        <v>36122</v>
      </c>
      <c r="F228" s="27" t="str">
        <f t="shared" si="33"/>
        <v>N/A</v>
      </c>
      <c r="G228" s="23">
        <v>18302</v>
      </c>
      <c r="H228" s="27" t="str">
        <f t="shared" si="34"/>
        <v>N/A</v>
      </c>
      <c r="I228" s="8">
        <v>2.7010000000000001</v>
      </c>
      <c r="J228" s="8">
        <v>-49.3</v>
      </c>
      <c r="K228" s="28" t="s">
        <v>739</v>
      </c>
      <c r="L228" s="112" t="str">
        <f t="shared" si="35"/>
        <v>No</v>
      </c>
    </row>
    <row r="229" spans="1:12" ht="25.5" x14ac:dyDescent="0.2">
      <c r="A229" s="175" t="s">
        <v>1389</v>
      </c>
      <c r="B229" s="22" t="s">
        <v>213</v>
      </c>
      <c r="C229" s="29">
        <v>16703.108039999999</v>
      </c>
      <c r="D229" s="27" t="str">
        <f t="shared" si="32"/>
        <v>N/A</v>
      </c>
      <c r="E229" s="29">
        <v>16440.986628999999</v>
      </c>
      <c r="F229" s="27" t="str">
        <f t="shared" si="33"/>
        <v>N/A</v>
      </c>
      <c r="G229" s="29">
        <v>16610.106545999999</v>
      </c>
      <c r="H229" s="27" t="str">
        <f t="shared" si="34"/>
        <v>N/A</v>
      </c>
      <c r="I229" s="8">
        <v>-1.57</v>
      </c>
      <c r="J229" s="8">
        <v>1.0289999999999999</v>
      </c>
      <c r="K229" s="28" t="s">
        <v>739</v>
      </c>
      <c r="L229" s="112" t="str">
        <f t="shared" si="35"/>
        <v>Yes</v>
      </c>
    </row>
    <row r="230" spans="1:12" x14ac:dyDescent="0.2">
      <c r="A230" s="144" t="s">
        <v>1390</v>
      </c>
      <c r="B230" s="22" t="s">
        <v>213</v>
      </c>
      <c r="C230" s="32">
        <v>775687295</v>
      </c>
      <c r="D230" s="27" t="str">
        <f t="shared" ref="D230:D253" si="36">IF($B230="N/A","N/A",IF(C230&gt;10,"No",IF(C230&lt;-10,"No","Yes")))</f>
        <v>N/A</v>
      </c>
      <c r="E230" s="32">
        <v>789299667</v>
      </c>
      <c r="F230" s="27" t="str">
        <f t="shared" ref="F230:F253" si="37">IF($B230="N/A","N/A",IF(E230&gt;10,"No",IF(E230&lt;-10,"No","Yes")))</f>
        <v>N/A</v>
      </c>
      <c r="G230" s="32">
        <v>422875875</v>
      </c>
      <c r="H230" s="27" t="str">
        <f t="shared" ref="H230:H253" si="38">IF($B230="N/A","N/A",IF(G230&gt;10,"No",IF(G230&lt;-10,"No","Yes")))</f>
        <v>N/A</v>
      </c>
      <c r="I230" s="8">
        <v>1.7549999999999999</v>
      </c>
      <c r="J230" s="8">
        <v>-46.4</v>
      </c>
      <c r="K230" s="28" t="s">
        <v>739</v>
      </c>
      <c r="L230" s="112" t="str">
        <f t="shared" ref="L230:L253" si="39">IF(J230="Div by 0", "N/A", IF(K230="N/A","N/A", IF(J230&gt;VALUE(MID(K230,1,2)), "No", IF(J230&lt;-1*VALUE(MID(K230,1,2)), "No", "Yes"))))</f>
        <v>No</v>
      </c>
    </row>
    <row r="231" spans="1:12" x14ac:dyDescent="0.2">
      <c r="A231" s="144" t="s">
        <v>1567</v>
      </c>
      <c r="B231" s="22" t="s">
        <v>213</v>
      </c>
      <c r="C231" s="31">
        <v>39119</v>
      </c>
      <c r="D231" s="31" t="str">
        <f t="shared" si="36"/>
        <v>N/A</v>
      </c>
      <c r="E231" s="31">
        <v>40728</v>
      </c>
      <c r="F231" s="31" t="str">
        <f t="shared" si="37"/>
        <v>N/A</v>
      </c>
      <c r="G231" s="31">
        <v>23525</v>
      </c>
      <c r="H231" s="27" t="str">
        <f t="shared" si="38"/>
        <v>N/A</v>
      </c>
      <c r="I231" s="8">
        <v>4.1130000000000004</v>
      </c>
      <c r="J231" s="8">
        <v>-42.2</v>
      </c>
      <c r="K231" s="28" t="s">
        <v>739</v>
      </c>
      <c r="L231" s="112" t="str">
        <f t="shared" si="39"/>
        <v>No</v>
      </c>
    </row>
    <row r="232" spans="1:12" x14ac:dyDescent="0.2">
      <c r="A232" s="144" t="s">
        <v>1568</v>
      </c>
      <c r="B232" s="22" t="s">
        <v>213</v>
      </c>
      <c r="C232" s="32">
        <v>19828.914209999999</v>
      </c>
      <c r="D232" s="27" t="str">
        <f t="shared" si="36"/>
        <v>N/A</v>
      </c>
      <c r="E232" s="32">
        <v>19379.779685000001</v>
      </c>
      <c r="F232" s="27" t="str">
        <f t="shared" si="37"/>
        <v>N/A</v>
      </c>
      <c r="G232" s="32">
        <v>17975.595111999999</v>
      </c>
      <c r="H232" s="27" t="str">
        <f t="shared" si="38"/>
        <v>N/A</v>
      </c>
      <c r="I232" s="8">
        <v>-2.27</v>
      </c>
      <c r="J232" s="8">
        <v>-7.25</v>
      </c>
      <c r="K232" s="28" t="s">
        <v>739</v>
      </c>
      <c r="L232" s="112" t="str">
        <f t="shared" si="39"/>
        <v>Yes</v>
      </c>
    </row>
    <row r="233" spans="1:12" x14ac:dyDescent="0.2">
      <c r="A233" s="182" t="s">
        <v>1569</v>
      </c>
      <c r="B233" s="22" t="s">
        <v>213</v>
      </c>
      <c r="C233" s="32">
        <v>12448.856985</v>
      </c>
      <c r="D233" s="27" t="str">
        <f t="shared" si="36"/>
        <v>N/A</v>
      </c>
      <c r="E233" s="32">
        <v>12423.3063</v>
      </c>
      <c r="F233" s="27" t="str">
        <f t="shared" si="37"/>
        <v>N/A</v>
      </c>
      <c r="G233" s="32">
        <v>13812.601455</v>
      </c>
      <c r="H233" s="27" t="str">
        <f t="shared" si="38"/>
        <v>N/A</v>
      </c>
      <c r="I233" s="8">
        <v>-0.20499999999999999</v>
      </c>
      <c r="J233" s="8">
        <v>11.18</v>
      </c>
      <c r="K233" s="28" t="s">
        <v>739</v>
      </c>
      <c r="L233" s="112" t="str">
        <f t="shared" si="39"/>
        <v>Yes</v>
      </c>
    </row>
    <row r="234" spans="1:12" x14ac:dyDescent="0.2">
      <c r="A234" s="182" t="s">
        <v>1570</v>
      </c>
      <c r="B234" s="22" t="s">
        <v>213</v>
      </c>
      <c r="C234" s="32">
        <v>27034.712527</v>
      </c>
      <c r="D234" s="27" t="str">
        <f t="shared" si="36"/>
        <v>N/A</v>
      </c>
      <c r="E234" s="32">
        <v>26192.871313</v>
      </c>
      <c r="F234" s="27" t="str">
        <f t="shared" si="37"/>
        <v>N/A</v>
      </c>
      <c r="G234" s="32">
        <v>24355.835769000001</v>
      </c>
      <c r="H234" s="27" t="str">
        <f t="shared" si="38"/>
        <v>N/A</v>
      </c>
      <c r="I234" s="8">
        <v>-3.11</v>
      </c>
      <c r="J234" s="8">
        <v>-7.01</v>
      </c>
      <c r="K234" s="28" t="s">
        <v>739</v>
      </c>
      <c r="L234" s="112" t="str">
        <f t="shared" si="39"/>
        <v>Yes</v>
      </c>
    </row>
    <row r="235" spans="1:12" x14ac:dyDescent="0.2">
      <c r="A235" s="182" t="s">
        <v>1571</v>
      </c>
      <c r="B235" s="22" t="s">
        <v>213</v>
      </c>
      <c r="C235" s="32">
        <v>5820.2406628999997</v>
      </c>
      <c r="D235" s="27" t="str">
        <f t="shared" si="36"/>
        <v>N/A</v>
      </c>
      <c r="E235" s="32">
        <v>6768.2076291000003</v>
      </c>
      <c r="F235" s="27" t="str">
        <f t="shared" si="37"/>
        <v>N/A</v>
      </c>
      <c r="G235" s="32">
        <v>13283.712862</v>
      </c>
      <c r="H235" s="27" t="str">
        <f t="shared" si="38"/>
        <v>N/A</v>
      </c>
      <c r="I235" s="8">
        <v>16.29</v>
      </c>
      <c r="J235" s="8">
        <v>96.27</v>
      </c>
      <c r="K235" s="28" t="s">
        <v>739</v>
      </c>
      <c r="L235" s="112" t="str">
        <f t="shared" si="39"/>
        <v>No</v>
      </c>
    </row>
    <row r="236" spans="1:12" x14ac:dyDescent="0.2">
      <c r="A236" s="182" t="s">
        <v>1572</v>
      </c>
      <c r="B236" s="22" t="s">
        <v>213</v>
      </c>
      <c r="C236" s="32">
        <v>1328.7159532999999</v>
      </c>
      <c r="D236" s="27" t="str">
        <f t="shared" si="36"/>
        <v>N/A</v>
      </c>
      <c r="E236" s="32">
        <v>2728.5507745</v>
      </c>
      <c r="F236" s="27" t="str">
        <f t="shared" si="37"/>
        <v>N/A</v>
      </c>
      <c r="G236" s="32">
        <v>3038.2994871999999</v>
      </c>
      <c r="H236" s="27" t="str">
        <f t="shared" si="38"/>
        <v>N/A</v>
      </c>
      <c r="I236" s="8">
        <v>105.4</v>
      </c>
      <c r="J236" s="8">
        <v>11.35</v>
      </c>
      <c r="K236" s="28" t="s">
        <v>739</v>
      </c>
      <c r="L236" s="112" t="str">
        <f t="shared" si="39"/>
        <v>Yes</v>
      </c>
    </row>
    <row r="237" spans="1:12" x14ac:dyDescent="0.2">
      <c r="A237" s="175" t="s">
        <v>1573</v>
      </c>
      <c r="B237" s="22" t="s">
        <v>213</v>
      </c>
      <c r="C237" s="27">
        <v>6.3541592218999998</v>
      </c>
      <c r="D237" s="27" t="str">
        <f t="shared" si="36"/>
        <v>N/A</v>
      </c>
      <c r="E237" s="27">
        <v>5.9872105842999996</v>
      </c>
      <c r="F237" s="27" t="str">
        <f t="shared" si="37"/>
        <v>N/A</v>
      </c>
      <c r="G237" s="27">
        <v>3.3600758712999999</v>
      </c>
      <c r="H237" s="27" t="str">
        <f t="shared" si="38"/>
        <v>N/A</v>
      </c>
      <c r="I237" s="8">
        <v>-5.77</v>
      </c>
      <c r="J237" s="8">
        <v>-43.9</v>
      </c>
      <c r="K237" s="28" t="s">
        <v>739</v>
      </c>
      <c r="L237" s="112" t="str">
        <f t="shared" si="39"/>
        <v>No</v>
      </c>
    </row>
    <row r="238" spans="1:12" x14ac:dyDescent="0.2">
      <c r="A238" s="181" t="s">
        <v>1574</v>
      </c>
      <c r="B238" s="22" t="s">
        <v>213</v>
      </c>
      <c r="C238" s="27">
        <v>30.350026408000002</v>
      </c>
      <c r="D238" s="27" t="str">
        <f t="shared" si="36"/>
        <v>N/A</v>
      </c>
      <c r="E238" s="27">
        <v>30.824015383999999</v>
      </c>
      <c r="F238" s="27" t="str">
        <f t="shared" si="37"/>
        <v>N/A</v>
      </c>
      <c r="G238" s="27">
        <v>28.605639022999998</v>
      </c>
      <c r="H238" s="27" t="str">
        <f t="shared" si="38"/>
        <v>N/A</v>
      </c>
      <c r="I238" s="8">
        <v>1.5620000000000001</v>
      </c>
      <c r="J238" s="8">
        <v>-7.2</v>
      </c>
      <c r="K238" s="28" t="s">
        <v>739</v>
      </c>
      <c r="L238" s="112" t="str">
        <f t="shared" si="39"/>
        <v>Yes</v>
      </c>
    </row>
    <row r="239" spans="1:12" x14ac:dyDescent="0.2">
      <c r="A239" s="181" t="s">
        <v>1575</v>
      </c>
      <c r="B239" s="22" t="s">
        <v>213</v>
      </c>
      <c r="C239" s="27">
        <v>27.023764059000001</v>
      </c>
      <c r="D239" s="27" t="str">
        <f t="shared" si="36"/>
        <v>N/A</v>
      </c>
      <c r="E239" s="27">
        <v>29.797028666999999</v>
      </c>
      <c r="F239" s="27" t="str">
        <f t="shared" si="37"/>
        <v>N/A</v>
      </c>
      <c r="G239" s="27">
        <v>14.737766945000001</v>
      </c>
      <c r="H239" s="27" t="str">
        <f t="shared" si="38"/>
        <v>N/A</v>
      </c>
      <c r="I239" s="8">
        <v>10.26</v>
      </c>
      <c r="J239" s="8">
        <v>-50.5</v>
      </c>
      <c r="K239" s="28" t="s">
        <v>739</v>
      </c>
      <c r="L239" s="112" t="str">
        <f t="shared" si="39"/>
        <v>No</v>
      </c>
    </row>
    <row r="240" spans="1:12" x14ac:dyDescent="0.2">
      <c r="A240" s="181" t="s">
        <v>1576</v>
      </c>
      <c r="B240" s="22" t="s">
        <v>213</v>
      </c>
      <c r="C240" s="27">
        <v>1.1526105929999999</v>
      </c>
      <c r="D240" s="27" t="str">
        <f t="shared" si="36"/>
        <v>N/A</v>
      </c>
      <c r="E240" s="27">
        <v>1.0661380622000001</v>
      </c>
      <c r="F240" s="27" t="str">
        <f t="shared" si="37"/>
        <v>N/A</v>
      </c>
      <c r="G240" s="27">
        <v>0.49538704610000001</v>
      </c>
      <c r="H240" s="27" t="str">
        <f t="shared" si="38"/>
        <v>N/A</v>
      </c>
      <c r="I240" s="8">
        <v>-7.5</v>
      </c>
      <c r="J240" s="8">
        <v>-53.5</v>
      </c>
      <c r="K240" s="28" t="s">
        <v>739</v>
      </c>
      <c r="L240" s="112" t="str">
        <f t="shared" si="39"/>
        <v>No</v>
      </c>
    </row>
    <row r="241" spans="1:12" x14ac:dyDescent="0.2">
      <c r="A241" s="181" t="s">
        <v>1577</v>
      </c>
      <c r="B241" s="22" t="s">
        <v>213</v>
      </c>
      <c r="C241" s="27">
        <v>0.21215298129999999</v>
      </c>
      <c r="D241" s="27" t="str">
        <f t="shared" si="36"/>
        <v>N/A</v>
      </c>
      <c r="E241" s="27">
        <v>0.38471725600000001</v>
      </c>
      <c r="F241" s="27" t="str">
        <f t="shared" si="37"/>
        <v>N/A</v>
      </c>
      <c r="G241" s="27">
        <v>0.57639783870000005</v>
      </c>
      <c r="H241" s="27" t="str">
        <f t="shared" si="38"/>
        <v>N/A</v>
      </c>
      <c r="I241" s="8">
        <v>81.34</v>
      </c>
      <c r="J241" s="8">
        <v>49.82</v>
      </c>
      <c r="K241" s="28" t="s">
        <v>739</v>
      </c>
      <c r="L241" s="112" t="str">
        <f t="shared" si="39"/>
        <v>No</v>
      </c>
    </row>
    <row r="242" spans="1:12" ht="25.5" x14ac:dyDescent="0.2">
      <c r="A242" s="144" t="s">
        <v>1402</v>
      </c>
      <c r="B242" s="22" t="s">
        <v>213</v>
      </c>
      <c r="C242" s="32">
        <v>587481716</v>
      </c>
      <c r="D242" s="27" t="str">
        <f t="shared" si="36"/>
        <v>N/A</v>
      </c>
      <c r="E242" s="32">
        <v>593881319</v>
      </c>
      <c r="F242" s="27" t="str">
        <f t="shared" si="37"/>
        <v>N/A</v>
      </c>
      <c r="G242" s="32">
        <v>303998170</v>
      </c>
      <c r="H242" s="27" t="str">
        <f t="shared" si="38"/>
        <v>N/A</v>
      </c>
      <c r="I242" s="8">
        <v>1.089</v>
      </c>
      <c r="J242" s="8">
        <v>-48.8</v>
      </c>
      <c r="K242" s="28" t="s">
        <v>739</v>
      </c>
      <c r="L242" s="112" t="str">
        <f t="shared" si="39"/>
        <v>No</v>
      </c>
    </row>
    <row r="243" spans="1:12" x14ac:dyDescent="0.2">
      <c r="A243" s="144" t="s">
        <v>1578</v>
      </c>
      <c r="B243" s="22" t="s">
        <v>213</v>
      </c>
      <c r="C243" s="31">
        <v>35172</v>
      </c>
      <c r="D243" s="31" t="str">
        <f t="shared" si="36"/>
        <v>N/A</v>
      </c>
      <c r="E243" s="31">
        <v>36123</v>
      </c>
      <c r="F243" s="31" t="str">
        <f t="shared" si="37"/>
        <v>N/A</v>
      </c>
      <c r="G243" s="31">
        <v>18302</v>
      </c>
      <c r="H243" s="27" t="str">
        <f t="shared" si="38"/>
        <v>N/A</v>
      </c>
      <c r="I243" s="8">
        <v>2.7040000000000002</v>
      </c>
      <c r="J243" s="8">
        <v>-49.3</v>
      </c>
      <c r="K243" s="28" t="s">
        <v>739</v>
      </c>
      <c r="L243" s="112" t="str">
        <f t="shared" si="39"/>
        <v>No</v>
      </c>
    </row>
    <row r="244" spans="1:12" ht="25.5" x14ac:dyDescent="0.2">
      <c r="A244" s="144" t="s">
        <v>1579</v>
      </c>
      <c r="B244" s="22" t="s">
        <v>213</v>
      </c>
      <c r="C244" s="32">
        <v>16703.108039999999</v>
      </c>
      <c r="D244" s="27" t="str">
        <f t="shared" si="36"/>
        <v>N/A</v>
      </c>
      <c r="E244" s="32">
        <v>16440.531490000001</v>
      </c>
      <c r="F244" s="27" t="str">
        <f t="shared" si="37"/>
        <v>N/A</v>
      </c>
      <c r="G244" s="32">
        <v>16610.106545999999</v>
      </c>
      <c r="H244" s="27" t="str">
        <f t="shared" si="38"/>
        <v>N/A</v>
      </c>
      <c r="I244" s="8">
        <v>-1.57</v>
      </c>
      <c r="J244" s="8">
        <v>1.0309999999999999</v>
      </c>
      <c r="K244" s="28" t="s">
        <v>739</v>
      </c>
      <c r="L244" s="112" t="str">
        <f t="shared" si="39"/>
        <v>Yes</v>
      </c>
    </row>
    <row r="245" spans="1:12" ht="25.5" x14ac:dyDescent="0.2">
      <c r="A245" s="182" t="s">
        <v>1580</v>
      </c>
      <c r="B245" s="22" t="s">
        <v>213</v>
      </c>
      <c r="C245" s="32">
        <v>10679.755229</v>
      </c>
      <c r="D245" s="27" t="str">
        <f t="shared" si="36"/>
        <v>N/A</v>
      </c>
      <c r="E245" s="32">
        <v>10724.195207999999</v>
      </c>
      <c r="F245" s="27" t="str">
        <f t="shared" si="37"/>
        <v>N/A</v>
      </c>
      <c r="G245" s="32">
        <v>12138.917642</v>
      </c>
      <c r="H245" s="27" t="str">
        <f t="shared" si="38"/>
        <v>N/A</v>
      </c>
      <c r="I245" s="8">
        <v>0.41610000000000003</v>
      </c>
      <c r="J245" s="8">
        <v>13.19</v>
      </c>
      <c r="K245" s="28" t="s">
        <v>739</v>
      </c>
      <c r="L245" s="112" t="str">
        <f t="shared" si="39"/>
        <v>Yes</v>
      </c>
    </row>
    <row r="246" spans="1:12" ht="25.5" x14ac:dyDescent="0.2">
      <c r="A246" s="182" t="s">
        <v>1581</v>
      </c>
      <c r="B246" s="22" t="s">
        <v>213</v>
      </c>
      <c r="C246" s="32">
        <v>22519.909250000001</v>
      </c>
      <c r="D246" s="27" t="str">
        <f t="shared" si="36"/>
        <v>N/A</v>
      </c>
      <c r="E246" s="32">
        <v>21786.849119999999</v>
      </c>
      <c r="F246" s="27" t="str">
        <f t="shared" si="37"/>
        <v>N/A</v>
      </c>
      <c r="G246" s="32">
        <v>22525.499811999998</v>
      </c>
      <c r="H246" s="27" t="str">
        <f t="shared" si="38"/>
        <v>N/A</v>
      </c>
      <c r="I246" s="8">
        <v>-3.26</v>
      </c>
      <c r="J246" s="8">
        <v>3.39</v>
      </c>
      <c r="K246" s="28" t="s">
        <v>739</v>
      </c>
      <c r="L246" s="112" t="str">
        <f t="shared" si="39"/>
        <v>Yes</v>
      </c>
    </row>
    <row r="247" spans="1:12" ht="25.5" x14ac:dyDescent="0.2">
      <c r="A247" s="182" t="s">
        <v>1582</v>
      </c>
      <c r="B247" s="22" t="s">
        <v>213</v>
      </c>
      <c r="C247" s="32">
        <v>1796.9426549</v>
      </c>
      <c r="D247" s="27" t="str">
        <f t="shared" si="36"/>
        <v>N/A</v>
      </c>
      <c r="E247" s="32">
        <v>2361.6398933999999</v>
      </c>
      <c r="F247" s="27" t="str">
        <f t="shared" si="37"/>
        <v>N/A</v>
      </c>
      <c r="G247" s="32">
        <v>27036.812865</v>
      </c>
      <c r="H247" s="27" t="str">
        <f t="shared" si="38"/>
        <v>N/A</v>
      </c>
      <c r="I247" s="8">
        <v>31.43</v>
      </c>
      <c r="J247" s="8">
        <v>1045</v>
      </c>
      <c r="K247" s="28" t="s">
        <v>739</v>
      </c>
      <c r="L247" s="112" t="str">
        <f t="shared" si="39"/>
        <v>No</v>
      </c>
    </row>
    <row r="248" spans="1:12" ht="25.5" x14ac:dyDescent="0.2">
      <c r="A248" s="182" t="s">
        <v>1583</v>
      </c>
      <c r="B248" s="22" t="s">
        <v>213</v>
      </c>
      <c r="C248" s="32">
        <v>17674</v>
      </c>
      <c r="D248" s="27" t="str">
        <f t="shared" si="36"/>
        <v>N/A</v>
      </c>
      <c r="E248" s="32">
        <v>6876.4824560999996</v>
      </c>
      <c r="F248" s="27" t="str">
        <f t="shared" si="37"/>
        <v>N/A</v>
      </c>
      <c r="G248" s="32">
        <v>4208.5938242000002</v>
      </c>
      <c r="H248" s="27" t="str">
        <f t="shared" si="38"/>
        <v>N/A</v>
      </c>
      <c r="I248" s="8">
        <v>-61.1</v>
      </c>
      <c r="J248" s="8">
        <v>-38.799999999999997</v>
      </c>
      <c r="K248" s="28" t="s">
        <v>739</v>
      </c>
      <c r="L248" s="112" t="str">
        <f t="shared" si="39"/>
        <v>No</v>
      </c>
    </row>
    <row r="249" spans="1:12" ht="25.5" x14ac:dyDescent="0.2">
      <c r="A249" s="175" t="s">
        <v>1584</v>
      </c>
      <c r="B249" s="22" t="s">
        <v>213</v>
      </c>
      <c r="C249" s="27">
        <v>5.7130419528000003</v>
      </c>
      <c r="D249" s="27" t="str">
        <f t="shared" si="36"/>
        <v>N/A</v>
      </c>
      <c r="E249" s="27">
        <v>5.3102535831999997</v>
      </c>
      <c r="F249" s="27" t="str">
        <f t="shared" si="37"/>
        <v>N/A</v>
      </c>
      <c r="G249" s="27">
        <v>2.6140747543999998</v>
      </c>
      <c r="H249" s="27" t="str">
        <f t="shared" si="38"/>
        <v>N/A</v>
      </c>
      <c r="I249" s="8">
        <v>-7.05</v>
      </c>
      <c r="J249" s="8">
        <v>-50.8</v>
      </c>
      <c r="K249" s="28" t="s">
        <v>739</v>
      </c>
      <c r="L249" s="112" t="str">
        <f t="shared" si="39"/>
        <v>No</v>
      </c>
    </row>
    <row r="250" spans="1:12" ht="25.5" x14ac:dyDescent="0.2">
      <c r="A250" s="181" t="s">
        <v>1585</v>
      </c>
      <c r="B250" s="22" t="s">
        <v>213</v>
      </c>
      <c r="C250" s="27">
        <v>29.610601623000001</v>
      </c>
      <c r="D250" s="27" t="str">
        <f t="shared" si="36"/>
        <v>N/A</v>
      </c>
      <c r="E250" s="27">
        <v>30.123685397999999</v>
      </c>
      <c r="F250" s="27" t="str">
        <f t="shared" si="37"/>
        <v>N/A</v>
      </c>
      <c r="G250" s="27">
        <v>27.761781224</v>
      </c>
      <c r="H250" s="27" t="str">
        <f t="shared" si="38"/>
        <v>N/A</v>
      </c>
      <c r="I250" s="8">
        <v>1.7330000000000001</v>
      </c>
      <c r="J250" s="8">
        <v>-7.84</v>
      </c>
      <c r="K250" s="28" t="s">
        <v>739</v>
      </c>
      <c r="L250" s="112" t="str">
        <f t="shared" si="39"/>
        <v>Yes</v>
      </c>
    </row>
    <row r="251" spans="1:12" ht="25.5" x14ac:dyDescent="0.2">
      <c r="A251" s="181" t="s">
        <v>1586</v>
      </c>
      <c r="B251" s="22" t="s">
        <v>213</v>
      </c>
      <c r="C251" s="27">
        <v>24.652285858999999</v>
      </c>
      <c r="D251" s="27" t="str">
        <f t="shared" si="36"/>
        <v>N/A</v>
      </c>
      <c r="E251" s="27">
        <v>27.061100649</v>
      </c>
      <c r="F251" s="27" t="str">
        <f t="shared" si="37"/>
        <v>N/A</v>
      </c>
      <c r="G251" s="27">
        <v>11.284311364000001</v>
      </c>
      <c r="H251" s="27" t="str">
        <f t="shared" si="38"/>
        <v>N/A</v>
      </c>
      <c r="I251" s="8">
        <v>9.7710000000000008</v>
      </c>
      <c r="J251" s="8">
        <v>-58.3</v>
      </c>
      <c r="K251" s="28" t="s">
        <v>739</v>
      </c>
      <c r="L251" s="112" t="str">
        <f t="shared" si="39"/>
        <v>No</v>
      </c>
    </row>
    <row r="252" spans="1:12" ht="25.5" x14ac:dyDescent="0.2">
      <c r="A252" s="181" t="s">
        <v>1587</v>
      </c>
      <c r="B252" s="22" t="s">
        <v>213</v>
      </c>
      <c r="C252" s="27">
        <v>0.76006650919999996</v>
      </c>
      <c r="D252" s="27" t="str">
        <f t="shared" si="36"/>
        <v>N/A</v>
      </c>
      <c r="E252" s="27">
        <v>0.63973154170000002</v>
      </c>
      <c r="F252" s="27" t="str">
        <f t="shared" si="37"/>
        <v>N/A</v>
      </c>
      <c r="G252" s="27">
        <v>4.0204643999999998E-2</v>
      </c>
      <c r="H252" s="27" t="str">
        <f t="shared" si="38"/>
        <v>N/A</v>
      </c>
      <c r="I252" s="8">
        <v>-15.8</v>
      </c>
      <c r="J252" s="8">
        <v>-93.7</v>
      </c>
      <c r="K252" s="28" t="s">
        <v>739</v>
      </c>
      <c r="L252" s="112" t="str">
        <f t="shared" si="39"/>
        <v>No</v>
      </c>
    </row>
    <row r="253" spans="1:12" ht="25.5" x14ac:dyDescent="0.2">
      <c r="A253" s="183" t="s">
        <v>1588</v>
      </c>
      <c r="B253" s="120" t="s">
        <v>213</v>
      </c>
      <c r="C253" s="152">
        <v>1.6509960000000001E-3</v>
      </c>
      <c r="D253" s="152" t="str">
        <f t="shared" si="36"/>
        <v>N/A</v>
      </c>
      <c r="E253" s="152">
        <v>7.5486690499999995E-2</v>
      </c>
      <c r="F253" s="152" t="str">
        <f t="shared" si="37"/>
        <v>N/A</v>
      </c>
      <c r="G253" s="152">
        <v>0.24888563080000001</v>
      </c>
      <c r="H253" s="152" t="str">
        <f t="shared" si="38"/>
        <v>N/A</v>
      </c>
      <c r="I253" s="153">
        <v>4472</v>
      </c>
      <c r="J253" s="153">
        <v>229.7</v>
      </c>
      <c r="K253" s="168" t="s">
        <v>739</v>
      </c>
      <c r="L253" s="123" t="str">
        <f t="shared" si="39"/>
        <v>No</v>
      </c>
    </row>
    <row r="254" spans="1:12" x14ac:dyDescent="0.2">
      <c r="A254" s="198" t="s">
        <v>1647</v>
      </c>
      <c r="B254" s="199"/>
      <c r="C254" s="199"/>
      <c r="D254" s="199"/>
      <c r="E254" s="199"/>
      <c r="F254" s="199"/>
      <c r="G254" s="199"/>
      <c r="H254" s="199"/>
      <c r="I254" s="199"/>
      <c r="J254" s="199"/>
      <c r="K254" s="199"/>
      <c r="L254" s="200"/>
    </row>
    <row r="255" spans="1:12" x14ac:dyDescent="0.2">
      <c r="A255" s="193" t="s">
        <v>1645</v>
      </c>
      <c r="B255" s="194"/>
      <c r="C255" s="194"/>
      <c r="D255" s="194"/>
      <c r="E255" s="194"/>
      <c r="F255" s="194"/>
      <c r="G255" s="194"/>
      <c r="H255" s="194"/>
      <c r="I255" s="194"/>
      <c r="J255" s="194"/>
      <c r="K255" s="194"/>
      <c r="L255" s="195"/>
    </row>
    <row r="256" spans="1:12" s="13" customFormat="1" x14ac:dyDescent="0.2">
      <c r="A256" s="196" t="s">
        <v>1743</v>
      </c>
      <c r="B256" s="196"/>
      <c r="C256" s="196"/>
      <c r="D256" s="196"/>
      <c r="E256" s="196"/>
      <c r="F256" s="196"/>
      <c r="G256" s="196"/>
      <c r="H256" s="196"/>
      <c r="I256" s="196"/>
      <c r="J256" s="196"/>
      <c r="K256" s="196"/>
      <c r="L256" s="197"/>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1590</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x14ac:dyDescent="0.2">
      <c r="A6" s="109" t="s">
        <v>341</v>
      </c>
      <c r="B6" s="5" t="s">
        <v>213</v>
      </c>
      <c r="C6" s="15">
        <v>7</v>
      </c>
      <c r="D6" s="5" t="s">
        <v>213</v>
      </c>
      <c r="E6" s="15" t="s">
        <v>1747</v>
      </c>
      <c r="F6" s="5" t="s">
        <v>213</v>
      </c>
      <c r="G6" s="15" t="s">
        <v>1747</v>
      </c>
      <c r="H6" s="5" t="s">
        <v>213</v>
      </c>
      <c r="I6" s="6" t="s">
        <v>213</v>
      </c>
      <c r="J6" s="6" t="s">
        <v>213</v>
      </c>
      <c r="K6" s="112" t="s">
        <v>213</v>
      </c>
    </row>
    <row r="7" spans="1:11" s="16" customFormat="1" x14ac:dyDescent="0.2">
      <c r="A7" s="110" t="s">
        <v>301</v>
      </c>
      <c r="B7" s="17" t="s">
        <v>213</v>
      </c>
      <c r="C7" s="18">
        <v>63183</v>
      </c>
      <c r="D7" s="19" t="str">
        <f>IF($B7="N/A","N/A",IF(C7&gt;15,"No",IF(C7&lt;-15,"No","Yes")))</f>
        <v>N/A</v>
      </c>
      <c r="E7" s="18">
        <v>61406</v>
      </c>
      <c r="F7" s="19" t="str">
        <f>IF($B7="N/A","N/A",IF(E7&gt;15,"No",IF(E7&lt;-15,"No","Yes")))</f>
        <v>N/A</v>
      </c>
      <c r="G7" s="18">
        <v>62453</v>
      </c>
      <c r="H7" s="19" t="str">
        <f>IF($B7="N/A","N/A",IF(G7&gt;15,"No",IF(G7&lt;-15,"No","Yes")))</f>
        <v>N/A</v>
      </c>
      <c r="I7" s="20">
        <v>-2.81</v>
      </c>
      <c r="J7" s="20">
        <v>1.7050000000000001</v>
      </c>
      <c r="K7" s="113" t="str">
        <f t="shared" ref="K7:K24" si="0">IF(J7="Div by 0", "N/A", IF(J7="N/A","N/A", IF(J7&gt;30, "No", IF(J7&lt;-30, "No", "Yes"))))</f>
        <v>Yes</v>
      </c>
    </row>
    <row r="8" spans="1:11" x14ac:dyDescent="0.2">
      <c r="A8" s="109" t="s">
        <v>361</v>
      </c>
      <c r="B8" s="17" t="s">
        <v>213</v>
      </c>
      <c r="C8" s="21">
        <v>99.262459839000002</v>
      </c>
      <c r="D8" s="19" t="str">
        <f>IF($B8="N/A","N/A",IF(C8&gt;15,"No",IF(C8&lt;-15,"No","Yes")))</f>
        <v>N/A</v>
      </c>
      <c r="E8" s="21">
        <v>99.983714946000006</v>
      </c>
      <c r="F8" s="19" t="str">
        <f>IF($B8="N/A","N/A",IF(E8&gt;15,"No",IF(E8&lt;-15,"No","Yes")))</f>
        <v>N/A</v>
      </c>
      <c r="G8" s="21">
        <v>99.854290426000006</v>
      </c>
      <c r="H8" s="19" t="str">
        <f>IF($B8="N/A","N/A",IF(G8&gt;15,"No",IF(G8&lt;-15,"No","Yes")))</f>
        <v>N/A</v>
      </c>
      <c r="I8" s="20">
        <v>0.72660000000000002</v>
      </c>
      <c r="J8" s="20">
        <v>-0.129</v>
      </c>
      <c r="K8" s="113" t="str">
        <f t="shared" si="0"/>
        <v>Yes</v>
      </c>
    </row>
    <row r="9" spans="1:11" x14ac:dyDescent="0.2">
      <c r="A9" s="109" t="s">
        <v>302</v>
      </c>
      <c r="B9" s="22" t="s">
        <v>213</v>
      </c>
      <c r="C9" s="5">
        <v>0.73754016109999998</v>
      </c>
      <c r="D9" s="5" t="str">
        <f>IF($B9="N/A","N/A",IF(C9&gt;15,"No",IF(C9&lt;-15,"No","Yes")))</f>
        <v>N/A</v>
      </c>
      <c r="E9" s="5">
        <v>1.6285053599999998E-2</v>
      </c>
      <c r="F9" s="5" t="str">
        <f>IF($B9="N/A","N/A",IF(E9&gt;15,"No",IF(E9&lt;-15,"No","Yes")))</f>
        <v>N/A</v>
      </c>
      <c r="G9" s="5">
        <v>0.1457095736</v>
      </c>
      <c r="H9" s="5" t="str">
        <f>IF($B9="N/A","N/A",IF(G9&gt;15,"No",IF(G9&lt;-15,"No","Yes")))</f>
        <v>N/A</v>
      </c>
      <c r="I9" s="6">
        <v>-97.8</v>
      </c>
      <c r="J9" s="6">
        <v>794.7</v>
      </c>
      <c r="K9" s="112" t="str">
        <f t="shared" si="0"/>
        <v>No</v>
      </c>
    </row>
    <row r="10" spans="1:11" x14ac:dyDescent="0.2">
      <c r="A10" s="109" t="s">
        <v>303</v>
      </c>
      <c r="B10" s="22"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112" t="str">
        <f t="shared" si="0"/>
        <v>N/A</v>
      </c>
    </row>
    <row r="11" spans="1:11" x14ac:dyDescent="0.2">
      <c r="A11" s="109" t="s">
        <v>817</v>
      </c>
      <c r="B11" s="22" t="s">
        <v>214</v>
      </c>
      <c r="C11" s="5">
        <v>99.245050093000003</v>
      </c>
      <c r="D11" s="5" t="str">
        <f>IF(OR($B11="N/A",$C11="N/A"),"N/A",IF(C11&gt;100,"No",IF(C11&lt;95,"No","Yes")))</f>
        <v>Yes</v>
      </c>
      <c r="E11" s="5">
        <v>99.993485978999999</v>
      </c>
      <c r="F11" s="5" t="str">
        <f>IF(OR($B11="N/A",$E11="N/A"),"N/A",IF(E11&gt;100,"No",IF(E11&lt;95,"No","Yes")))</f>
        <v>Yes</v>
      </c>
      <c r="G11" s="5">
        <v>100</v>
      </c>
      <c r="H11" s="5" t="str">
        <f>IF($B11="N/A","N/A",IF(G11&gt;100,"No",IF(G11&lt;95,"No","Yes")))</f>
        <v>Yes</v>
      </c>
      <c r="I11" s="6">
        <v>0.75409999999999999</v>
      </c>
      <c r="J11" s="6">
        <v>6.4999999999999997E-3</v>
      </c>
      <c r="K11" s="112" t="str">
        <f t="shared" si="0"/>
        <v>Yes</v>
      </c>
    </row>
    <row r="12" spans="1:11" x14ac:dyDescent="0.2">
      <c r="A12" s="109" t="s">
        <v>304</v>
      </c>
      <c r="B12" s="22" t="s">
        <v>213</v>
      </c>
      <c r="C12" s="5">
        <v>0</v>
      </c>
      <c r="D12" s="5" t="str">
        <f t="shared" ref="D12:D13" si="1">IF(OR($B12="N/A",$C12="N/A"),"N/A",IF(C12&gt;100,"No",IF(C12&lt;95,"No","Yes")))</f>
        <v>N/A</v>
      </c>
      <c r="E12" s="5">
        <v>32.231849124999997</v>
      </c>
      <c r="F12" s="5" t="str">
        <f t="shared" ref="F12:F13" si="2">IF(OR($B12="N/A",$E12="N/A"),"N/A",IF(E12&gt;100,"No",IF(E12&lt;95,"No","Yes")))</f>
        <v>N/A</v>
      </c>
      <c r="G12" s="5">
        <v>100</v>
      </c>
      <c r="H12" s="5" t="str">
        <f t="shared" ref="H12:H13" si="3">IF($B12="N/A","N/A",IF(G12&gt;100,"No",IF(G12&lt;95,"No","Yes")))</f>
        <v>N/A</v>
      </c>
      <c r="I12" s="6" t="s">
        <v>1749</v>
      </c>
      <c r="J12" s="6">
        <v>210.3</v>
      </c>
      <c r="K12" s="112" t="str">
        <f t="shared" si="0"/>
        <v>No</v>
      </c>
    </row>
    <row r="13" spans="1:11" x14ac:dyDescent="0.2">
      <c r="A13" s="109" t="s">
        <v>818</v>
      </c>
      <c r="B13" s="22" t="s">
        <v>214</v>
      </c>
      <c r="C13" s="5">
        <v>100</v>
      </c>
      <c r="D13" s="5" t="str">
        <f t="shared" si="1"/>
        <v>Yes</v>
      </c>
      <c r="E13" s="5">
        <v>67.789792528000007</v>
      </c>
      <c r="F13" s="5" t="str">
        <f t="shared" si="2"/>
        <v>No</v>
      </c>
      <c r="G13" s="5">
        <v>8.0060205300000006E-2</v>
      </c>
      <c r="H13" s="5" t="str">
        <f t="shared" si="3"/>
        <v>No</v>
      </c>
      <c r="I13" s="6">
        <v>-32.200000000000003</v>
      </c>
      <c r="J13" s="6">
        <v>-99.9</v>
      </c>
      <c r="K13" s="112" t="str">
        <f t="shared" si="0"/>
        <v>No</v>
      </c>
    </row>
    <row r="14" spans="1:11" x14ac:dyDescent="0.2">
      <c r="A14" s="110" t="s">
        <v>305</v>
      </c>
      <c r="B14" s="22" t="s">
        <v>213</v>
      </c>
      <c r="C14" s="23">
        <v>62717</v>
      </c>
      <c r="D14" s="5" t="str">
        <f>IF($B14="N/A","N/A",IF(C14&gt;15,"No",IF(C14&lt;-15,"No","Yes")))</f>
        <v>N/A</v>
      </c>
      <c r="E14" s="23">
        <v>61396</v>
      </c>
      <c r="F14" s="5" t="str">
        <f>IF($B14="N/A","N/A",IF(E14&gt;15,"No",IF(E14&lt;-15,"No","Yes")))</f>
        <v>N/A</v>
      </c>
      <c r="G14" s="23">
        <v>62362</v>
      </c>
      <c r="H14" s="5" t="str">
        <f>IF($B14="N/A","N/A",IF(G14&gt;15,"No",IF(G14&lt;-15,"No","Yes")))</f>
        <v>N/A</v>
      </c>
      <c r="I14" s="6">
        <v>-2.11</v>
      </c>
      <c r="J14" s="6">
        <v>1.573</v>
      </c>
      <c r="K14" s="112" t="str">
        <f t="shared" si="0"/>
        <v>Yes</v>
      </c>
    </row>
    <row r="15" spans="1:11" x14ac:dyDescent="0.2">
      <c r="A15" s="109" t="s">
        <v>435</v>
      </c>
      <c r="B15" s="22" t="s">
        <v>215</v>
      </c>
      <c r="C15" s="5">
        <v>7.4254189453999997</v>
      </c>
      <c r="D15" s="5" t="str">
        <f>IF($B15="N/A","N/A",IF(C15&gt;20,"No",IF(C15&lt;5,"No","Yes")))</f>
        <v>Yes</v>
      </c>
      <c r="E15" s="5">
        <v>5.3081633982999996</v>
      </c>
      <c r="F15" s="5" t="str">
        <f>IF($B15="N/A","N/A",IF(E15&gt;20,"No",IF(E15&lt;5,"No","Yes")))</f>
        <v>Yes</v>
      </c>
      <c r="G15" s="5">
        <v>2.3780507360000001</v>
      </c>
      <c r="H15" s="5" t="str">
        <f>IF($B15="N/A","N/A",IF(G15&gt;20,"No",IF(G15&lt;5,"No","Yes")))</f>
        <v>No</v>
      </c>
      <c r="I15" s="6">
        <v>-28.5</v>
      </c>
      <c r="J15" s="6">
        <v>-55.2</v>
      </c>
      <c r="K15" s="112" t="str">
        <f t="shared" si="0"/>
        <v>No</v>
      </c>
    </row>
    <row r="16" spans="1:11" x14ac:dyDescent="0.2">
      <c r="A16" s="109" t="s">
        <v>436</v>
      </c>
      <c r="B16" s="22" t="s">
        <v>213</v>
      </c>
      <c r="C16" s="5">
        <v>92.574581054999996</v>
      </c>
      <c r="D16" s="5" t="str">
        <f>IF($B16="N/A","N/A",IF(C16&gt;15,"No",IF(C16&lt;-15,"No","Yes")))</f>
        <v>N/A</v>
      </c>
      <c r="E16" s="5">
        <v>94.691836601999995</v>
      </c>
      <c r="F16" s="5" t="str">
        <f>IF($B16="N/A","N/A",IF(E16&gt;15,"No",IF(E16&lt;-15,"No","Yes")))</f>
        <v>N/A</v>
      </c>
      <c r="G16" s="5">
        <v>97.621949263999994</v>
      </c>
      <c r="H16" s="5" t="str">
        <f>IF($B16="N/A","N/A",IF(G16&gt;15,"No",IF(G16&lt;-15,"No","Yes")))</f>
        <v>N/A</v>
      </c>
      <c r="I16" s="6">
        <v>2.2869999999999999</v>
      </c>
      <c r="J16" s="6">
        <v>3.0939999999999999</v>
      </c>
      <c r="K16" s="112" t="str">
        <f t="shared" si="0"/>
        <v>Yes</v>
      </c>
    </row>
    <row r="17" spans="1:11" x14ac:dyDescent="0.2">
      <c r="A17" s="109" t="s">
        <v>437</v>
      </c>
      <c r="B17" s="22" t="s">
        <v>213</v>
      </c>
      <c r="C17" s="5">
        <v>3.8155524020999998</v>
      </c>
      <c r="D17" s="5" t="str">
        <f>IF($B17="N/A","N/A",IF(C17&gt;15,"No",IF(C17&lt;-15,"No","Yes")))</f>
        <v>N/A</v>
      </c>
      <c r="E17" s="5">
        <v>16.802397549999998</v>
      </c>
      <c r="F17" s="5" t="str">
        <f>IF($B17="N/A","N/A",IF(E17&gt;15,"No",IF(E17&lt;-15,"No","Yes")))</f>
        <v>N/A</v>
      </c>
      <c r="G17" s="5">
        <v>22.492864244</v>
      </c>
      <c r="H17" s="5" t="str">
        <f>IF($B17="N/A","N/A",IF(G17&gt;15,"No",IF(G17&lt;-15,"No","Yes")))</f>
        <v>N/A</v>
      </c>
      <c r="I17" s="6">
        <v>340.4</v>
      </c>
      <c r="J17" s="6">
        <v>33.869999999999997</v>
      </c>
      <c r="K17" s="112" t="str">
        <f t="shared" si="0"/>
        <v>No</v>
      </c>
    </row>
    <row r="18" spans="1:11" x14ac:dyDescent="0.2">
      <c r="A18" s="109" t="s">
        <v>819</v>
      </c>
      <c r="B18" s="22" t="s">
        <v>213</v>
      </c>
      <c r="C18" s="64">
        <v>9700.0217300000004</v>
      </c>
      <c r="D18" s="5" t="str">
        <f>IF($B18="N/A","N/A",IF(C18&gt;15,"No",IF(C18&lt;-15,"No","Yes")))</f>
        <v>N/A</v>
      </c>
      <c r="E18" s="64">
        <v>7227.1086660999999</v>
      </c>
      <c r="F18" s="5" t="str">
        <f>IF($B18="N/A","N/A",IF(E18&gt;15,"No",IF(E18&lt;-15,"No","Yes")))</f>
        <v>N/A</v>
      </c>
      <c r="G18" s="64">
        <v>7690.4574036000004</v>
      </c>
      <c r="H18" s="5" t="str">
        <f>IF($B18="N/A","N/A",IF(G18&gt;15,"No",IF(G18&lt;-15,"No","Yes")))</f>
        <v>N/A</v>
      </c>
      <c r="I18" s="6">
        <v>-25.5</v>
      </c>
      <c r="J18" s="6">
        <v>6.4109999999999996</v>
      </c>
      <c r="K18" s="112" t="str">
        <f t="shared" si="0"/>
        <v>Yes</v>
      </c>
    </row>
    <row r="19" spans="1:11" x14ac:dyDescent="0.2">
      <c r="A19" s="111" t="s">
        <v>306</v>
      </c>
      <c r="B19" s="22" t="s">
        <v>213</v>
      </c>
      <c r="C19" s="23">
        <v>550</v>
      </c>
      <c r="D19" s="22" t="s">
        <v>213</v>
      </c>
      <c r="E19" s="23">
        <v>362</v>
      </c>
      <c r="F19" s="22" t="s">
        <v>213</v>
      </c>
      <c r="G19" s="23">
        <v>2910</v>
      </c>
      <c r="H19" s="5" t="str">
        <f>IF($B19="N/A","N/A",IF(G19&gt;15,"No",IF(G19&lt;-15,"No","Yes")))</f>
        <v>N/A</v>
      </c>
      <c r="I19" s="6">
        <v>-34.200000000000003</v>
      </c>
      <c r="J19" s="6">
        <v>703.9</v>
      </c>
      <c r="K19" s="112" t="str">
        <f t="shared" si="0"/>
        <v>No</v>
      </c>
    </row>
    <row r="20" spans="1:11" x14ac:dyDescent="0.2">
      <c r="A20" s="111" t="s">
        <v>346</v>
      </c>
      <c r="B20" s="22" t="s">
        <v>213</v>
      </c>
      <c r="C20" s="4">
        <v>0.87048731459999995</v>
      </c>
      <c r="D20" s="22" t="s">
        <v>213</v>
      </c>
      <c r="E20" s="4">
        <v>0.58951893950000001</v>
      </c>
      <c r="F20" s="22" t="s">
        <v>213</v>
      </c>
      <c r="G20" s="4">
        <v>4.6595039470000001</v>
      </c>
      <c r="H20" s="5" t="str">
        <f>IF($B20="N/A","N/A",IF(G20&gt;15,"No",IF(G20&lt;-15,"No","Yes")))</f>
        <v>N/A</v>
      </c>
      <c r="I20" s="6">
        <v>-32.299999999999997</v>
      </c>
      <c r="J20" s="6">
        <v>690.4</v>
      </c>
      <c r="K20" s="112" t="str">
        <f t="shared" si="0"/>
        <v>No</v>
      </c>
    </row>
    <row r="21" spans="1:11" ht="25.5" x14ac:dyDescent="0.2">
      <c r="A21" s="111" t="s">
        <v>820</v>
      </c>
      <c r="B21" s="22" t="s">
        <v>213</v>
      </c>
      <c r="C21" s="24">
        <v>9477.3909091000005</v>
      </c>
      <c r="D21" s="5" t="str">
        <f>IF($B21="N/A","N/A",IF(C21&gt;60,"No",IF(C21&lt;15,"No","Yes")))</f>
        <v>N/A</v>
      </c>
      <c r="E21" s="24">
        <v>12081.381214999999</v>
      </c>
      <c r="F21" s="5" t="str">
        <f>IF($B21="N/A","N/A",IF(E21&gt;60,"No",IF(E21&lt;15,"No","Yes")))</f>
        <v>N/A</v>
      </c>
      <c r="G21" s="24">
        <v>12800.258763</v>
      </c>
      <c r="H21" s="5" t="str">
        <f>IF($B21="N/A","N/A",IF(G21&gt;60,"No",IF(G21&lt;15,"No","Yes")))</f>
        <v>N/A</v>
      </c>
      <c r="I21" s="6">
        <v>27.48</v>
      </c>
      <c r="J21" s="6">
        <v>5.95</v>
      </c>
      <c r="K21" s="112" t="str">
        <f t="shared" si="0"/>
        <v>Yes</v>
      </c>
    </row>
    <row r="22" spans="1:11" x14ac:dyDescent="0.2">
      <c r="A22" s="111" t="s">
        <v>821</v>
      </c>
      <c r="B22" s="22" t="s">
        <v>217</v>
      </c>
      <c r="C22" s="23">
        <v>0</v>
      </c>
      <c r="D22" s="5" t="str">
        <f>IF($B22="N/A","N/A",IF(C22="N/A","N/A",IF(C22=0,"Yes","No")))</f>
        <v>Yes</v>
      </c>
      <c r="E22" s="23">
        <v>11</v>
      </c>
      <c r="F22" s="5" t="str">
        <f>IF($B22="N/A","N/A",IF(E22="N/A","N/A",IF(E22=0,"Yes","No")))</f>
        <v>No</v>
      </c>
      <c r="G22" s="23">
        <v>11</v>
      </c>
      <c r="H22" s="5" t="str">
        <f>IF($B22="N/A","N/A",IF(G22=0,"Yes","No"))</f>
        <v>No</v>
      </c>
      <c r="I22" s="6" t="s">
        <v>1749</v>
      </c>
      <c r="J22" s="6">
        <v>0</v>
      </c>
      <c r="K22" s="112" t="str">
        <f t="shared" si="0"/>
        <v>Yes</v>
      </c>
    </row>
    <row r="23" spans="1:11" x14ac:dyDescent="0.2">
      <c r="A23" s="111" t="s">
        <v>822</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1749</v>
      </c>
      <c r="J23" s="6" t="s">
        <v>1749</v>
      </c>
      <c r="K23" s="112" t="str">
        <f t="shared" si="0"/>
        <v>N/A</v>
      </c>
    </row>
    <row r="24" spans="1:11" x14ac:dyDescent="0.2">
      <c r="A24" s="119" t="s">
        <v>823</v>
      </c>
      <c r="B24" s="120" t="s">
        <v>217</v>
      </c>
      <c r="C24" s="141">
        <v>0</v>
      </c>
      <c r="D24" s="121" t="str">
        <f>IF($B24="N/A","N/A",IF(C24="N/A","N/A",IF(C24=0,"Yes","No")))</f>
        <v>Yes</v>
      </c>
      <c r="E24" s="141">
        <v>0</v>
      </c>
      <c r="F24" s="121" t="str">
        <f t="shared" si="4"/>
        <v>Yes</v>
      </c>
      <c r="G24" s="141">
        <v>0</v>
      </c>
      <c r="H24" s="121" t="str">
        <f t="shared" si="5"/>
        <v>Yes</v>
      </c>
      <c r="I24" s="122" t="s">
        <v>1749</v>
      </c>
      <c r="J24" s="122" t="s">
        <v>1749</v>
      </c>
      <c r="K24" s="123" t="str">
        <f t="shared" si="0"/>
        <v>N/A</v>
      </c>
    </row>
    <row r="25" spans="1:11" s="83" customFormat="1" x14ac:dyDescent="0.2">
      <c r="A25" s="198" t="s">
        <v>1647</v>
      </c>
      <c r="B25" s="199"/>
      <c r="C25" s="199"/>
      <c r="D25" s="199"/>
      <c r="E25" s="199"/>
      <c r="F25" s="199"/>
      <c r="G25" s="199"/>
      <c r="H25" s="199"/>
      <c r="I25" s="199"/>
      <c r="J25" s="199"/>
      <c r="K25" s="200"/>
    </row>
    <row r="26" spans="1:11" ht="16.5" customHeight="1" x14ac:dyDescent="0.2">
      <c r="A26" s="193" t="s">
        <v>1645</v>
      </c>
      <c r="B26" s="194"/>
      <c r="C26" s="194"/>
      <c r="D26" s="194"/>
      <c r="E26" s="194"/>
      <c r="F26" s="194"/>
      <c r="G26" s="194"/>
      <c r="H26" s="194"/>
      <c r="I26" s="194"/>
      <c r="J26" s="194"/>
      <c r="K26" s="195"/>
    </row>
    <row r="27" spans="1:11" x14ac:dyDescent="0.2">
      <c r="A27" s="196" t="s">
        <v>1743</v>
      </c>
      <c r="B27" s="196"/>
      <c r="C27" s="196"/>
      <c r="D27" s="196"/>
      <c r="E27" s="196"/>
      <c r="F27" s="196"/>
      <c r="G27" s="196"/>
      <c r="H27" s="196"/>
      <c r="I27" s="196"/>
      <c r="J27" s="196"/>
      <c r="K27" s="197"/>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25" customWidth="1"/>
    <col min="2" max="2" width="20"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9.1406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1591</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08" t="s">
        <v>301</v>
      </c>
      <c r="B6" s="22" t="s">
        <v>213</v>
      </c>
      <c r="C6" s="23">
        <v>58060</v>
      </c>
      <c r="D6" s="5" t="str">
        <f>IF($B6="N/A","N/A",IF(C6&gt;15,"No",IF(C6&lt;-15,"No","Yes")))</f>
        <v>N/A</v>
      </c>
      <c r="E6" s="23">
        <v>58137</v>
      </c>
      <c r="F6" s="5" t="str">
        <f>IF($B6="N/A","N/A",IF(E6&gt;15,"No",IF(E6&lt;-15,"No","Yes")))</f>
        <v>N/A</v>
      </c>
      <c r="G6" s="23">
        <v>60879</v>
      </c>
      <c r="H6" s="5" t="str">
        <f>IF($B6="N/A","N/A",IF(G6&gt;15,"No",IF(G6&lt;-15,"No","Yes")))</f>
        <v>N/A</v>
      </c>
      <c r="I6" s="6">
        <v>0.1326</v>
      </c>
      <c r="J6" s="6">
        <v>4.7160000000000002</v>
      </c>
      <c r="K6" s="112" t="str">
        <f t="shared" ref="K6:K36" si="0">IF(J6="Div by 0", "N/A", IF(J6="N/A","N/A", IF(J6&gt;30, "No", IF(J6&lt;-30, "No", "Yes"))))</f>
        <v>Yes</v>
      </c>
    </row>
    <row r="7" spans="1:11" x14ac:dyDescent="0.2">
      <c r="A7" s="108"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2" t="str">
        <f t="shared" si="0"/>
        <v>Yes</v>
      </c>
    </row>
    <row r="8" spans="1:11" x14ac:dyDescent="0.2">
      <c r="A8" s="108" t="s">
        <v>308</v>
      </c>
      <c r="B8" s="22" t="s">
        <v>217</v>
      </c>
      <c r="C8" s="76">
        <v>0</v>
      </c>
      <c r="D8" s="5" t="str">
        <f>IF($B8="N/A","N/A",IF(C8=0,"Yes","No"))</f>
        <v>Yes</v>
      </c>
      <c r="E8" s="76">
        <v>0</v>
      </c>
      <c r="F8" s="5" t="str">
        <f>IF($B8="N/A","N/A",IF(E8=0,"Yes","No"))</f>
        <v>Yes</v>
      </c>
      <c r="G8" s="76">
        <v>0</v>
      </c>
      <c r="H8" s="5" t="str">
        <f>IF($B8="N/A","N/A",IF(G8=0,"Yes","No"))</f>
        <v>Yes</v>
      </c>
      <c r="I8" s="6" t="s">
        <v>1749</v>
      </c>
      <c r="J8" s="6" t="s">
        <v>1749</v>
      </c>
      <c r="K8" s="112" t="str">
        <f t="shared" si="0"/>
        <v>N/A</v>
      </c>
    </row>
    <row r="9" spans="1:11" x14ac:dyDescent="0.2">
      <c r="A9" s="108" t="s">
        <v>824</v>
      </c>
      <c r="B9" s="22" t="s">
        <v>218</v>
      </c>
      <c r="C9" s="64">
        <v>6054.0877540000001</v>
      </c>
      <c r="D9" s="5" t="str">
        <f>IF($B9="N/A","N/A",IF(C9&gt;7000,"No",IF(C9&lt;2000,"No","Yes")))</f>
        <v>Yes</v>
      </c>
      <c r="E9" s="64">
        <v>6242.3120387999998</v>
      </c>
      <c r="F9" s="5" t="str">
        <f>IF($B9="N/A","N/A",IF(E9&gt;7000,"No",IF(E9&lt;2000,"No","Yes")))</f>
        <v>Yes</v>
      </c>
      <c r="G9" s="64">
        <v>6672.3029616000003</v>
      </c>
      <c r="H9" s="5" t="str">
        <f>IF($B9="N/A","N/A",IF(G9&gt;7000,"No",IF(G9&lt;2000,"No","Yes")))</f>
        <v>Yes</v>
      </c>
      <c r="I9" s="6">
        <v>3.109</v>
      </c>
      <c r="J9" s="6">
        <v>6.8879999999999999</v>
      </c>
      <c r="K9" s="112" t="str">
        <f t="shared" si="0"/>
        <v>Yes</v>
      </c>
    </row>
    <row r="10" spans="1:11" x14ac:dyDescent="0.2">
      <c r="A10" s="108" t="s">
        <v>825</v>
      </c>
      <c r="B10" s="22" t="s">
        <v>213</v>
      </c>
      <c r="C10" s="64">
        <v>1331.8479689000001</v>
      </c>
      <c r="D10" s="5" t="str">
        <f>IF($B10="N/A","N/A",IF(C10&gt;15,"No",IF(C10&lt;-15,"No","Yes")))</f>
        <v>N/A</v>
      </c>
      <c r="E10" s="64">
        <v>1355.9993797</v>
      </c>
      <c r="F10" s="5" t="str">
        <f>IF($B10="N/A","N/A",IF(E10&gt;15,"No",IF(E10&lt;-15,"No","Yes")))</f>
        <v>N/A</v>
      </c>
      <c r="G10" s="64">
        <v>1375.2945152</v>
      </c>
      <c r="H10" s="5" t="str">
        <f>IF($B10="N/A","N/A",IF(G10&gt;15,"No",IF(G10&lt;-15,"No","Yes")))</f>
        <v>N/A</v>
      </c>
      <c r="I10" s="6">
        <v>1.8129999999999999</v>
      </c>
      <c r="J10" s="6">
        <v>1.423</v>
      </c>
      <c r="K10" s="112" t="str">
        <f t="shared" si="0"/>
        <v>Yes</v>
      </c>
    </row>
    <row r="11" spans="1:11" x14ac:dyDescent="0.2">
      <c r="A11" s="108" t="s">
        <v>309</v>
      </c>
      <c r="B11" s="22" t="s">
        <v>219</v>
      </c>
      <c r="C11" s="5">
        <v>3.0812952118000001</v>
      </c>
      <c r="D11" s="5" t="str">
        <f>IF($B11="N/A","N/A",IF(C11&gt;10,"No",IF(C11&lt;=0,"No","Yes")))</f>
        <v>Yes</v>
      </c>
      <c r="E11" s="5">
        <v>3.3214648159000002</v>
      </c>
      <c r="F11" s="5" t="str">
        <f>IF($B11="N/A","N/A",IF(E11&gt;10,"No",IF(E11&lt;=0,"No","Yes")))</f>
        <v>Yes</v>
      </c>
      <c r="G11" s="5">
        <v>3.3410535653000002</v>
      </c>
      <c r="H11" s="5" t="str">
        <f>IF($B11="N/A","N/A",IF(G11&gt;10,"No",IF(G11&lt;=0,"No","Yes")))</f>
        <v>Yes</v>
      </c>
      <c r="I11" s="6">
        <v>7.7939999999999996</v>
      </c>
      <c r="J11" s="6">
        <v>0.58979999999999999</v>
      </c>
      <c r="K11" s="112" t="str">
        <f t="shared" si="0"/>
        <v>Yes</v>
      </c>
    </row>
    <row r="12" spans="1:11" x14ac:dyDescent="0.2">
      <c r="A12" s="108" t="s">
        <v>826</v>
      </c>
      <c r="B12" s="22" t="s">
        <v>213</v>
      </c>
      <c r="C12" s="64">
        <v>2168.5483509999999</v>
      </c>
      <c r="D12" s="5" t="str">
        <f>IF($B12="N/A","N/A",IF(C12&gt;15,"No",IF(C12&lt;-15,"No","Yes")))</f>
        <v>N/A</v>
      </c>
      <c r="E12" s="64">
        <v>2158.1724494999999</v>
      </c>
      <c r="F12" s="5" t="str">
        <f>IF($B12="N/A","N/A",IF(E12&gt;15,"No",IF(E12&lt;-15,"No","Yes")))</f>
        <v>N/A</v>
      </c>
      <c r="G12" s="64">
        <v>2251.9385447</v>
      </c>
      <c r="H12" s="5" t="str">
        <f>IF($B12="N/A","N/A",IF(G12&gt;15,"No",IF(G12&lt;-15,"No","Yes")))</f>
        <v>N/A</v>
      </c>
      <c r="I12" s="6">
        <v>-0.47799999999999998</v>
      </c>
      <c r="J12" s="6">
        <v>4.3449999999999998</v>
      </c>
      <c r="K12" s="112" t="str">
        <f t="shared" si="0"/>
        <v>Yes</v>
      </c>
    </row>
    <row r="13" spans="1:11" x14ac:dyDescent="0.2">
      <c r="A13" s="108" t="s">
        <v>310</v>
      </c>
      <c r="B13" s="22" t="s">
        <v>214</v>
      </c>
      <c r="C13" s="4">
        <v>99.955218739000003</v>
      </c>
      <c r="D13" s="5" t="str">
        <f>IF($B13="N/A","N/A",IF(C13&gt;100,"No",IF(C13&lt;95,"No","Yes")))</f>
        <v>Yes</v>
      </c>
      <c r="E13" s="4">
        <v>99.994839775000003</v>
      </c>
      <c r="F13" s="5" t="str">
        <f>IF($B13="N/A","N/A",IF(E13&gt;100,"No",IF(E13&lt;95,"No","Yes")))</f>
        <v>Yes</v>
      </c>
      <c r="G13" s="4">
        <v>99.998357397000007</v>
      </c>
      <c r="H13" s="5" t="str">
        <f>IF($B13="N/A","N/A",IF(G13&gt;100,"No",IF(G13&lt;95,"No","Yes")))</f>
        <v>Yes</v>
      </c>
      <c r="I13" s="6">
        <v>3.9600000000000003E-2</v>
      </c>
      <c r="J13" s="6">
        <v>3.5000000000000001E-3</v>
      </c>
      <c r="K13" s="112" t="str">
        <f t="shared" si="0"/>
        <v>Yes</v>
      </c>
    </row>
    <row r="14" spans="1:11" x14ac:dyDescent="0.2">
      <c r="A14" s="108" t="s">
        <v>827</v>
      </c>
      <c r="B14" s="22" t="s">
        <v>220</v>
      </c>
      <c r="C14" s="4">
        <v>1.492194231</v>
      </c>
      <c r="D14" s="5" t="str">
        <f>IF($B14="N/A","N/A",IF(C14&gt;1,"Yes","No"))</f>
        <v>Yes</v>
      </c>
      <c r="E14" s="4">
        <v>1.4906939141</v>
      </c>
      <c r="F14" s="5" t="str">
        <f>IF($B14="N/A","N/A",IF(E14&gt;1,"Yes","No"))</f>
        <v>Yes</v>
      </c>
      <c r="G14" s="4">
        <v>1.4881894937</v>
      </c>
      <c r="H14" s="5" t="str">
        <f>IF($B14="N/A","N/A",IF(G14&gt;1,"Yes","No"))</f>
        <v>Yes</v>
      </c>
      <c r="I14" s="6">
        <v>-0.10100000000000001</v>
      </c>
      <c r="J14" s="6">
        <v>-0.16800000000000001</v>
      </c>
      <c r="K14" s="112" t="str">
        <f t="shared" si="0"/>
        <v>Yes</v>
      </c>
    </row>
    <row r="15" spans="1:11" x14ac:dyDescent="0.2">
      <c r="A15" s="108" t="s">
        <v>311</v>
      </c>
      <c r="B15" s="22" t="s">
        <v>214</v>
      </c>
      <c r="C15" s="4">
        <v>99.812263176000002</v>
      </c>
      <c r="D15" s="5" t="str">
        <f>IF($B15="N/A","N/A",IF(C15&gt;100,"No",IF(C15&lt;95,"No","Yes")))</f>
        <v>Yes</v>
      </c>
      <c r="E15" s="4">
        <v>99.840033024999997</v>
      </c>
      <c r="F15" s="5" t="str">
        <f>IF($B15="N/A","N/A",IF(E15&gt;100,"No",IF(E15&lt;95,"No","Yes")))</f>
        <v>Yes</v>
      </c>
      <c r="G15" s="4">
        <v>99.801245093000006</v>
      </c>
      <c r="H15" s="5" t="str">
        <f>IF($B15="N/A","N/A",IF(G15&gt;100,"No",IF(G15&lt;95,"No","Yes")))</f>
        <v>Yes</v>
      </c>
      <c r="I15" s="6">
        <v>2.7799999999999998E-2</v>
      </c>
      <c r="J15" s="6">
        <v>-3.9E-2</v>
      </c>
      <c r="K15" s="112" t="str">
        <f t="shared" si="0"/>
        <v>Yes</v>
      </c>
    </row>
    <row r="16" spans="1:11" x14ac:dyDescent="0.2">
      <c r="A16" s="108" t="s">
        <v>828</v>
      </c>
      <c r="B16" s="22" t="s">
        <v>221</v>
      </c>
      <c r="C16" s="4">
        <v>10.696795569000001</v>
      </c>
      <c r="D16" s="5" t="str">
        <f>IF($B16="N/A","N/A",IF(C16&gt;3,"Yes","No"))</f>
        <v>Yes</v>
      </c>
      <c r="E16" s="4">
        <v>10.841585694000001</v>
      </c>
      <c r="F16" s="5" t="str">
        <f>IF($B16="N/A","N/A",IF(E16&gt;3,"Yes","No"))</f>
        <v>Yes</v>
      </c>
      <c r="G16" s="4">
        <v>10.885430725000001</v>
      </c>
      <c r="H16" s="5" t="str">
        <f>IF($B16="N/A","N/A",IF(G16&gt;3,"Yes","No"))</f>
        <v>Yes</v>
      </c>
      <c r="I16" s="6">
        <v>1.3540000000000001</v>
      </c>
      <c r="J16" s="6">
        <v>0.40439999999999998</v>
      </c>
      <c r="K16" s="112" t="str">
        <f t="shared" si="0"/>
        <v>Yes</v>
      </c>
    </row>
    <row r="17" spans="1:11" x14ac:dyDescent="0.2">
      <c r="A17" s="108" t="s">
        <v>829</v>
      </c>
      <c r="B17" s="22" t="s">
        <v>222</v>
      </c>
      <c r="C17" s="4">
        <v>4.5369298607999999</v>
      </c>
      <c r="D17" s="5" t="str">
        <f>IF($B17="N/A","N/A",IF(C17&gt;=8,"No",IF(C17&lt;2,"No","Yes")))</f>
        <v>Yes</v>
      </c>
      <c r="E17" s="4">
        <v>4.5857179730000004</v>
      </c>
      <c r="F17" s="5" t="str">
        <f>IF($B17="N/A","N/A",IF(E17&gt;=8,"No",IF(E17&lt;2,"No","Yes")))</f>
        <v>Yes</v>
      </c>
      <c r="G17" s="4">
        <v>4.7415277915000003</v>
      </c>
      <c r="H17" s="5" t="str">
        <f>IF($B17="N/A","N/A",IF(G17&gt;=8,"No",IF(G17&lt;2,"No","Yes")))</f>
        <v>Yes</v>
      </c>
      <c r="I17" s="6">
        <v>1.075</v>
      </c>
      <c r="J17" s="6">
        <v>3.3980000000000001</v>
      </c>
      <c r="K17" s="112" t="str">
        <f t="shared" si="0"/>
        <v>Yes</v>
      </c>
    </row>
    <row r="18" spans="1:11" x14ac:dyDescent="0.2">
      <c r="A18" s="108" t="s">
        <v>830</v>
      </c>
      <c r="B18" s="22" t="s">
        <v>222</v>
      </c>
      <c r="C18" s="4">
        <v>4.5404814004</v>
      </c>
      <c r="D18" s="5" t="str">
        <f>IF($B18="N/A","N/A",IF(C18&gt;=8,"No",IF(C18&lt;2,"No","Yes")))</f>
        <v>Yes</v>
      </c>
      <c r="E18" s="4">
        <v>4.6034782310000004</v>
      </c>
      <c r="F18" s="5" t="str">
        <f>IF($B18="N/A","N/A",IF(E18&gt;=8,"No",IF(E18&lt;2,"No","Yes")))</f>
        <v>Yes</v>
      </c>
      <c r="G18" s="4">
        <v>4.8516699249000004</v>
      </c>
      <c r="H18" s="5" t="str">
        <f>IF($B18="N/A","N/A",IF(G18&gt;=8,"No",IF(G18&lt;2,"No","Yes")))</f>
        <v>Yes</v>
      </c>
      <c r="I18" s="6">
        <v>1.387</v>
      </c>
      <c r="J18" s="6">
        <v>5.391</v>
      </c>
      <c r="K18" s="112" t="str">
        <f t="shared" si="0"/>
        <v>Yes</v>
      </c>
    </row>
    <row r="19" spans="1:11" x14ac:dyDescent="0.2">
      <c r="A19" s="108" t="s">
        <v>312</v>
      </c>
      <c r="B19" s="22" t="s">
        <v>223</v>
      </c>
      <c r="C19" s="4">
        <v>99.998277643999998</v>
      </c>
      <c r="D19" s="5" t="str">
        <f>IF(OR($B19="N/A",$C19="N/A"),"N/A",IF(C19&gt;100,"No",IF(C19&lt;98,"No","Yes")))</f>
        <v>Yes</v>
      </c>
      <c r="E19" s="4">
        <v>99.994839775000003</v>
      </c>
      <c r="F19" s="5" t="str">
        <f>IF(OR($B19="N/A",$E19="N/A"),"N/A",IF(E19&gt;100,"No",IF(E19&lt;98,"No","Yes")))</f>
        <v>Yes</v>
      </c>
      <c r="G19" s="4">
        <v>99.996714795000003</v>
      </c>
      <c r="H19" s="5" t="str">
        <f>IF($B19="N/A","N/A",IF(G19&gt;100,"No",IF(G19&lt;98,"No","Yes")))</f>
        <v>Yes</v>
      </c>
      <c r="I19" s="6">
        <v>-3.0000000000000001E-3</v>
      </c>
      <c r="J19" s="6">
        <v>1.9E-3</v>
      </c>
      <c r="K19" s="112" t="str">
        <f t="shared" si="0"/>
        <v>Yes</v>
      </c>
    </row>
    <row r="20" spans="1:11" x14ac:dyDescent="0.2">
      <c r="A20" s="108" t="s">
        <v>31</v>
      </c>
      <c r="B20" s="38" t="s">
        <v>214</v>
      </c>
      <c r="C20" s="4">
        <v>99.297278676999994</v>
      </c>
      <c r="D20" s="5" t="str">
        <f>IF($B20="N/A","N/A",IF(C20&gt;100,"No",IF(C20&lt;95,"No","Yes")))</f>
        <v>Yes</v>
      </c>
      <c r="E20" s="4">
        <v>99.084920103000002</v>
      </c>
      <c r="F20" s="5" t="str">
        <f>IF($B20="N/A","N/A",IF(E20&gt;100,"No",IF(E20&lt;95,"No","Yes")))</f>
        <v>Yes</v>
      </c>
      <c r="G20" s="4">
        <v>98.224346655000005</v>
      </c>
      <c r="H20" s="5" t="str">
        <f>IF($B20="N/A","N/A",IF(G20&gt;100,"No",IF(G20&lt;95,"No","Yes")))</f>
        <v>Yes</v>
      </c>
      <c r="I20" s="6">
        <v>-0.214</v>
      </c>
      <c r="J20" s="6">
        <v>-0.86899999999999999</v>
      </c>
      <c r="K20" s="112" t="str">
        <f t="shared" si="0"/>
        <v>Yes</v>
      </c>
    </row>
    <row r="21" spans="1:11" x14ac:dyDescent="0.2">
      <c r="A21" s="108" t="s">
        <v>313</v>
      </c>
      <c r="B21" s="22" t="s">
        <v>214</v>
      </c>
      <c r="C21" s="4">
        <v>98.510161901000004</v>
      </c>
      <c r="D21" s="5" t="str">
        <f>IF($B21="N/A","N/A",IF(C21&gt;100,"No",IF(C21&lt;95,"No","Yes")))</f>
        <v>Yes</v>
      </c>
      <c r="E21" s="4">
        <v>98.544816553999993</v>
      </c>
      <c r="F21" s="5" t="str">
        <f>IF($B21="N/A","N/A",IF(E21&gt;100,"No",IF(E21&lt;95,"No","Yes")))</f>
        <v>Yes</v>
      </c>
      <c r="G21" s="4">
        <v>98.613643456999995</v>
      </c>
      <c r="H21" s="5" t="str">
        <f>IF($B21="N/A","N/A",IF(G21&gt;100,"No",IF(G21&lt;95,"No","Yes")))</f>
        <v>Yes</v>
      </c>
      <c r="I21" s="6">
        <v>3.5200000000000002E-2</v>
      </c>
      <c r="J21" s="6">
        <v>6.9800000000000001E-2</v>
      </c>
      <c r="K21" s="112" t="str">
        <f t="shared" si="0"/>
        <v>Yes</v>
      </c>
    </row>
    <row r="22" spans="1:11" x14ac:dyDescent="0.2">
      <c r="A22" s="108" t="s">
        <v>1721</v>
      </c>
      <c r="B22" s="22" t="s">
        <v>224</v>
      </c>
      <c r="C22" s="4">
        <v>2.1546675852999999</v>
      </c>
      <c r="D22" s="5" t="str">
        <f>IF($B22="N/A","N/A",IF(C22&gt;5,"No",IF(C22&lt;=0,"No","Yes")))</f>
        <v>Yes</v>
      </c>
      <c r="E22" s="4">
        <v>1.9798063196</v>
      </c>
      <c r="F22" s="5" t="str">
        <f>IF($B22="N/A","N/A",IF(E22&gt;5,"No",IF(E22&lt;=0,"No","Yes")))</f>
        <v>Yes</v>
      </c>
      <c r="G22" s="4">
        <v>1.9054189457999999</v>
      </c>
      <c r="H22" s="5" t="str">
        <f>IF($B22="N/A","N/A",IF(G22&gt;5,"No",IF(G22&lt;=0,"No","Yes")))</f>
        <v>Yes</v>
      </c>
      <c r="I22" s="6">
        <v>-8.1199999999999992</v>
      </c>
      <c r="J22" s="6">
        <v>-3.76</v>
      </c>
      <c r="K22" s="112" t="str">
        <f t="shared" si="0"/>
        <v>Yes</v>
      </c>
    </row>
    <row r="23" spans="1:11" x14ac:dyDescent="0.2">
      <c r="A23" s="108"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2" t="str">
        <f t="shared" si="0"/>
        <v>Yes</v>
      </c>
    </row>
    <row r="24" spans="1:11" x14ac:dyDescent="0.2">
      <c r="A24" s="108" t="s">
        <v>831</v>
      </c>
      <c r="B24" s="22" t="s">
        <v>225</v>
      </c>
      <c r="C24" s="4">
        <v>5.8870478815</v>
      </c>
      <c r="D24" s="5" t="str">
        <f>IF($B24="N/A","N/A",IF(C24&gt;=2,"Yes","No"))</f>
        <v>Yes</v>
      </c>
      <c r="E24" s="4">
        <v>6.0883430517999999</v>
      </c>
      <c r="F24" s="5" t="str">
        <f>IF($B24="N/A","N/A",IF(E24&gt;=2,"Yes","No"))</f>
        <v>Yes</v>
      </c>
      <c r="G24" s="4">
        <v>6.2685819411999999</v>
      </c>
      <c r="H24" s="5" t="str">
        <f>IF($B24="N/A","N/A",IF(G24&gt;=2,"Yes","No"))</f>
        <v>Yes</v>
      </c>
      <c r="I24" s="6">
        <v>3.419</v>
      </c>
      <c r="J24" s="6">
        <v>2.96</v>
      </c>
      <c r="K24" s="112" t="str">
        <f t="shared" si="0"/>
        <v>Yes</v>
      </c>
    </row>
    <row r="25" spans="1:11" x14ac:dyDescent="0.2">
      <c r="A25" s="108" t="s">
        <v>832</v>
      </c>
      <c r="B25" s="22" t="s">
        <v>226</v>
      </c>
      <c r="C25" s="4">
        <v>4.9466069583000003</v>
      </c>
      <c r="D25" s="5" t="str">
        <f>IF($B25="N/A","N/A",IF(C25&gt;30,"No",IF(C25&lt;5,"No","Yes")))</f>
        <v>No</v>
      </c>
      <c r="E25" s="4">
        <v>4.7542872869000004</v>
      </c>
      <c r="F25" s="5" t="str">
        <f>IF($B25="N/A","N/A",IF(E25&gt;30,"No",IF(E25&lt;5,"No","Yes")))</f>
        <v>No</v>
      </c>
      <c r="G25" s="4">
        <v>4.1607122324999999</v>
      </c>
      <c r="H25" s="5" t="str">
        <f>IF($B25="N/A","N/A",IF(G25&gt;30,"No",IF(G25&lt;5,"No","Yes")))</f>
        <v>No</v>
      </c>
      <c r="I25" s="6">
        <v>-3.89</v>
      </c>
      <c r="J25" s="6">
        <v>-12.5</v>
      </c>
      <c r="K25" s="112" t="str">
        <f t="shared" si="0"/>
        <v>Yes</v>
      </c>
    </row>
    <row r="26" spans="1:11" x14ac:dyDescent="0.2">
      <c r="A26" s="108" t="s">
        <v>833</v>
      </c>
      <c r="B26" s="22" t="s">
        <v>227</v>
      </c>
      <c r="C26" s="4">
        <v>21.558732345999999</v>
      </c>
      <c r="D26" s="5" t="str">
        <f>IF($B26="N/A","N/A",IF(C26&gt;75,"No",IF(C26&lt;15,"No","Yes")))</f>
        <v>Yes</v>
      </c>
      <c r="E26" s="4">
        <v>22.691229337999999</v>
      </c>
      <c r="F26" s="5" t="str">
        <f>IF($B26="N/A","N/A",IF(E26&gt;75,"No",IF(E26&lt;15,"No","Yes")))</f>
        <v>Yes</v>
      </c>
      <c r="G26" s="4">
        <v>23.479360699000001</v>
      </c>
      <c r="H26" s="5" t="str">
        <f>IF($B26="N/A","N/A",IF(G26&gt;75,"No",IF(G26&lt;15,"No","Yes")))</f>
        <v>Yes</v>
      </c>
      <c r="I26" s="6">
        <v>5.2530000000000001</v>
      </c>
      <c r="J26" s="6">
        <v>3.4729999999999999</v>
      </c>
      <c r="K26" s="112" t="str">
        <f t="shared" si="0"/>
        <v>Yes</v>
      </c>
    </row>
    <row r="27" spans="1:11" x14ac:dyDescent="0.2">
      <c r="A27" s="108" t="s">
        <v>834</v>
      </c>
      <c r="B27" s="22" t="s">
        <v>228</v>
      </c>
      <c r="C27" s="4">
        <v>73.494660695999997</v>
      </c>
      <c r="D27" s="5" t="str">
        <f>IF($B27="N/A","N/A",IF(C27&gt;70,"No",IF(C27&lt;25,"No","Yes")))</f>
        <v>No</v>
      </c>
      <c r="E27" s="4">
        <v>72.554483375000004</v>
      </c>
      <c r="F27" s="5" t="str">
        <f>IF($B27="N/A","N/A",IF(E27&gt;70,"No",IF(E27&lt;25,"No","Yes")))</f>
        <v>No</v>
      </c>
      <c r="G27" s="4">
        <v>72.359927068000005</v>
      </c>
      <c r="H27" s="5" t="str">
        <f>IF($B27="N/A","N/A",IF(G27&gt;70,"No",IF(G27&lt;25,"No","Yes")))</f>
        <v>No</v>
      </c>
      <c r="I27" s="6">
        <v>-1.28</v>
      </c>
      <c r="J27" s="6">
        <v>-0.26800000000000002</v>
      </c>
      <c r="K27" s="112" t="str">
        <f t="shared" si="0"/>
        <v>Yes</v>
      </c>
    </row>
    <row r="28" spans="1:11" x14ac:dyDescent="0.2">
      <c r="A28" s="108" t="s">
        <v>318</v>
      </c>
      <c r="B28" s="22" t="s">
        <v>229</v>
      </c>
      <c r="C28" s="4">
        <v>72.323458490999997</v>
      </c>
      <c r="D28" s="5" t="str">
        <f>IF($B28="N/A","N/A",IF(C28&gt;70,"No",IF(C28&lt;35,"No","Yes")))</f>
        <v>No</v>
      </c>
      <c r="E28" s="4">
        <v>71.565440253000006</v>
      </c>
      <c r="F28" s="5" t="str">
        <f>IF($B28="N/A","N/A",IF(E28&gt;70,"No",IF(E28&lt;35,"No","Yes")))</f>
        <v>No</v>
      </c>
      <c r="G28" s="4">
        <v>71.619113322999993</v>
      </c>
      <c r="H28" s="5" t="str">
        <f>IF($B28="N/A","N/A",IF(G28&gt;70,"No",IF(G28&lt;35,"No","Yes")))</f>
        <v>No</v>
      </c>
      <c r="I28" s="6">
        <v>-1.05</v>
      </c>
      <c r="J28" s="6">
        <v>7.4999999999999997E-2</v>
      </c>
      <c r="K28" s="112" t="str">
        <f t="shared" si="0"/>
        <v>Yes</v>
      </c>
    </row>
    <row r="29" spans="1:11" x14ac:dyDescent="0.2">
      <c r="A29" s="108" t="s">
        <v>835</v>
      </c>
      <c r="B29" s="22" t="s">
        <v>220</v>
      </c>
      <c r="C29" s="4">
        <v>2.1405301136000001</v>
      </c>
      <c r="D29" s="5" t="str">
        <f>IF($B29="N/A","N/A",IF(C29&gt;1,"Yes","No"))</f>
        <v>Yes</v>
      </c>
      <c r="E29" s="4">
        <v>2.1414459453000001</v>
      </c>
      <c r="F29" s="5" t="str">
        <f>IF($B29="N/A","N/A",IF(E29&gt;1,"Yes","No"))</f>
        <v>Yes</v>
      </c>
      <c r="G29" s="4">
        <v>2.1796747780999999</v>
      </c>
      <c r="H29" s="5" t="str">
        <f>IF($B29="N/A","N/A",IF(G29&gt;1,"Yes","No"))</f>
        <v>Yes</v>
      </c>
      <c r="I29" s="6">
        <v>4.2799999999999998E-2</v>
      </c>
      <c r="J29" s="6">
        <v>1.7849999999999999</v>
      </c>
      <c r="K29" s="112" t="str">
        <f t="shared" si="0"/>
        <v>Yes</v>
      </c>
    </row>
    <row r="30" spans="1:11" x14ac:dyDescent="0.2">
      <c r="A30" s="108" t="s">
        <v>319</v>
      </c>
      <c r="B30" s="22" t="s">
        <v>213</v>
      </c>
      <c r="C30" s="4">
        <v>0</v>
      </c>
      <c r="D30" s="5" t="str">
        <f>IF($B30="N/A","N/A",IF(C30&gt;15,"No",IF(C30&lt;-15,"No","Yes")))</f>
        <v>N/A</v>
      </c>
      <c r="E30" s="4">
        <v>0</v>
      </c>
      <c r="F30" s="5" t="str">
        <f>IF($B30="N/A","N/A",IF(E30&gt;15,"No",IF(E30&lt;-15,"No","Yes")))</f>
        <v>N/A</v>
      </c>
      <c r="G30" s="4">
        <v>0</v>
      </c>
      <c r="H30" s="5" t="str">
        <f>IF($B30="N/A","N/A",IF(G30&gt;15,"No",IF(G30&lt;-15,"No","Yes")))</f>
        <v>N/A</v>
      </c>
      <c r="I30" s="6" t="s">
        <v>1749</v>
      </c>
      <c r="J30" s="6" t="s">
        <v>1749</v>
      </c>
      <c r="K30" s="112" t="str">
        <f t="shared" si="0"/>
        <v>N/A</v>
      </c>
    </row>
    <row r="31" spans="1:11" x14ac:dyDescent="0.2">
      <c r="A31" s="108" t="s">
        <v>836</v>
      </c>
      <c r="B31" s="22" t="s">
        <v>213</v>
      </c>
      <c r="C31" s="4">
        <v>99.988092687000005</v>
      </c>
      <c r="D31" s="5" t="str">
        <f>IF($B31="N/A","N/A",IF(C31&gt;15,"No",IF(C31&lt;-15,"No","Yes")))</f>
        <v>N/A</v>
      </c>
      <c r="E31" s="4">
        <v>99.997596501000004</v>
      </c>
      <c r="F31" s="5" t="str">
        <f>IF($B31="N/A","N/A",IF(E31&gt;15,"No",IF(E31&lt;-15,"No","Yes")))</f>
        <v>N/A</v>
      </c>
      <c r="G31" s="4">
        <v>100</v>
      </c>
      <c r="H31" s="5" t="str">
        <f>IF($B31="N/A","N/A",IF(G31&gt;15,"No",IF(G31&lt;-15,"No","Yes")))</f>
        <v>N/A</v>
      </c>
      <c r="I31" s="6">
        <v>9.4999999999999998E-3</v>
      </c>
      <c r="J31" s="6">
        <v>2.3999999999999998E-3</v>
      </c>
      <c r="K31" s="112" t="str">
        <f t="shared" si="0"/>
        <v>Yes</v>
      </c>
    </row>
    <row r="32" spans="1:11" x14ac:dyDescent="0.2">
      <c r="A32" s="108" t="s">
        <v>320</v>
      </c>
      <c r="B32" s="22" t="s">
        <v>213</v>
      </c>
      <c r="C32" s="4" t="s">
        <v>1749</v>
      </c>
      <c r="D32" s="5" t="str">
        <f>IF($B32="N/A","N/A",IF(C32&gt;15,"No",IF(C32&lt;-15,"No","Yes")))</f>
        <v>N/A</v>
      </c>
      <c r="E32" s="4" t="s">
        <v>1749</v>
      </c>
      <c r="F32" s="5" t="str">
        <f>IF($B32="N/A","N/A",IF(E32&gt;15,"No",IF(E32&lt;-15,"No","Yes")))</f>
        <v>N/A</v>
      </c>
      <c r="G32" s="4" t="s">
        <v>1749</v>
      </c>
      <c r="H32" s="5" t="str">
        <f>IF($B32="N/A","N/A",IF(G32&gt;15,"No",IF(G32&lt;-15,"No","Yes")))</f>
        <v>N/A</v>
      </c>
      <c r="I32" s="6" t="s">
        <v>1749</v>
      </c>
      <c r="J32" s="6" t="s">
        <v>1749</v>
      </c>
      <c r="K32" s="112" t="str">
        <f t="shared" si="0"/>
        <v>N/A</v>
      </c>
    </row>
    <row r="33" spans="1:11" x14ac:dyDescent="0.2">
      <c r="A33" s="108" t="s">
        <v>321</v>
      </c>
      <c r="B33" s="22" t="s">
        <v>213</v>
      </c>
      <c r="C33" s="4">
        <v>100</v>
      </c>
      <c r="D33" s="5" t="str">
        <f>IF($B33="N/A","N/A",IF(C33&gt;15,"No",IF(C33&lt;-15,"No","Yes")))</f>
        <v>N/A</v>
      </c>
      <c r="E33" s="4">
        <v>100</v>
      </c>
      <c r="F33" s="5" t="str">
        <f>IF($B33="N/A","N/A",IF(E33&gt;15,"No",IF(E33&lt;-15,"No","Yes")))</f>
        <v>N/A</v>
      </c>
      <c r="G33" s="4">
        <v>99.997706475000001</v>
      </c>
      <c r="H33" s="5" t="str">
        <f>IF($B33="N/A","N/A",IF(G33&gt;15,"No",IF(G33&lt;-15,"No","Yes")))</f>
        <v>N/A</v>
      </c>
      <c r="I33" s="6">
        <v>0</v>
      </c>
      <c r="J33" s="6">
        <v>-2E-3</v>
      </c>
      <c r="K33" s="112" t="str">
        <f t="shared" si="0"/>
        <v>Yes</v>
      </c>
    </row>
    <row r="34" spans="1:11" x14ac:dyDescent="0.2">
      <c r="A34" s="108" t="s">
        <v>322</v>
      </c>
      <c r="B34" s="22" t="s">
        <v>230</v>
      </c>
      <c r="C34" s="4">
        <v>100</v>
      </c>
      <c r="D34" s="5" t="str">
        <f>IF($B34="N/A","N/A",IF(C34&gt;=90,"Yes","No"))</f>
        <v>Yes</v>
      </c>
      <c r="E34" s="4">
        <v>100</v>
      </c>
      <c r="F34" s="5" t="str">
        <f>IF($B34="N/A","N/A",IF(E34&gt;=90,"Yes","No"))</f>
        <v>Yes</v>
      </c>
      <c r="G34" s="4">
        <v>99.986859179999996</v>
      </c>
      <c r="H34" s="5" t="str">
        <f>IF($B34="N/A","N/A",IF(G34&gt;=90,"Yes","No"))</f>
        <v>Yes</v>
      </c>
      <c r="I34" s="6">
        <v>0</v>
      </c>
      <c r="J34" s="6">
        <v>-1.2999999999999999E-2</v>
      </c>
      <c r="K34" s="112" t="str">
        <f t="shared" si="0"/>
        <v>Yes</v>
      </c>
    </row>
    <row r="35" spans="1:11" x14ac:dyDescent="0.2">
      <c r="A35" s="108" t="s">
        <v>323</v>
      </c>
      <c r="B35" s="22" t="s">
        <v>213</v>
      </c>
      <c r="C35" s="4">
        <v>39.073372372999998</v>
      </c>
      <c r="D35" s="5" t="str">
        <f>IF($B35="N/A","N/A",IF(C35&gt;15,"No",IF(C35&lt;-15,"No","Yes")))</f>
        <v>N/A</v>
      </c>
      <c r="E35" s="4">
        <v>36.284982024999998</v>
      </c>
      <c r="F35" s="5" t="str">
        <f>IF($B35="N/A","N/A",IF(E35&gt;15,"No",IF(E35&lt;-15,"No","Yes")))</f>
        <v>N/A</v>
      </c>
      <c r="G35" s="4">
        <v>35.085990242999998</v>
      </c>
      <c r="H35" s="5" t="str">
        <f>IF($B35="N/A","N/A",IF(G35&gt;15,"No",IF(G35&lt;-15,"No","Yes")))</f>
        <v>N/A</v>
      </c>
      <c r="I35" s="6">
        <v>-7.14</v>
      </c>
      <c r="J35" s="6">
        <v>-3.3</v>
      </c>
      <c r="K35" s="112" t="str">
        <f t="shared" si="0"/>
        <v>Yes</v>
      </c>
    </row>
    <row r="36" spans="1:11" ht="25.5" x14ac:dyDescent="0.2">
      <c r="A36" s="108" t="s">
        <v>369</v>
      </c>
      <c r="B36" s="22" t="s">
        <v>213</v>
      </c>
      <c r="C36" s="4">
        <v>4.8673785738999999</v>
      </c>
      <c r="D36" s="5" t="str">
        <f>IF($B36="N/A","N/A",IF(C36&gt;15,"No",IF(C36&lt;-15,"No","Yes")))</f>
        <v>N/A</v>
      </c>
      <c r="E36" s="4">
        <v>5.0759413110000002</v>
      </c>
      <c r="F36" s="5" t="str">
        <f>IF($B36="N/A","N/A",IF(E36&gt;15,"No",IF(E36&lt;-15,"No","Yes")))</f>
        <v>N/A</v>
      </c>
      <c r="G36" s="4">
        <v>5.4665812513000001</v>
      </c>
      <c r="H36" s="5" t="str">
        <f>IF($B36="N/A","N/A",IF(G36&gt;15,"No",IF(G36&lt;-15,"No","Yes")))</f>
        <v>N/A</v>
      </c>
      <c r="I36" s="6">
        <v>4.2850000000000001</v>
      </c>
      <c r="J36" s="6">
        <v>7.6959999999999997</v>
      </c>
      <c r="K36" s="112" t="str">
        <f t="shared" si="0"/>
        <v>Yes</v>
      </c>
    </row>
    <row r="37" spans="1:11" x14ac:dyDescent="0.2">
      <c r="A37" s="108" t="s">
        <v>374</v>
      </c>
      <c r="B37" s="22" t="s">
        <v>231</v>
      </c>
      <c r="C37" s="4">
        <v>90.017223561999998</v>
      </c>
      <c r="D37" s="5" t="str">
        <f>IF($B37="N/A","N/A",IF(C37&gt;90,"No",IF(C37&lt;75,"No","Yes")))</f>
        <v>No</v>
      </c>
      <c r="E37" s="4">
        <v>89.584945903999994</v>
      </c>
      <c r="F37" s="5" t="str">
        <f>IF($B37="N/A","N/A",IF(E37&gt;90,"No",IF(E37&lt;75,"No","Yes")))</f>
        <v>Yes</v>
      </c>
      <c r="G37" s="4">
        <v>89.048768869</v>
      </c>
      <c r="H37" s="5" t="str">
        <f>IF($B37="N/A","N/A",IF(G37&gt;90,"No",IF(G37&lt;75,"No","Yes")))</f>
        <v>Yes</v>
      </c>
      <c r="I37" s="6">
        <v>-0.48</v>
      </c>
      <c r="J37" s="6">
        <v>-0.59899999999999998</v>
      </c>
      <c r="K37" s="112" t="str">
        <f>IF(J37="Div by 0", "N/A", IF(J37="N/A","N/A", IF(J37&gt;30, "No", IF(J37&lt;-30, "No", "Yes"))))</f>
        <v>Yes</v>
      </c>
    </row>
    <row r="38" spans="1:11" x14ac:dyDescent="0.2">
      <c r="A38" s="108" t="s">
        <v>375</v>
      </c>
      <c r="B38" s="22" t="s">
        <v>232</v>
      </c>
      <c r="C38" s="4">
        <v>8.4671029968999996</v>
      </c>
      <c r="D38" s="5" t="str">
        <f>IF($B38="N/A","N/A",IF(C38&gt;10,"No",IF(C38&lt;1,"No","Yes")))</f>
        <v>Yes</v>
      </c>
      <c r="E38" s="4">
        <v>8.9271892254999994</v>
      </c>
      <c r="F38" s="5" t="str">
        <f>IF($B38="N/A","N/A",IF(E38&gt;10,"No",IF(E38&lt;1,"No","Yes")))</f>
        <v>Yes</v>
      </c>
      <c r="G38" s="4">
        <v>9.1640795677</v>
      </c>
      <c r="H38" s="5" t="str">
        <f>IF($B38="N/A","N/A",IF(G38&gt;10,"No",IF(G38&lt;1,"No","Yes")))</f>
        <v>Yes</v>
      </c>
      <c r="I38" s="6">
        <v>5.4340000000000002</v>
      </c>
      <c r="J38" s="6">
        <v>2.6539999999999999</v>
      </c>
      <c r="K38" s="112" t="str">
        <f>IF(J38="Div by 0", "N/A", IF(J38="N/A","N/A", IF(J38&gt;30, "No", IF(J38&lt;-30, "No", "Yes"))))</f>
        <v>Yes</v>
      </c>
    </row>
    <row r="39" spans="1:11" x14ac:dyDescent="0.2">
      <c r="A39" s="108" t="s">
        <v>376</v>
      </c>
      <c r="B39" s="22" t="s">
        <v>233</v>
      </c>
      <c r="C39" s="4">
        <v>1.03341371E-2</v>
      </c>
      <c r="D39" s="5" t="str">
        <f>IF($B39="N/A","N/A",IF(C39&gt;2,"No",IF(C39&lt;=0,"No","Yes")))</f>
        <v>Yes</v>
      </c>
      <c r="E39" s="4">
        <v>6.8802999999999998E-3</v>
      </c>
      <c r="F39" s="5" t="str">
        <f>IF($B39="N/A","N/A",IF(E39&gt;2,"No",IF(E39&lt;=0,"No","Yes")))</f>
        <v>Yes</v>
      </c>
      <c r="G39" s="4">
        <v>0.188899292</v>
      </c>
      <c r="H39" s="5" t="str">
        <f>IF($B39="N/A","N/A",IF(G39&gt;2,"No",IF(G39&lt;=0,"No","Yes")))</f>
        <v>Yes</v>
      </c>
      <c r="I39" s="6">
        <v>-33.4</v>
      </c>
      <c r="J39" s="6">
        <v>2646</v>
      </c>
      <c r="K39" s="112" t="str">
        <f>IF(J39="Div by 0", "N/A", IF(J39="N/A","N/A", IF(J39&gt;30, "No", IF(J39&lt;-30, "No", "Yes"))))</f>
        <v>No</v>
      </c>
    </row>
    <row r="40" spans="1:11" x14ac:dyDescent="0.2">
      <c r="A40" s="124" t="s">
        <v>377</v>
      </c>
      <c r="B40" s="120" t="s">
        <v>234</v>
      </c>
      <c r="C40" s="125">
        <v>0.70961074749999997</v>
      </c>
      <c r="D40" s="121" t="str">
        <f>IF($B40="N/A","N/A",IF(C40&gt;3,"No",IF(C40&lt;=0,"No","Yes")))</f>
        <v>Yes</v>
      </c>
      <c r="E40" s="125">
        <v>0.67254932320000005</v>
      </c>
      <c r="F40" s="121" t="str">
        <f>IF($B40="N/A","N/A",IF(E40&gt;3,"No",IF(E40&lt;=0,"No","Yes")))</f>
        <v>Yes</v>
      </c>
      <c r="G40" s="125">
        <v>0.74081374529999999</v>
      </c>
      <c r="H40" s="121" t="str">
        <f>IF($B40="N/A","N/A",IF(G40&gt;3,"No",IF(G40&lt;=0,"No","Yes")))</f>
        <v>Yes</v>
      </c>
      <c r="I40" s="122">
        <v>-5.22</v>
      </c>
      <c r="J40" s="122">
        <v>10.15</v>
      </c>
      <c r="K40" s="123" t="str">
        <f>IF(J40="Div by 0", "N/A", IF(J40="N/A","N/A", IF(J40&gt;30, "No", IF(J40&lt;-30, "No", "Yes"))))</f>
        <v>Yes</v>
      </c>
    </row>
    <row r="41" spans="1:11" s="83" customFormat="1" x14ac:dyDescent="0.2">
      <c r="A41" s="201" t="s">
        <v>1647</v>
      </c>
      <c r="B41" s="202"/>
      <c r="C41" s="202"/>
      <c r="D41" s="202"/>
      <c r="E41" s="202"/>
      <c r="F41" s="202"/>
      <c r="G41" s="202"/>
      <c r="H41" s="202"/>
      <c r="I41" s="202"/>
      <c r="J41" s="202"/>
      <c r="K41" s="203"/>
    </row>
    <row r="42" spans="1:11" ht="16.5" customHeight="1" x14ac:dyDescent="0.2">
      <c r="A42" s="193" t="s">
        <v>1645</v>
      </c>
      <c r="B42" s="194"/>
      <c r="C42" s="194"/>
      <c r="D42" s="194"/>
      <c r="E42" s="194"/>
      <c r="F42" s="194"/>
      <c r="G42" s="194"/>
      <c r="H42" s="194"/>
      <c r="I42" s="194"/>
      <c r="J42" s="194"/>
      <c r="K42" s="195"/>
    </row>
    <row r="43" spans="1:11" x14ac:dyDescent="0.2">
      <c r="A43" s="196" t="s">
        <v>1743</v>
      </c>
      <c r="B43" s="196"/>
      <c r="C43" s="196"/>
      <c r="D43" s="196"/>
      <c r="E43" s="196"/>
      <c r="F43" s="196"/>
      <c r="G43" s="196"/>
      <c r="H43" s="196"/>
      <c r="I43" s="196"/>
      <c r="J43" s="196"/>
      <c r="K43" s="19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3"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25"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1589</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08" t="s">
        <v>301</v>
      </c>
      <c r="B6" s="22" t="s">
        <v>213</v>
      </c>
      <c r="C6" s="23">
        <v>4657</v>
      </c>
      <c r="D6" s="5" t="str">
        <f>IF($B6="N/A","N/A",IF(C6&gt;15,"No",IF(C6&lt;-15,"No","Yes")))</f>
        <v>N/A</v>
      </c>
      <c r="E6" s="23">
        <v>3259</v>
      </c>
      <c r="F6" s="5" t="str">
        <f>IF($B6="N/A","N/A",IF(E6&gt;15,"No",IF(E6&lt;-15,"No","Yes")))</f>
        <v>N/A</v>
      </c>
      <c r="G6" s="23">
        <v>1483</v>
      </c>
      <c r="H6" s="5" t="str">
        <f>IF($B6="N/A","N/A",IF(G6&gt;15,"No",IF(G6&lt;-15,"No","Yes")))</f>
        <v>N/A</v>
      </c>
      <c r="I6" s="6">
        <v>-30</v>
      </c>
      <c r="J6" s="6">
        <v>-54.5</v>
      </c>
      <c r="K6" s="112" t="str">
        <f t="shared" ref="K6:K31" si="0">IF(J6="Div by 0", "N/A", IF(J6="N/A","N/A", IF(J6&gt;30, "No", IF(J6&lt;-30, "No", "Yes"))))</f>
        <v>No</v>
      </c>
    </row>
    <row r="7" spans="1:11" x14ac:dyDescent="0.2">
      <c r="A7" s="108"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2" t="str">
        <f t="shared" si="0"/>
        <v>Yes</v>
      </c>
    </row>
    <row r="8" spans="1:11" x14ac:dyDescent="0.2">
      <c r="A8" s="108" t="s">
        <v>308</v>
      </c>
      <c r="B8" s="22" t="s">
        <v>217</v>
      </c>
      <c r="C8" s="4">
        <v>0</v>
      </c>
      <c r="D8" s="5" t="str">
        <f>IF($B8="N/A","N/A",IF(C8=0,"Yes","No"))</f>
        <v>Yes</v>
      </c>
      <c r="E8" s="4">
        <v>0</v>
      </c>
      <c r="F8" s="5" t="str">
        <f>IF($B8="N/A","N/A",IF(E8=0,"Yes","No"))</f>
        <v>Yes</v>
      </c>
      <c r="G8" s="4">
        <v>0</v>
      </c>
      <c r="H8" s="5" t="str">
        <f>IF($B8="N/A","N/A",IF(G8=0,"Yes","No"))</f>
        <v>Yes</v>
      </c>
      <c r="I8" s="6" t="s">
        <v>1749</v>
      </c>
      <c r="J8" s="6" t="s">
        <v>1749</v>
      </c>
      <c r="K8" s="112" t="str">
        <f t="shared" si="0"/>
        <v>N/A</v>
      </c>
    </row>
    <row r="9" spans="1:11" x14ac:dyDescent="0.2">
      <c r="A9" s="108" t="s">
        <v>824</v>
      </c>
      <c r="B9" s="22" t="s">
        <v>213</v>
      </c>
      <c r="C9" s="64">
        <v>906.91238995000003</v>
      </c>
      <c r="D9" s="5" t="str">
        <f>IF($B9="N/A","N/A",IF(C9&gt;15,"No",IF(C9&lt;-15,"No","Yes")))</f>
        <v>N/A</v>
      </c>
      <c r="E9" s="64">
        <v>887.53850875000001</v>
      </c>
      <c r="F9" s="5" t="str">
        <f>IF($B9="N/A","N/A",IF(E9&gt;15,"No",IF(E9&lt;-15,"No","Yes")))</f>
        <v>N/A</v>
      </c>
      <c r="G9" s="64">
        <v>1104.3506405999999</v>
      </c>
      <c r="H9" s="5" t="str">
        <f>IF($B9="N/A","N/A",IF(G9&gt;15,"No",IF(G9&lt;-15,"No","Yes")))</f>
        <v>N/A</v>
      </c>
      <c r="I9" s="6">
        <v>-2.14</v>
      </c>
      <c r="J9" s="6">
        <v>24.43</v>
      </c>
      <c r="K9" s="112" t="str">
        <f t="shared" si="0"/>
        <v>Yes</v>
      </c>
    </row>
    <row r="10" spans="1:11" x14ac:dyDescent="0.2">
      <c r="A10" s="108" t="s">
        <v>309</v>
      </c>
      <c r="B10" s="22" t="s">
        <v>213</v>
      </c>
      <c r="C10" s="4">
        <v>0.4294610264</v>
      </c>
      <c r="D10" s="5" t="str">
        <f>IF($B10="N/A","N/A",IF(C10&gt;15,"No",IF(C10&lt;-15,"No","Yes")))</f>
        <v>N/A</v>
      </c>
      <c r="E10" s="4">
        <v>0.82847499229999999</v>
      </c>
      <c r="F10" s="5" t="str">
        <f>IF($B10="N/A","N/A",IF(E10&gt;15,"No",IF(E10&lt;-15,"No","Yes")))</f>
        <v>N/A</v>
      </c>
      <c r="G10" s="4">
        <v>0.33715441670000001</v>
      </c>
      <c r="H10" s="5" t="str">
        <f>IF($B10="N/A","N/A",IF(G10&gt;15,"No",IF(G10&lt;-15,"No","Yes")))</f>
        <v>N/A</v>
      </c>
      <c r="I10" s="6">
        <v>92.91</v>
      </c>
      <c r="J10" s="6">
        <v>-59.3</v>
      </c>
      <c r="K10" s="112" t="str">
        <f t="shared" si="0"/>
        <v>No</v>
      </c>
    </row>
    <row r="11" spans="1:11" x14ac:dyDescent="0.2">
      <c r="A11" s="108" t="s">
        <v>826</v>
      </c>
      <c r="B11" s="22" t="s">
        <v>213</v>
      </c>
      <c r="C11" s="64">
        <v>921.25</v>
      </c>
      <c r="D11" s="5" t="str">
        <f>IF($B11="N/A","N/A",IF(C11&gt;15,"No",IF(C11&lt;-15,"No","Yes")))</f>
        <v>N/A</v>
      </c>
      <c r="E11" s="64">
        <v>969.22222222000005</v>
      </c>
      <c r="F11" s="5" t="str">
        <f>IF($B11="N/A","N/A",IF(E11&gt;15,"No",IF(E11&lt;-15,"No","Yes")))</f>
        <v>N/A</v>
      </c>
      <c r="G11" s="64">
        <v>1235.8</v>
      </c>
      <c r="H11" s="5" t="str">
        <f>IF($B11="N/A","N/A",IF(G11&gt;15,"No",IF(G11&lt;-15,"No","Yes")))</f>
        <v>N/A</v>
      </c>
      <c r="I11" s="6">
        <v>5.2069999999999999</v>
      </c>
      <c r="J11" s="6">
        <v>27.5</v>
      </c>
      <c r="K11" s="112" t="str">
        <f t="shared" si="0"/>
        <v>Yes</v>
      </c>
    </row>
    <row r="12" spans="1:11" x14ac:dyDescent="0.2">
      <c r="A12" s="108" t="s">
        <v>310</v>
      </c>
      <c r="B12" s="22" t="s">
        <v>214</v>
      </c>
      <c r="C12" s="4">
        <v>99.699377282</v>
      </c>
      <c r="D12" s="5" t="str">
        <f>IF($B12="N/A","N/A",IF(C12&gt;100,"No",IF(C12&lt;95,"No","Yes")))</f>
        <v>Yes</v>
      </c>
      <c r="E12" s="4">
        <v>99.723841668999995</v>
      </c>
      <c r="F12" s="5" t="str">
        <f>IF($B12="N/A","N/A",IF(E12&gt;100,"No",IF(E12&lt;95,"No","Yes")))</f>
        <v>Yes</v>
      </c>
      <c r="G12" s="4">
        <v>99.797707349999996</v>
      </c>
      <c r="H12" s="5" t="str">
        <f>IF($B12="N/A","N/A",IF(G12&gt;100,"No",IF(G12&lt;95,"No","Yes")))</f>
        <v>Yes</v>
      </c>
      <c r="I12" s="6">
        <v>2.4500000000000001E-2</v>
      </c>
      <c r="J12" s="6">
        <v>7.4099999999999999E-2</v>
      </c>
      <c r="K12" s="112" t="str">
        <f t="shared" si="0"/>
        <v>Yes</v>
      </c>
    </row>
    <row r="13" spans="1:11" x14ac:dyDescent="0.2">
      <c r="A13" s="108" t="s">
        <v>827</v>
      </c>
      <c r="B13" s="22" t="s">
        <v>220</v>
      </c>
      <c r="C13" s="4">
        <v>1.148610812</v>
      </c>
      <c r="D13" s="5" t="str">
        <f>IF($B13="N/A","N/A",IF(C13&gt;1,"Yes","No"))</f>
        <v>Yes</v>
      </c>
      <c r="E13" s="4">
        <v>1.1498461538</v>
      </c>
      <c r="F13" s="5" t="str">
        <f>IF($B13="N/A","N/A",IF(E13&gt;1,"Yes","No"))</f>
        <v>Yes</v>
      </c>
      <c r="G13" s="4">
        <v>1.1364864864999999</v>
      </c>
      <c r="H13" s="5" t="str">
        <f>IF($B13="N/A","N/A",IF(G13&gt;1,"Yes","No"))</f>
        <v>Yes</v>
      </c>
      <c r="I13" s="6">
        <v>0.1076</v>
      </c>
      <c r="J13" s="6">
        <v>-1.1599999999999999</v>
      </c>
      <c r="K13" s="112" t="str">
        <f t="shared" si="0"/>
        <v>Yes</v>
      </c>
    </row>
    <row r="14" spans="1:11" x14ac:dyDescent="0.2">
      <c r="A14" s="108" t="s">
        <v>311</v>
      </c>
      <c r="B14" s="22" t="s">
        <v>214</v>
      </c>
      <c r="C14" s="4">
        <v>99.978526948999999</v>
      </c>
      <c r="D14" s="5" t="str">
        <f>IF($B14="N/A","N/A",IF(C14&gt;100,"No",IF(C14&lt;95,"No","Yes")))</f>
        <v>Yes</v>
      </c>
      <c r="E14" s="4">
        <v>99.969315741000003</v>
      </c>
      <c r="F14" s="5" t="str">
        <f>IF($B14="N/A","N/A",IF(E14&gt;100,"No",IF(E14&lt;95,"No","Yes")))</f>
        <v>Yes</v>
      </c>
      <c r="G14" s="4">
        <v>99.595414700000006</v>
      </c>
      <c r="H14" s="5" t="str">
        <f>IF($B14="N/A","N/A",IF(G14&gt;100,"No",IF(G14&lt;95,"No","Yes")))</f>
        <v>Yes</v>
      </c>
      <c r="I14" s="6">
        <v>-8.9999999999999993E-3</v>
      </c>
      <c r="J14" s="6">
        <v>-0.374</v>
      </c>
      <c r="K14" s="112" t="str">
        <f t="shared" si="0"/>
        <v>Yes</v>
      </c>
    </row>
    <row r="15" spans="1:11" x14ac:dyDescent="0.2">
      <c r="A15" s="108" t="s">
        <v>828</v>
      </c>
      <c r="B15" s="22" t="s">
        <v>221</v>
      </c>
      <c r="C15" s="4">
        <v>12.187070447</v>
      </c>
      <c r="D15" s="5" t="str">
        <f>IF($B15="N/A","N/A",IF(C15&gt;3,"Yes","No"))</f>
        <v>Yes</v>
      </c>
      <c r="E15" s="4">
        <v>12.271025169</v>
      </c>
      <c r="F15" s="5" t="str">
        <f>IF($B15="N/A","N/A",IF(E15&gt;3,"Yes","No"))</f>
        <v>Yes</v>
      </c>
      <c r="G15" s="4">
        <v>11.882870684</v>
      </c>
      <c r="H15" s="5" t="str">
        <f>IF($B15="N/A","N/A",IF(G15&gt;3,"Yes","No"))</f>
        <v>Yes</v>
      </c>
      <c r="I15" s="6">
        <v>0.68889999999999996</v>
      </c>
      <c r="J15" s="6">
        <v>-3.16</v>
      </c>
      <c r="K15" s="112" t="str">
        <f t="shared" si="0"/>
        <v>Yes</v>
      </c>
    </row>
    <row r="16" spans="1:11" x14ac:dyDescent="0.2">
      <c r="A16" s="108" t="s">
        <v>829</v>
      </c>
      <c r="B16" s="22" t="s">
        <v>222</v>
      </c>
      <c r="C16" s="4">
        <v>4.1990551856999998</v>
      </c>
      <c r="D16" s="5" t="str">
        <f>IF($B16="N/A","N/A",IF(C16&gt;=8,"No",IF(C16&lt;2,"No","Yes")))</f>
        <v>Yes</v>
      </c>
      <c r="E16" s="4">
        <v>4.1601718318999996</v>
      </c>
      <c r="F16" s="5" t="str">
        <f>IF($B16="N/A","N/A",IF(E16&gt;=8,"No",IF(E16&lt;2,"No","Yes")))</f>
        <v>Yes</v>
      </c>
      <c r="G16" s="4">
        <v>4.8516520565999999</v>
      </c>
      <c r="H16" s="5" t="str">
        <f>IF($B16="N/A","N/A",IF(G16&gt;=8,"No",IF(G16&lt;2,"No","Yes")))</f>
        <v>Yes</v>
      </c>
      <c r="I16" s="6">
        <v>-0.92600000000000005</v>
      </c>
      <c r="J16" s="6">
        <v>16.62</v>
      </c>
      <c r="K16" s="112" t="str">
        <f t="shared" si="0"/>
        <v>Yes</v>
      </c>
    </row>
    <row r="17" spans="1:11" x14ac:dyDescent="0.2">
      <c r="A17" s="108" t="s">
        <v>312</v>
      </c>
      <c r="B17" s="22" t="s">
        <v>223</v>
      </c>
      <c r="C17" s="4">
        <v>100</v>
      </c>
      <c r="D17" s="5" t="str">
        <f>IF(OR($B17="N/A",$C17="N/A"),"N/A",IF(C17&gt;100,"No",IF(C17&lt;98,"No","Yes")))</f>
        <v>Yes</v>
      </c>
      <c r="E17" s="4">
        <v>99.969315741000003</v>
      </c>
      <c r="F17" s="5" t="str">
        <f>IF(OR($B17="N/A",$E17="N/A"),"N/A",IF(E17&gt;100,"No",IF(E17&lt;98,"No","Yes")))</f>
        <v>Yes</v>
      </c>
      <c r="G17" s="4">
        <v>100</v>
      </c>
      <c r="H17" s="5" t="str">
        <f>IF($B17="N/A","N/A",IF(G17&gt;100,"No",IF(G17&lt;98,"No","Yes")))</f>
        <v>Yes</v>
      </c>
      <c r="I17" s="6">
        <v>-3.1E-2</v>
      </c>
      <c r="J17" s="6">
        <v>3.0700000000000002E-2</v>
      </c>
      <c r="K17" s="112" t="str">
        <f t="shared" si="0"/>
        <v>Yes</v>
      </c>
    </row>
    <row r="18" spans="1:11" x14ac:dyDescent="0.2">
      <c r="A18" s="108" t="s">
        <v>31</v>
      </c>
      <c r="B18" s="22" t="s">
        <v>214</v>
      </c>
      <c r="C18" s="4">
        <v>99.871161692000001</v>
      </c>
      <c r="D18" s="5" t="str">
        <f>IF($B18="N/A","N/A",IF(C18&gt;100,"No",IF(C18&lt;95,"No","Yes")))</f>
        <v>Yes</v>
      </c>
      <c r="E18" s="4">
        <v>99.601104633000006</v>
      </c>
      <c r="F18" s="5" t="str">
        <f>IF($B18="N/A","N/A",IF(E18&gt;100,"No",IF(E18&lt;95,"No","Yes")))</f>
        <v>Yes</v>
      </c>
      <c r="G18" s="4">
        <v>99.662845583000006</v>
      </c>
      <c r="H18" s="5" t="str">
        <f>IF($B18="N/A","N/A",IF(G18&gt;100,"No",IF(G18&lt;95,"No","Yes")))</f>
        <v>Yes</v>
      </c>
      <c r="I18" s="6">
        <v>-0.27</v>
      </c>
      <c r="J18" s="6">
        <v>6.2E-2</v>
      </c>
      <c r="K18" s="112" t="str">
        <f t="shared" si="0"/>
        <v>Yes</v>
      </c>
    </row>
    <row r="19" spans="1:11" x14ac:dyDescent="0.2">
      <c r="A19" s="108" t="s">
        <v>313</v>
      </c>
      <c r="B19" s="22" t="s">
        <v>214</v>
      </c>
      <c r="C19" s="4">
        <v>99.892634743000002</v>
      </c>
      <c r="D19" s="5" t="str">
        <f>IF($B19="N/A","N/A",IF(C19&gt;100,"No",IF(C19&lt;95,"No","Yes")))</f>
        <v>Yes</v>
      </c>
      <c r="E19" s="4">
        <v>99.907947222999994</v>
      </c>
      <c r="F19" s="5" t="str">
        <f>IF($B19="N/A","N/A",IF(E19&gt;100,"No",IF(E19&lt;95,"No","Yes")))</f>
        <v>Yes</v>
      </c>
      <c r="G19" s="4">
        <v>99.932569117</v>
      </c>
      <c r="H19" s="5" t="str">
        <f>IF($B19="N/A","N/A",IF(G19&gt;100,"No",IF(G19&lt;95,"No","Yes")))</f>
        <v>Yes</v>
      </c>
      <c r="I19" s="6">
        <v>1.5299999999999999E-2</v>
      </c>
      <c r="J19" s="6">
        <v>2.46E-2</v>
      </c>
      <c r="K19" s="112" t="str">
        <f t="shared" si="0"/>
        <v>Yes</v>
      </c>
    </row>
    <row r="20" spans="1:11" x14ac:dyDescent="0.2">
      <c r="A20" s="108"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2" t="str">
        <f t="shared" si="0"/>
        <v>Yes</v>
      </c>
    </row>
    <row r="21" spans="1:11" x14ac:dyDescent="0.2">
      <c r="A21" s="108" t="s">
        <v>831</v>
      </c>
      <c r="B21" s="22" t="s">
        <v>225</v>
      </c>
      <c r="C21" s="4">
        <v>8.0794502899000005</v>
      </c>
      <c r="D21" s="5" t="str">
        <f>IF($B21="N/A","N/A",IF(C21&gt;=2,"Yes","No"))</f>
        <v>Yes</v>
      </c>
      <c r="E21" s="4">
        <v>8.2163240258000005</v>
      </c>
      <c r="F21" s="5" t="str">
        <f>IF($B21="N/A","N/A",IF(E21&gt;=2,"Yes","No"))</f>
        <v>Yes</v>
      </c>
      <c r="G21" s="4">
        <v>7.9089683075000003</v>
      </c>
      <c r="H21" s="5" t="str">
        <f>IF($B21="N/A","N/A",IF(G21&gt;=2,"Yes","No"))</f>
        <v>Yes</v>
      </c>
      <c r="I21" s="6">
        <v>1.694</v>
      </c>
      <c r="J21" s="6">
        <v>-3.74</v>
      </c>
      <c r="K21" s="112" t="str">
        <f t="shared" si="0"/>
        <v>Yes</v>
      </c>
    </row>
    <row r="22" spans="1:11" x14ac:dyDescent="0.2">
      <c r="A22" s="108" t="s">
        <v>832</v>
      </c>
      <c r="B22" s="22" t="s">
        <v>226</v>
      </c>
      <c r="C22" s="4">
        <v>5.8406699592000004</v>
      </c>
      <c r="D22" s="5" t="str">
        <f>IF($B22="N/A","N/A",IF(C22&gt;30,"No",IF(C22&lt;5,"No","Yes")))</f>
        <v>Yes</v>
      </c>
      <c r="E22" s="4">
        <v>5.7686406872999996</v>
      </c>
      <c r="F22" s="5" t="str">
        <f>IF($B22="N/A","N/A",IF(E22&gt;30,"No",IF(E22&lt;5,"No","Yes")))</f>
        <v>Yes</v>
      </c>
      <c r="G22" s="4">
        <v>4.5178691841000003</v>
      </c>
      <c r="H22" s="5" t="str">
        <f>IF($B22="N/A","N/A",IF(G22&gt;30,"No",IF(G22&lt;5,"No","Yes")))</f>
        <v>No</v>
      </c>
      <c r="I22" s="6">
        <v>-1.23</v>
      </c>
      <c r="J22" s="6">
        <v>-21.7</v>
      </c>
      <c r="K22" s="112" t="str">
        <f t="shared" si="0"/>
        <v>Yes</v>
      </c>
    </row>
    <row r="23" spans="1:11" x14ac:dyDescent="0.2">
      <c r="A23" s="108" t="s">
        <v>833</v>
      </c>
      <c r="B23" s="22" t="s">
        <v>227</v>
      </c>
      <c r="C23" s="4">
        <v>36.053253167000001</v>
      </c>
      <c r="D23" s="5" t="str">
        <f>IF($B23="N/A","N/A",IF(C23&gt;75,"No",IF(C23&lt;15,"No","Yes")))</f>
        <v>Yes</v>
      </c>
      <c r="E23" s="4">
        <v>38.478060755000001</v>
      </c>
      <c r="F23" s="5" t="str">
        <f>IF($B23="N/A","N/A",IF(E23&gt;75,"No",IF(E23&lt;15,"No","Yes")))</f>
        <v>Yes</v>
      </c>
      <c r="G23" s="4">
        <v>36.008091706000002</v>
      </c>
      <c r="H23" s="5" t="str">
        <f>IF($B23="N/A","N/A",IF(G23&gt;75,"No",IF(G23&lt;15,"No","Yes")))</f>
        <v>Yes</v>
      </c>
      <c r="I23" s="6">
        <v>6.726</v>
      </c>
      <c r="J23" s="6">
        <v>-6.42</v>
      </c>
      <c r="K23" s="112" t="str">
        <f t="shared" si="0"/>
        <v>Yes</v>
      </c>
    </row>
    <row r="24" spans="1:11" x14ac:dyDescent="0.2">
      <c r="A24" s="108" t="s">
        <v>834</v>
      </c>
      <c r="B24" s="22" t="s">
        <v>228</v>
      </c>
      <c r="C24" s="4">
        <v>58.106076874000003</v>
      </c>
      <c r="D24" s="5" t="str">
        <f>IF($B24="N/A","N/A",IF(C24&gt;70,"No",IF(C24&lt;25,"No","Yes")))</f>
        <v>Yes</v>
      </c>
      <c r="E24" s="4">
        <v>55.753298557999997</v>
      </c>
      <c r="F24" s="5" t="str">
        <f>IF($B24="N/A","N/A",IF(E24&gt;70,"No",IF(E24&lt;25,"No","Yes")))</f>
        <v>Yes</v>
      </c>
      <c r="G24" s="4">
        <v>59.47403911</v>
      </c>
      <c r="H24" s="5" t="str">
        <f>IF($B24="N/A","N/A",IF(G24&gt;70,"No",IF(G24&lt;25,"No","Yes")))</f>
        <v>Yes</v>
      </c>
      <c r="I24" s="6">
        <v>-4.05</v>
      </c>
      <c r="J24" s="6">
        <v>6.6740000000000004</v>
      </c>
      <c r="K24" s="112" t="str">
        <f t="shared" si="0"/>
        <v>Yes</v>
      </c>
    </row>
    <row r="25" spans="1:11" x14ac:dyDescent="0.2">
      <c r="A25" s="108" t="s">
        <v>318</v>
      </c>
      <c r="B25" s="22" t="s">
        <v>229</v>
      </c>
      <c r="C25" s="4">
        <v>42.538114665999998</v>
      </c>
      <c r="D25" s="5" t="str">
        <f>IF($B25="N/A","N/A",IF(C25&gt;70,"No",IF(C25&lt;35,"No","Yes")))</f>
        <v>Yes</v>
      </c>
      <c r="E25" s="4">
        <v>42.773857010999997</v>
      </c>
      <c r="F25" s="5" t="str">
        <f>IF($B25="N/A","N/A",IF(E25&gt;70,"No",IF(E25&lt;35,"No","Yes")))</f>
        <v>Yes</v>
      </c>
      <c r="G25" s="4">
        <v>53.742414025999999</v>
      </c>
      <c r="H25" s="5" t="str">
        <f>IF($B25="N/A","N/A",IF(G25&gt;70,"No",IF(G25&lt;35,"No","Yes")))</f>
        <v>Yes</v>
      </c>
      <c r="I25" s="6">
        <v>0.55420000000000003</v>
      </c>
      <c r="J25" s="6">
        <v>25.64</v>
      </c>
      <c r="K25" s="112" t="str">
        <f t="shared" si="0"/>
        <v>Yes</v>
      </c>
    </row>
    <row r="26" spans="1:11" x14ac:dyDescent="0.2">
      <c r="A26" s="108" t="s">
        <v>835</v>
      </c>
      <c r="B26" s="22" t="s">
        <v>220</v>
      </c>
      <c r="C26" s="4">
        <v>2.1958606764000002</v>
      </c>
      <c r="D26" s="5" t="str">
        <f>IF($B26="N/A","N/A",IF(C26&gt;1,"Yes","No"))</f>
        <v>Yes</v>
      </c>
      <c r="E26" s="4">
        <v>2.2725968436000001</v>
      </c>
      <c r="F26" s="5" t="str">
        <f>IF($B26="N/A","N/A",IF(E26&gt;1,"Yes","No"))</f>
        <v>Yes</v>
      </c>
      <c r="G26" s="4">
        <v>2.2609786700000001</v>
      </c>
      <c r="H26" s="5" t="str">
        <f>IF($B26="N/A","N/A",IF(G26&gt;1,"Yes","No"))</f>
        <v>Yes</v>
      </c>
      <c r="I26" s="6">
        <v>3.4950000000000001</v>
      </c>
      <c r="J26" s="6">
        <v>-0.51100000000000001</v>
      </c>
      <c r="K26" s="112" t="str">
        <f t="shared" si="0"/>
        <v>Yes</v>
      </c>
    </row>
    <row r="27" spans="1:11" x14ac:dyDescent="0.2">
      <c r="A27" s="108" t="s">
        <v>319</v>
      </c>
      <c r="B27" s="22" t="s">
        <v>213</v>
      </c>
      <c r="C27" s="4">
        <v>0</v>
      </c>
      <c r="D27" s="5" t="str">
        <f>IF($B27="N/A","N/A",IF(C27&gt;15,"No",IF(C27&lt;-15,"No","Yes")))</f>
        <v>N/A</v>
      </c>
      <c r="E27" s="4">
        <v>0</v>
      </c>
      <c r="F27" s="5" t="str">
        <f>IF($B27="N/A","N/A",IF(E27&gt;15,"No",IF(E27&lt;-15,"No","Yes")))</f>
        <v>N/A</v>
      </c>
      <c r="G27" s="4">
        <v>0</v>
      </c>
      <c r="H27" s="5" t="str">
        <f>IF($B27="N/A","N/A",IF(G27&gt;15,"No",IF(G27&lt;-15,"No","Yes")))</f>
        <v>N/A</v>
      </c>
      <c r="I27" s="6" t="s">
        <v>1749</v>
      </c>
      <c r="J27" s="6" t="s">
        <v>1749</v>
      </c>
      <c r="K27" s="112" t="str">
        <f t="shared" si="0"/>
        <v>N/A</v>
      </c>
    </row>
    <row r="28" spans="1:11" x14ac:dyDescent="0.2">
      <c r="A28" s="108" t="s">
        <v>836</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12" t="str">
        <f t="shared" si="0"/>
        <v>Yes</v>
      </c>
    </row>
    <row r="29" spans="1:11" x14ac:dyDescent="0.2">
      <c r="A29" s="108" t="s">
        <v>320</v>
      </c>
      <c r="B29" s="22" t="s">
        <v>213</v>
      </c>
      <c r="C29" s="4" t="s">
        <v>1749</v>
      </c>
      <c r="D29" s="5" t="str">
        <f>IF($B29="N/A","N/A",IF(C29&gt;15,"No",IF(C29&lt;-15,"No","Yes")))</f>
        <v>N/A</v>
      </c>
      <c r="E29" s="4" t="s">
        <v>1749</v>
      </c>
      <c r="F29" s="5" t="str">
        <f>IF($B29="N/A","N/A",IF(E29&gt;15,"No",IF(E29&lt;-15,"No","Yes")))</f>
        <v>N/A</v>
      </c>
      <c r="G29" s="4" t="s">
        <v>1749</v>
      </c>
      <c r="H29" s="5" t="str">
        <f>IF($B29="N/A","N/A",IF(G29&gt;15,"No",IF(G29&lt;-15,"No","Yes")))</f>
        <v>N/A</v>
      </c>
      <c r="I29" s="6" t="s">
        <v>1749</v>
      </c>
      <c r="J29" s="6" t="s">
        <v>1749</v>
      </c>
      <c r="K29" s="112" t="str">
        <f t="shared" si="0"/>
        <v>N/A</v>
      </c>
    </row>
    <row r="30" spans="1:11" x14ac:dyDescent="0.2">
      <c r="A30" s="108"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2" t="str">
        <f t="shared" si="0"/>
        <v>Yes</v>
      </c>
    </row>
    <row r="31" spans="1:11" x14ac:dyDescent="0.2">
      <c r="A31" s="124" t="s">
        <v>322</v>
      </c>
      <c r="B31" s="120" t="s">
        <v>230</v>
      </c>
      <c r="C31" s="125">
        <v>100</v>
      </c>
      <c r="D31" s="121" t="str">
        <f>IF($B31="N/A","N/A",IF(C31&gt;=90,"Yes","No"))</f>
        <v>Yes</v>
      </c>
      <c r="E31" s="125">
        <v>99.969315741000003</v>
      </c>
      <c r="F31" s="121" t="str">
        <f>IF($B31="N/A","N/A",IF(E31&gt;=90,"Yes","No"))</f>
        <v>Yes</v>
      </c>
      <c r="G31" s="125">
        <v>99.662845583000006</v>
      </c>
      <c r="H31" s="121" t="str">
        <f>IF($B31="N/A","N/A",IF(G31&gt;=90,"Yes","No"))</f>
        <v>Yes</v>
      </c>
      <c r="I31" s="122">
        <v>-3.1E-2</v>
      </c>
      <c r="J31" s="122">
        <v>-0.307</v>
      </c>
      <c r="K31" s="123" t="str">
        <f t="shared" si="0"/>
        <v>Yes</v>
      </c>
    </row>
    <row r="32" spans="1:11" x14ac:dyDescent="0.2">
      <c r="A32" s="201" t="s">
        <v>1647</v>
      </c>
      <c r="B32" s="202"/>
      <c r="C32" s="202"/>
      <c r="D32" s="202"/>
      <c r="E32" s="202"/>
      <c r="F32" s="202"/>
      <c r="G32" s="202"/>
      <c r="H32" s="202"/>
      <c r="I32" s="202"/>
      <c r="J32" s="202"/>
      <c r="K32" s="203"/>
    </row>
    <row r="33" spans="1:11" x14ac:dyDescent="0.2">
      <c r="A33" s="193" t="s">
        <v>1645</v>
      </c>
      <c r="B33" s="194"/>
      <c r="C33" s="194"/>
      <c r="D33" s="194"/>
      <c r="E33" s="194"/>
      <c r="F33" s="194"/>
      <c r="G33" s="194"/>
      <c r="H33" s="194"/>
      <c r="I33" s="194"/>
      <c r="J33" s="194"/>
      <c r="K33" s="195"/>
    </row>
    <row r="34" spans="1:11" x14ac:dyDescent="0.2">
      <c r="A34" s="196" t="s">
        <v>1743</v>
      </c>
      <c r="B34" s="196"/>
      <c r="C34" s="196"/>
      <c r="D34" s="196"/>
      <c r="E34" s="196"/>
      <c r="F34" s="196"/>
      <c r="G34" s="196"/>
      <c r="H34" s="196"/>
      <c r="I34" s="196"/>
      <c r="J34" s="196"/>
      <c r="K34" s="197"/>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25"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1592</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26" t="s">
        <v>301</v>
      </c>
      <c r="B6" s="73" t="s">
        <v>213</v>
      </c>
      <c r="C6" s="23">
        <v>466</v>
      </c>
      <c r="D6" s="5" t="str">
        <f>IF(OR($B6="N/A",$C6="N/A"),"N/A",IF(C6&lt;0,"No","Yes"))</f>
        <v>N/A</v>
      </c>
      <c r="E6" s="23">
        <v>11</v>
      </c>
      <c r="F6" s="5" t="str">
        <f>IF($B6="N/A","N/A",IF(E6&lt;0,"No","Yes"))</f>
        <v>N/A</v>
      </c>
      <c r="G6" s="23">
        <v>91</v>
      </c>
      <c r="H6" s="5" t="str">
        <f>IF($B6="N/A","N/A",IF(G6&lt;0,"No","Yes"))</f>
        <v>N/A</v>
      </c>
      <c r="I6" s="6">
        <v>-97.9</v>
      </c>
      <c r="J6" s="6">
        <v>810</v>
      </c>
      <c r="K6" s="112" t="str">
        <f t="shared" ref="K6:K35" si="0">IF(J6="Div by 0", "N/A", IF(J6="N/A","N/A", IF(J6&gt;30, "No", IF(J6&lt;-30, "No", "Yes"))))</f>
        <v>No</v>
      </c>
    </row>
    <row r="7" spans="1:11" x14ac:dyDescent="0.2">
      <c r="A7" s="108" t="s">
        <v>438</v>
      </c>
      <c r="B7" s="73" t="s">
        <v>213</v>
      </c>
      <c r="C7" s="5">
        <v>9.6566523605000008</v>
      </c>
      <c r="D7" s="5" t="str">
        <f t="shared" ref="D7:D17" si="1">IF(OR($B7="N/A",$C7="N/A"),"N/A",IF(C7&lt;0,"No","Yes"))</f>
        <v>N/A</v>
      </c>
      <c r="E7" s="5">
        <v>0</v>
      </c>
      <c r="F7" s="5" t="str">
        <f t="shared" ref="F7:F17" si="2">IF($B7="N/A","N/A",IF(E7&lt;0,"No","Yes"))</f>
        <v>N/A</v>
      </c>
      <c r="G7" s="5">
        <v>0</v>
      </c>
      <c r="H7" s="5" t="str">
        <f t="shared" ref="H7:H17" si="3">IF($B7="N/A","N/A",IF(G7&lt;0,"No","Yes"))</f>
        <v>N/A</v>
      </c>
      <c r="I7" s="6">
        <v>-100</v>
      </c>
      <c r="J7" s="6" t="s">
        <v>1749</v>
      </c>
      <c r="K7" s="112" t="str">
        <f t="shared" si="0"/>
        <v>N/A</v>
      </c>
    </row>
    <row r="8" spans="1:11" x14ac:dyDescent="0.2">
      <c r="A8" s="108" t="s">
        <v>439</v>
      </c>
      <c r="B8" s="73" t="s">
        <v>213</v>
      </c>
      <c r="C8" s="5">
        <v>59.012875536000003</v>
      </c>
      <c r="D8" s="5" t="str">
        <f t="shared" si="1"/>
        <v>N/A</v>
      </c>
      <c r="E8" s="5">
        <v>0</v>
      </c>
      <c r="F8" s="5" t="str">
        <f t="shared" si="2"/>
        <v>N/A</v>
      </c>
      <c r="G8" s="5">
        <v>29.670329670000001</v>
      </c>
      <c r="H8" s="5" t="str">
        <f t="shared" si="3"/>
        <v>N/A</v>
      </c>
      <c r="I8" s="6">
        <v>-100</v>
      </c>
      <c r="J8" s="6" t="s">
        <v>1749</v>
      </c>
      <c r="K8" s="112" t="str">
        <f t="shared" si="0"/>
        <v>N/A</v>
      </c>
    </row>
    <row r="9" spans="1:11" x14ac:dyDescent="0.2">
      <c r="A9" s="108" t="s">
        <v>440</v>
      </c>
      <c r="B9" s="73" t="s">
        <v>213</v>
      </c>
      <c r="C9" s="5">
        <v>20.815450643999998</v>
      </c>
      <c r="D9" s="5" t="str">
        <f t="shared" si="1"/>
        <v>N/A</v>
      </c>
      <c r="E9" s="5">
        <v>100</v>
      </c>
      <c r="F9" s="5" t="str">
        <f t="shared" si="2"/>
        <v>N/A</v>
      </c>
      <c r="G9" s="5">
        <v>58.241758242000003</v>
      </c>
      <c r="H9" s="5" t="str">
        <f t="shared" si="3"/>
        <v>N/A</v>
      </c>
      <c r="I9" s="6">
        <v>380.4</v>
      </c>
      <c r="J9" s="6">
        <v>-41.8</v>
      </c>
      <c r="K9" s="112" t="str">
        <f t="shared" si="0"/>
        <v>No</v>
      </c>
    </row>
    <row r="10" spans="1:11" x14ac:dyDescent="0.2">
      <c r="A10" s="108" t="s">
        <v>441</v>
      </c>
      <c r="B10" s="73" t="s">
        <v>213</v>
      </c>
      <c r="C10" s="5">
        <v>10.515021459</v>
      </c>
      <c r="D10" s="5" t="str">
        <f t="shared" si="1"/>
        <v>N/A</v>
      </c>
      <c r="E10" s="5">
        <v>0</v>
      </c>
      <c r="F10" s="5" t="str">
        <f t="shared" si="2"/>
        <v>N/A</v>
      </c>
      <c r="G10" s="5">
        <v>12.087912087999999</v>
      </c>
      <c r="H10" s="5" t="str">
        <f t="shared" si="3"/>
        <v>N/A</v>
      </c>
      <c r="I10" s="6">
        <v>-100</v>
      </c>
      <c r="J10" s="6" t="s">
        <v>1749</v>
      </c>
      <c r="K10" s="112" t="str">
        <f t="shared" si="0"/>
        <v>N/A</v>
      </c>
    </row>
    <row r="11" spans="1:11" x14ac:dyDescent="0.2">
      <c r="A11" s="109" t="s">
        <v>324</v>
      </c>
      <c r="B11" s="73" t="s">
        <v>213</v>
      </c>
      <c r="C11" s="5">
        <v>0</v>
      </c>
      <c r="D11" s="5" t="str">
        <f t="shared" si="1"/>
        <v>N/A</v>
      </c>
      <c r="E11" s="5">
        <v>0</v>
      </c>
      <c r="F11" s="5" t="str">
        <f t="shared" si="2"/>
        <v>N/A</v>
      </c>
      <c r="G11" s="5">
        <v>100</v>
      </c>
      <c r="H11" s="5" t="str">
        <f t="shared" si="3"/>
        <v>N/A</v>
      </c>
      <c r="I11" s="6" t="s">
        <v>1749</v>
      </c>
      <c r="J11" s="6" t="s">
        <v>1749</v>
      </c>
      <c r="K11" s="112" t="str">
        <f t="shared" si="0"/>
        <v>N/A</v>
      </c>
    </row>
    <row r="12" spans="1:11" x14ac:dyDescent="0.2">
      <c r="A12" s="109" t="s">
        <v>310</v>
      </c>
      <c r="B12" s="73" t="s">
        <v>213</v>
      </c>
      <c r="C12" s="5">
        <v>96.137339056000002</v>
      </c>
      <c r="D12" s="5" t="str">
        <f t="shared" si="1"/>
        <v>N/A</v>
      </c>
      <c r="E12" s="5">
        <v>100</v>
      </c>
      <c r="F12" s="5" t="str">
        <f t="shared" si="2"/>
        <v>N/A</v>
      </c>
      <c r="G12" s="5">
        <v>100</v>
      </c>
      <c r="H12" s="5" t="str">
        <f t="shared" si="3"/>
        <v>N/A</v>
      </c>
      <c r="I12" s="6">
        <v>4.0179999999999998</v>
      </c>
      <c r="J12" s="6">
        <v>0</v>
      </c>
      <c r="K12" s="112" t="str">
        <f t="shared" si="0"/>
        <v>Yes</v>
      </c>
    </row>
    <row r="13" spans="1:11" x14ac:dyDescent="0.2">
      <c r="A13" s="109" t="s">
        <v>827</v>
      </c>
      <c r="B13" s="73" t="s">
        <v>213</v>
      </c>
      <c r="C13" s="5">
        <v>1.0758928570999999</v>
      </c>
      <c r="D13" s="5" t="str">
        <f t="shared" si="1"/>
        <v>N/A</v>
      </c>
      <c r="E13" s="5">
        <v>1</v>
      </c>
      <c r="F13" s="5" t="str">
        <f t="shared" si="2"/>
        <v>N/A</v>
      </c>
      <c r="G13" s="5">
        <v>1.0109890109999999</v>
      </c>
      <c r="H13" s="5" t="str">
        <f t="shared" si="3"/>
        <v>N/A</v>
      </c>
      <c r="I13" s="6">
        <v>-7.05</v>
      </c>
      <c r="J13" s="6">
        <v>1.099</v>
      </c>
      <c r="K13" s="112" t="str">
        <f t="shared" si="0"/>
        <v>Yes</v>
      </c>
    </row>
    <row r="14" spans="1:11" x14ac:dyDescent="0.2">
      <c r="A14" s="109" t="s">
        <v>311</v>
      </c>
      <c r="B14" s="73" t="s">
        <v>213</v>
      </c>
      <c r="C14" s="5">
        <v>54.291845494</v>
      </c>
      <c r="D14" s="5" t="str">
        <f t="shared" si="1"/>
        <v>N/A</v>
      </c>
      <c r="E14" s="5">
        <v>0</v>
      </c>
      <c r="F14" s="5" t="str">
        <f t="shared" si="2"/>
        <v>N/A</v>
      </c>
      <c r="G14" s="5">
        <v>1.0989010989000001</v>
      </c>
      <c r="H14" s="5" t="str">
        <f t="shared" si="3"/>
        <v>N/A</v>
      </c>
      <c r="I14" s="6">
        <v>-100</v>
      </c>
      <c r="J14" s="6" t="s">
        <v>1749</v>
      </c>
      <c r="K14" s="112" t="str">
        <f t="shared" si="0"/>
        <v>N/A</v>
      </c>
    </row>
    <row r="15" spans="1:11" x14ac:dyDescent="0.2">
      <c r="A15" s="109" t="s">
        <v>828</v>
      </c>
      <c r="B15" s="73" t="s">
        <v>213</v>
      </c>
      <c r="C15" s="5">
        <v>8.3478260869999996</v>
      </c>
      <c r="D15" s="5" t="str">
        <f t="shared" si="1"/>
        <v>N/A</v>
      </c>
      <c r="E15" s="5" t="s">
        <v>1749</v>
      </c>
      <c r="F15" s="5" t="str">
        <f t="shared" si="2"/>
        <v>N/A</v>
      </c>
      <c r="G15" s="5">
        <v>14</v>
      </c>
      <c r="H15" s="5" t="str">
        <f t="shared" si="3"/>
        <v>N/A</v>
      </c>
      <c r="I15" s="6" t="s">
        <v>1749</v>
      </c>
      <c r="J15" s="6" t="s">
        <v>1749</v>
      </c>
      <c r="K15" s="112" t="str">
        <f t="shared" si="0"/>
        <v>N/A</v>
      </c>
    </row>
    <row r="16" spans="1:11" x14ac:dyDescent="0.2">
      <c r="A16" s="109" t="s">
        <v>837</v>
      </c>
      <c r="B16" s="73" t="s">
        <v>213</v>
      </c>
      <c r="C16" s="5">
        <v>5.5809935204999999</v>
      </c>
      <c r="D16" s="5" t="str">
        <f t="shared" si="1"/>
        <v>N/A</v>
      </c>
      <c r="E16" s="5">
        <v>6.9</v>
      </c>
      <c r="F16" s="5" t="str">
        <f t="shared" si="2"/>
        <v>N/A</v>
      </c>
      <c r="G16" s="5">
        <v>7.0439560439999997</v>
      </c>
      <c r="H16" s="5" t="str">
        <f t="shared" si="3"/>
        <v>N/A</v>
      </c>
      <c r="I16" s="6">
        <v>23.63</v>
      </c>
      <c r="J16" s="6">
        <v>2.0859999999999999</v>
      </c>
      <c r="K16" s="112" t="str">
        <f t="shared" si="0"/>
        <v>Yes</v>
      </c>
    </row>
    <row r="17" spans="1:11" x14ac:dyDescent="0.2">
      <c r="A17" s="109" t="s">
        <v>830</v>
      </c>
      <c r="B17" s="73" t="s">
        <v>213</v>
      </c>
      <c r="C17" s="5">
        <v>5.8811659192999999</v>
      </c>
      <c r="D17" s="5" t="str">
        <f t="shared" si="1"/>
        <v>N/A</v>
      </c>
      <c r="E17" s="5">
        <v>7.5555555555999998</v>
      </c>
      <c r="F17" s="5" t="str">
        <f t="shared" si="2"/>
        <v>N/A</v>
      </c>
      <c r="G17" s="5">
        <v>7.4666666667000001</v>
      </c>
      <c r="H17" s="5" t="str">
        <f t="shared" si="3"/>
        <v>N/A</v>
      </c>
      <c r="I17" s="6">
        <v>28.47</v>
      </c>
      <c r="J17" s="6">
        <v>-1.18</v>
      </c>
      <c r="K17" s="112" t="str">
        <f t="shared" si="0"/>
        <v>Yes</v>
      </c>
    </row>
    <row r="18" spans="1:11" x14ac:dyDescent="0.2">
      <c r="A18" s="108"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12" t="str">
        <f t="shared" si="0"/>
        <v>Yes</v>
      </c>
    </row>
    <row r="19" spans="1:11" x14ac:dyDescent="0.2">
      <c r="A19" s="108" t="s">
        <v>31</v>
      </c>
      <c r="B19" s="22" t="s">
        <v>214</v>
      </c>
      <c r="C19" s="5">
        <v>96.781115880000002</v>
      </c>
      <c r="D19" s="5" t="str">
        <f>IF(OR($B19="N/A",$C19="N/A"),"N/A",IF(C19&gt;100,"No",IF(C19&lt;95,"No","Yes")))</f>
        <v>Yes</v>
      </c>
      <c r="E19" s="5">
        <v>70</v>
      </c>
      <c r="F19" s="5" t="str">
        <f>IF(OR($B19="N/A",$E19="N/A"),"N/A",IF(E19&gt;100,"No",IF(E19&lt;98,"No","Yes")))</f>
        <v>No</v>
      </c>
      <c r="G19" s="5">
        <v>91.208791208999997</v>
      </c>
      <c r="H19" s="5" t="str">
        <f>IF($B19="N/A","N/A",IF(G19&gt;100,"No",IF(G19&lt;95,"No","Yes")))</f>
        <v>No</v>
      </c>
      <c r="I19" s="6">
        <v>-27.7</v>
      </c>
      <c r="J19" s="6">
        <v>30.3</v>
      </c>
      <c r="K19" s="112" t="str">
        <f t="shared" si="0"/>
        <v>No</v>
      </c>
    </row>
    <row r="20" spans="1:11" x14ac:dyDescent="0.2">
      <c r="A20" s="109" t="s">
        <v>313</v>
      </c>
      <c r="B20" s="73" t="s">
        <v>213</v>
      </c>
      <c r="C20" s="5">
        <v>98.927038627000002</v>
      </c>
      <c r="D20" s="5" t="str">
        <f t="shared" ref="D20:D35" si="4">IF(OR($B20="N/A",$C20="N/A"),"N/A",IF(C20&lt;0,"No","Yes"))</f>
        <v>N/A</v>
      </c>
      <c r="E20" s="5">
        <v>100</v>
      </c>
      <c r="F20" s="5" t="str">
        <f t="shared" ref="F20:F34" si="5">IF($B20="N/A","N/A",IF(E20&lt;0,"No","Yes"))</f>
        <v>N/A</v>
      </c>
      <c r="G20" s="5">
        <v>100</v>
      </c>
      <c r="H20" s="5" t="str">
        <f t="shared" ref="H20:H35" si="6">IF($B20="N/A","N/A",IF(G20&lt;0,"No","Yes"))</f>
        <v>N/A</v>
      </c>
      <c r="I20" s="6">
        <v>1.085</v>
      </c>
      <c r="J20" s="6">
        <v>0</v>
      </c>
      <c r="K20" s="112" t="str">
        <f t="shared" si="0"/>
        <v>Yes</v>
      </c>
    </row>
    <row r="21" spans="1:11" x14ac:dyDescent="0.2">
      <c r="A21" s="109" t="s">
        <v>838</v>
      </c>
      <c r="B21" s="73" t="s">
        <v>213</v>
      </c>
      <c r="C21" s="5">
        <v>1.0729613734000001</v>
      </c>
      <c r="D21" s="5" t="str">
        <f t="shared" si="4"/>
        <v>N/A</v>
      </c>
      <c r="E21" s="5">
        <v>0</v>
      </c>
      <c r="F21" s="5" t="str">
        <f t="shared" si="5"/>
        <v>N/A</v>
      </c>
      <c r="G21" s="5">
        <v>0</v>
      </c>
      <c r="H21" s="5" t="str">
        <f t="shared" si="6"/>
        <v>N/A</v>
      </c>
      <c r="I21" s="6">
        <v>-100</v>
      </c>
      <c r="J21" s="6" t="s">
        <v>1749</v>
      </c>
      <c r="K21" s="112" t="str">
        <f t="shared" si="0"/>
        <v>N/A</v>
      </c>
    </row>
    <row r="22" spans="1:11" x14ac:dyDescent="0.2">
      <c r="A22" s="109" t="s">
        <v>314</v>
      </c>
      <c r="B22" s="73" t="s">
        <v>213</v>
      </c>
      <c r="C22" s="5">
        <v>100</v>
      </c>
      <c r="D22" s="5" t="str">
        <f t="shared" si="4"/>
        <v>N/A</v>
      </c>
      <c r="E22" s="5">
        <v>100</v>
      </c>
      <c r="F22" s="5" t="str">
        <f t="shared" si="5"/>
        <v>N/A</v>
      </c>
      <c r="G22" s="5">
        <v>100</v>
      </c>
      <c r="H22" s="5" t="str">
        <f t="shared" si="6"/>
        <v>N/A</v>
      </c>
      <c r="I22" s="6">
        <v>0</v>
      </c>
      <c r="J22" s="6">
        <v>0</v>
      </c>
      <c r="K22" s="112" t="str">
        <f t="shared" si="0"/>
        <v>Yes</v>
      </c>
    </row>
    <row r="23" spans="1:11" x14ac:dyDescent="0.2">
      <c r="A23" s="109" t="s">
        <v>831</v>
      </c>
      <c r="B23" s="73" t="s">
        <v>213</v>
      </c>
      <c r="C23" s="5">
        <v>6.7231759657000003</v>
      </c>
      <c r="D23" s="5" t="str">
        <f t="shared" si="4"/>
        <v>N/A</v>
      </c>
      <c r="E23" s="5">
        <v>6.6</v>
      </c>
      <c r="F23" s="5" t="str">
        <f t="shared" si="5"/>
        <v>N/A</v>
      </c>
      <c r="G23" s="5">
        <v>2.4945054944999998</v>
      </c>
      <c r="H23" s="5" t="str">
        <f t="shared" si="6"/>
        <v>N/A</v>
      </c>
      <c r="I23" s="6">
        <v>-1.83</v>
      </c>
      <c r="J23" s="6">
        <v>-62.2</v>
      </c>
      <c r="K23" s="112" t="str">
        <f t="shared" si="0"/>
        <v>No</v>
      </c>
    </row>
    <row r="24" spans="1:11" x14ac:dyDescent="0.2">
      <c r="A24" s="109" t="s">
        <v>315</v>
      </c>
      <c r="B24" s="73" t="s">
        <v>213</v>
      </c>
      <c r="C24" s="5">
        <v>5.1502145923000002</v>
      </c>
      <c r="D24" s="5" t="str">
        <f t="shared" si="4"/>
        <v>N/A</v>
      </c>
      <c r="E24" s="5">
        <v>10</v>
      </c>
      <c r="F24" s="5" t="str">
        <f t="shared" si="5"/>
        <v>N/A</v>
      </c>
      <c r="G24" s="5">
        <v>7.6923076923</v>
      </c>
      <c r="H24" s="5" t="str">
        <f t="shared" si="6"/>
        <v>N/A</v>
      </c>
      <c r="I24" s="6">
        <v>94.17</v>
      </c>
      <c r="J24" s="6">
        <v>-23.1</v>
      </c>
      <c r="K24" s="112" t="str">
        <f t="shared" si="0"/>
        <v>Yes</v>
      </c>
    </row>
    <row r="25" spans="1:11" x14ac:dyDescent="0.2">
      <c r="A25" s="109" t="s">
        <v>316</v>
      </c>
      <c r="B25" s="73" t="s">
        <v>213</v>
      </c>
      <c r="C25" s="5">
        <v>25.965665236</v>
      </c>
      <c r="D25" s="5" t="str">
        <f t="shared" si="4"/>
        <v>N/A</v>
      </c>
      <c r="E25" s="5">
        <v>0</v>
      </c>
      <c r="F25" s="5" t="str">
        <f t="shared" si="5"/>
        <v>N/A</v>
      </c>
      <c r="G25" s="5">
        <v>5.4945054945000003</v>
      </c>
      <c r="H25" s="5" t="str">
        <f t="shared" si="6"/>
        <v>N/A</v>
      </c>
      <c r="I25" s="6">
        <v>-100</v>
      </c>
      <c r="J25" s="6" t="s">
        <v>1749</v>
      </c>
      <c r="K25" s="112" t="str">
        <f t="shared" si="0"/>
        <v>N/A</v>
      </c>
    </row>
    <row r="26" spans="1:11" x14ac:dyDescent="0.2">
      <c r="A26" s="109" t="s">
        <v>317</v>
      </c>
      <c r="B26" s="73" t="s">
        <v>213</v>
      </c>
      <c r="C26" s="5">
        <v>68.884120171999996</v>
      </c>
      <c r="D26" s="5" t="str">
        <f t="shared" si="4"/>
        <v>N/A</v>
      </c>
      <c r="E26" s="5">
        <v>90</v>
      </c>
      <c r="F26" s="5" t="str">
        <f t="shared" si="5"/>
        <v>N/A</v>
      </c>
      <c r="G26" s="5">
        <v>86.813186813000002</v>
      </c>
      <c r="H26" s="5" t="str">
        <f t="shared" si="6"/>
        <v>N/A</v>
      </c>
      <c r="I26" s="6">
        <v>30.65</v>
      </c>
      <c r="J26" s="6">
        <v>-3.54</v>
      </c>
      <c r="K26" s="112" t="str">
        <f t="shared" si="0"/>
        <v>Yes</v>
      </c>
    </row>
    <row r="27" spans="1:11" x14ac:dyDescent="0.2">
      <c r="A27" s="109" t="s">
        <v>318</v>
      </c>
      <c r="B27" s="73" t="s">
        <v>213</v>
      </c>
      <c r="C27" s="5">
        <v>30.472103004000001</v>
      </c>
      <c r="D27" s="5" t="str">
        <f t="shared" si="4"/>
        <v>N/A</v>
      </c>
      <c r="E27" s="5">
        <v>70</v>
      </c>
      <c r="F27" s="5" t="str">
        <f t="shared" si="5"/>
        <v>N/A</v>
      </c>
      <c r="G27" s="5">
        <v>14.285714285999999</v>
      </c>
      <c r="H27" s="5" t="str">
        <f t="shared" si="6"/>
        <v>N/A</v>
      </c>
      <c r="I27" s="6">
        <v>129.69999999999999</v>
      </c>
      <c r="J27" s="6">
        <v>-79.599999999999994</v>
      </c>
      <c r="K27" s="112" t="str">
        <f t="shared" si="0"/>
        <v>No</v>
      </c>
    </row>
    <row r="28" spans="1:11" x14ac:dyDescent="0.2">
      <c r="A28" s="109" t="s">
        <v>835</v>
      </c>
      <c r="B28" s="73" t="s">
        <v>213</v>
      </c>
      <c r="C28" s="5">
        <v>2.3802816900999999</v>
      </c>
      <c r="D28" s="5" t="str">
        <f t="shared" si="4"/>
        <v>N/A</v>
      </c>
      <c r="E28" s="5">
        <v>2.1428571429000001</v>
      </c>
      <c r="F28" s="5" t="str">
        <f t="shared" si="5"/>
        <v>N/A</v>
      </c>
      <c r="G28" s="5">
        <v>3.5384615385</v>
      </c>
      <c r="H28" s="5" t="str">
        <f t="shared" si="6"/>
        <v>N/A</v>
      </c>
      <c r="I28" s="6">
        <v>-9.9700000000000006</v>
      </c>
      <c r="J28" s="6">
        <v>65.13</v>
      </c>
      <c r="K28" s="112" t="str">
        <f t="shared" si="0"/>
        <v>No</v>
      </c>
    </row>
    <row r="29" spans="1:11" x14ac:dyDescent="0.2">
      <c r="A29" s="109" t="s">
        <v>319</v>
      </c>
      <c r="B29" s="73" t="s">
        <v>213</v>
      </c>
      <c r="C29" s="5">
        <v>0</v>
      </c>
      <c r="D29" s="5" t="str">
        <f t="shared" si="4"/>
        <v>N/A</v>
      </c>
      <c r="E29" s="5">
        <v>0</v>
      </c>
      <c r="F29" s="5" t="str">
        <f t="shared" si="5"/>
        <v>N/A</v>
      </c>
      <c r="G29" s="5">
        <v>0</v>
      </c>
      <c r="H29" s="5" t="str">
        <f t="shared" si="6"/>
        <v>N/A</v>
      </c>
      <c r="I29" s="6" t="s">
        <v>1749</v>
      </c>
      <c r="J29" s="6" t="s">
        <v>1749</v>
      </c>
      <c r="K29" s="112" t="str">
        <f t="shared" si="0"/>
        <v>N/A</v>
      </c>
    </row>
    <row r="30" spans="1:11" x14ac:dyDescent="0.2">
      <c r="A30" s="109" t="s">
        <v>836</v>
      </c>
      <c r="B30" s="73" t="s">
        <v>213</v>
      </c>
      <c r="C30" s="5">
        <v>100</v>
      </c>
      <c r="D30" s="5" t="str">
        <f t="shared" si="4"/>
        <v>N/A</v>
      </c>
      <c r="E30" s="5">
        <v>100</v>
      </c>
      <c r="F30" s="5" t="str">
        <f t="shared" si="5"/>
        <v>N/A</v>
      </c>
      <c r="G30" s="5">
        <v>100</v>
      </c>
      <c r="H30" s="5" t="str">
        <f t="shared" si="6"/>
        <v>N/A</v>
      </c>
      <c r="I30" s="6">
        <v>0</v>
      </c>
      <c r="J30" s="6">
        <v>0</v>
      </c>
      <c r="K30" s="112" t="str">
        <f t="shared" si="0"/>
        <v>Yes</v>
      </c>
    </row>
    <row r="31" spans="1:11" x14ac:dyDescent="0.2">
      <c r="A31" s="108" t="s">
        <v>320</v>
      </c>
      <c r="B31" s="22" t="s">
        <v>213</v>
      </c>
      <c r="C31" s="5" t="s">
        <v>1749</v>
      </c>
      <c r="D31" s="5" t="str">
        <f t="shared" si="4"/>
        <v>N/A</v>
      </c>
      <c r="E31" s="5" t="s">
        <v>1749</v>
      </c>
      <c r="F31" s="5" t="str">
        <f t="shared" si="5"/>
        <v>N/A</v>
      </c>
      <c r="G31" s="5" t="s">
        <v>1749</v>
      </c>
      <c r="H31" s="5" t="str">
        <f t="shared" si="6"/>
        <v>N/A</v>
      </c>
      <c r="I31" s="6" t="s">
        <v>1749</v>
      </c>
      <c r="J31" s="6" t="s">
        <v>1749</v>
      </c>
      <c r="K31" s="112" t="str">
        <f t="shared" si="0"/>
        <v>N/A</v>
      </c>
    </row>
    <row r="32" spans="1:11" x14ac:dyDescent="0.2">
      <c r="A32" s="108" t="s">
        <v>321</v>
      </c>
      <c r="B32" s="22" t="s">
        <v>213</v>
      </c>
      <c r="C32" s="5">
        <v>100</v>
      </c>
      <c r="D32" s="5" t="str">
        <f t="shared" si="4"/>
        <v>N/A</v>
      </c>
      <c r="E32" s="5">
        <v>100</v>
      </c>
      <c r="F32" s="5" t="str">
        <f t="shared" si="5"/>
        <v>N/A</v>
      </c>
      <c r="G32" s="5">
        <v>100</v>
      </c>
      <c r="H32" s="5" t="str">
        <f t="shared" si="6"/>
        <v>N/A</v>
      </c>
      <c r="I32" s="6">
        <v>0</v>
      </c>
      <c r="J32" s="6">
        <v>0</v>
      </c>
      <c r="K32" s="112" t="str">
        <f t="shared" si="0"/>
        <v>Yes</v>
      </c>
    </row>
    <row r="33" spans="1:11" x14ac:dyDescent="0.2">
      <c r="A33" s="109" t="s">
        <v>322</v>
      </c>
      <c r="B33" s="73" t="s">
        <v>213</v>
      </c>
      <c r="C33" s="5">
        <v>46.351931329999999</v>
      </c>
      <c r="D33" s="5" t="str">
        <f t="shared" si="4"/>
        <v>N/A</v>
      </c>
      <c r="E33" s="5">
        <v>100</v>
      </c>
      <c r="F33" s="5" t="str">
        <f t="shared" si="5"/>
        <v>N/A</v>
      </c>
      <c r="G33" s="5">
        <v>23.076923077</v>
      </c>
      <c r="H33" s="5" t="str">
        <f t="shared" si="6"/>
        <v>N/A</v>
      </c>
      <c r="I33" s="6">
        <v>115.7</v>
      </c>
      <c r="J33" s="6">
        <v>-76.900000000000006</v>
      </c>
      <c r="K33" s="112" t="str">
        <f t="shared" si="0"/>
        <v>No</v>
      </c>
    </row>
    <row r="34" spans="1:11" x14ac:dyDescent="0.2">
      <c r="A34" s="109" t="s">
        <v>323</v>
      </c>
      <c r="B34" s="73" t="s">
        <v>213</v>
      </c>
      <c r="C34" s="5">
        <v>5.5793991415999997</v>
      </c>
      <c r="D34" s="5" t="str">
        <f t="shared" si="4"/>
        <v>N/A</v>
      </c>
      <c r="E34" s="5">
        <v>0</v>
      </c>
      <c r="F34" s="5" t="str">
        <f t="shared" si="5"/>
        <v>N/A</v>
      </c>
      <c r="G34" s="5">
        <v>2.1978021978000002</v>
      </c>
      <c r="H34" s="5" t="str">
        <f t="shared" si="6"/>
        <v>N/A</v>
      </c>
      <c r="I34" s="6">
        <v>-100</v>
      </c>
      <c r="J34" s="6" t="s">
        <v>1749</v>
      </c>
      <c r="K34" s="112" t="str">
        <f t="shared" si="0"/>
        <v>N/A</v>
      </c>
    </row>
    <row r="35" spans="1:11" ht="25.5" x14ac:dyDescent="0.2">
      <c r="A35" s="109" t="s">
        <v>370</v>
      </c>
      <c r="B35" s="73" t="s">
        <v>213</v>
      </c>
      <c r="C35" s="5">
        <v>3.0042918455000001</v>
      </c>
      <c r="D35" s="5" t="str">
        <f t="shared" si="4"/>
        <v>N/A</v>
      </c>
      <c r="E35" s="5">
        <v>80</v>
      </c>
      <c r="F35" s="5" t="str">
        <f>IF($B35="N/A","N/A",IF(E35&lt;0,"No","Yes"))</f>
        <v>N/A</v>
      </c>
      <c r="G35" s="5">
        <v>16.483516483999999</v>
      </c>
      <c r="H35" s="5" t="str">
        <f t="shared" si="6"/>
        <v>N/A</v>
      </c>
      <c r="I35" s="6">
        <v>2563</v>
      </c>
      <c r="J35" s="6">
        <v>-79.400000000000006</v>
      </c>
      <c r="K35" s="112" t="str">
        <f t="shared" si="0"/>
        <v>No</v>
      </c>
    </row>
    <row r="36" spans="1:11" x14ac:dyDescent="0.2">
      <c r="A36" s="110" t="s">
        <v>374</v>
      </c>
      <c r="B36" s="1" t="s">
        <v>213</v>
      </c>
      <c r="C36" s="4">
        <v>75.965665236000007</v>
      </c>
      <c r="D36" s="5" t="str">
        <f t="shared" ref="D36:D39" si="7">IF($B36="N/A","N/A",IF(C36&lt;0,"No","Yes"))</f>
        <v>N/A</v>
      </c>
      <c r="E36" s="4">
        <v>90</v>
      </c>
      <c r="F36" s="5" t="str">
        <f t="shared" ref="F36:F39" si="8">IF($B36="N/A","N/A",IF(E36&lt;0,"No","Yes"))</f>
        <v>N/A</v>
      </c>
      <c r="G36" s="4">
        <v>78.021978021999999</v>
      </c>
      <c r="H36" s="5" t="str">
        <f t="shared" ref="H36:H39" si="9">IF($B36="N/A","N/A",IF(G36&lt;0,"No","Yes"))</f>
        <v>N/A</v>
      </c>
      <c r="I36" s="6">
        <v>18.47</v>
      </c>
      <c r="J36" s="6">
        <v>-13.3</v>
      </c>
      <c r="K36" s="112" t="str">
        <f>IF(J36="Div by 0", "N/A", IF(J36="N/A","N/A", IF(J36&gt;30, "No", IF(J36&lt;-30, "No", "Yes"))))</f>
        <v>Yes</v>
      </c>
    </row>
    <row r="37" spans="1:11" x14ac:dyDescent="0.2">
      <c r="A37" s="110" t="s">
        <v>375</v>
      </c>
      <c r="B37" s="1" t="s">
        <v>213</v>
      </c>
      <c r="C37" s="4">
        <v>18.025751072999999</v>
      </c>
      <c r="D37" s="5" t="str">
        <f t="shared" si="7"/>
        <v>N/A</v>
      </c>
      <c r="E37" s="4">
        <v>10</v>
      </c>
      <c r="F37" s="5" t="str">
        <f t="shared" si="8"/>
        <v>N/A</v>
      </c>
      <c r="G37" s="4">
        <v>20.879120878999998</v>
      </c>
      <c r="H37" s="5" t="str">
        <f t="shared" si="9"/>
        <v>N/A</v>
      </c>
      <c r="I37" s="6">
        <v>-44.5</v>
      </c>
      <c r="J37" s="6">
        <v>108.8</v>
      </c>
      <c r="K37" s="112" t="str">
        <f>IF(J37="Div by 0", "N/A", IF(J37="N/A","N/A", IF(J37&gt;30, "No", IF(J37&lt;-30, "No", "Yes"))))</f>
        <v>No</v>
      </c>
    </row>
    <row r="38" spans="1:11" x14ac:dyDescent="0.2">
      <c r="A38" s="110" t="s">
        <v>376</v>
      </c>
      <c r="B38" s="1" t="s">
        <v>213</v>
      </c>
      <c r="C38" s="4">
        <v>3.0042918455000001</v>
      </c>
      <c r="D38" s="5" t="str">
        <f t="shared" si="7"/>
        <v>N/A</v>
      </c>
      <c r="E38" s="4">
        <v>0</v>
      </c>
      <c r="F38" s="5" t="str">
        <f t="shared" si="8"/>
        <v>N/A</v>
      </c>
      <c r="G38" s="4">
        <v>0</v>
      </c>
      <c r="H38" s="5" t="str">
        <f t="shared" si="9"/>
        <v>N/A</v>
      </c>
      <c r="I38" s="6">
        <v>-100</v>
      </c>
      <c r="J38" s="6" t="s">
        <v>1749</v>
      </c>
      <c r="K38" s="112" t="str">
        <f>IF(J38="Div by 0", "N/A", IF(J38="N/A","N/A", IF(J38&gt;30, "No", IF(J38&lt;-30, "No", "Yes"))))</f>
        <v>N/A</v>
      </c>
    </row>
    <row r="39" spans="1:11" x14ac:dyDescent="0.2">
      <c r="A39" s="127" t="s">
        <v>377</v>
      </c>
      <c r="B39" s="128" t="s">
        <v>213</v>
      </c>
      <c r="C39" s="125">
        <v>1.9313304721</v>
      </c>
      <c r="D39" s="121" t="str">
        <f t="shared" si="7"/>
        <v>N/A</v>
      </c>
      <c r="E39" s="125">
        <v>0</v>
      </c>
      <c r="F39" s="121" t="str">
        <f t="shared" si="8"/>
        <v>N/A</v>
      </c>
      <c r="G39" s="125">
        <v>0</v>
      </c>
      <c r="H39" s="121" t="str">
        <f t="shared" si="9"/>
        <v>N/A</v>
      </c>
      <c r="I39" s="122">
        <v>-100</v>
      </c>
      <c r="J39" s="122" t="s">
        <v>1749</v>
      </c>
      <c r="K39" s="123" t="str">
        <f>IF(J39="Div by 0", "N/A", IF(J39="N/A","N/A", IF(J39&gt;30, "No", IF(J39&lt;-30, "No", "Yes"))))</f>
        <v>N/A</v>
      </c>
    </row>
    <row r="40" spans="1:11" x14ac:dyDescent="0.2">
      <c r="A40" s="201" t="s">
        <v>1647</v>
      </c>
      <c r="B40" s="202"/>
      <c r="C40" s="202"/>
      <c r="D40" s="202"/>
      <c r="E40" s="202"/>
      <c r="F40" s="202"/>
      <c r="G40" s="202"/>
      <c r="H40" s="202"/>
      <c r="I40" s="202"/>
      <c r="J40" s="202"/>
      <c r="K40" s="203"/>
    </row>
    <row r="41" spans="1:11" x14ac:dyDescent="0.2">
      <c r="A41" s="193" t="s">
        <v>1645</v>
      </c>
      <c r="B41" s="194"/>
      <c r="C41" s="194"/>
      <c r="D41" s="194"/>
      <c r="E41" s="194"/>
      <c r="F41" s="194"/>
      <c r="G41" s="194"/>
      <c r="H41" s="194"/>
      <c r="I41" s="194"/>
      <c r="J41" s="194"/>
      <c r="K41" s="195"/>
    </row>
    <row r="42" spans="1:11" x14ac:dyDescent="0.2">
      <c r="A42" s="196" t="s">
        <v>1743</v>
      </c>
      <c r="B42" s="196"/>
      <c r="C42" s="196"/>
      <c r="D42" s="196"/>
      <c r="E42" s="196"/>
      <c r="F42" s="196"/>
      <c r="G42" s="196"/>
      <c r="H42" s="196"/>
      <c r="I42" s="196"/>
      <c r="J42" s="196"/>
      <c r="K42" s="197"/>
    </row>
  </sheetData>
  <mergeCells count="7">
    <mergeCell ref="A42:K42"/>
    <mergeCell ref="A1:K1"/>
    <mergeCell ref="A2:K2"/>
    <mergeCell ref="A4:K4"/>
    <mergeCell ref="A40:K40"/>
    <mergeCell ref="A41:K41"/>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74" customWidth="1"/>
    <col min="2" max="2" width="20"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9.1406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1593</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s="14" customFormat="1" ht="65.2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x14ac:dyDescent="0.2">
      <c r="A6" s="129" t="s">
        <v>342</v>
      </c>
      <c r="B6" s="5" t="s">
        <v>213</v>
      </c>
      <c r="C6" s="3">
        <v>7</v>
      </c>
      <c r="D6" s="5" t="s">
        <v>213</v>
      </c>
      <c r="E6" s="3" t="s">
        <v>1747</v>
      </c>
      <c r="F6" s="5" t="s">
        <v>213</v>
      </c>
      <c r="G6" s="3" t="s">
        <v>1747</v>
      </c>
      <c r="H6" s="5" t="s">
        <v>213</v>
      </c>
      <c r="I6" s="96" t="s">
        <v>213</v>
      </c>
      <c r="J6" s="96" t="s">
        <v>213</v>
      </c>
      <c r="K6" s="112" t="s">
        <v>213</v>
      </c>
    </row>
    <row r="7" spans="1:11" s="16" customFormat="1" x14ac:dyDescent="0.2">
      <c r="A7" s="129" t="s">
        <v>12</v>
      </c>
      <c r="B7" s="17" t="s">
        <v>213</v>
      </c>
      <c r="C7" s="18">
        <v>524909</v>
      </c>
      <c r="D7" s="19" t="str">
        <f>IF($B7="N/A","N/A",IF(C7&gt;15,"No",IF(C7&lt;-15,"No","Yes")))</f>
        <v>N/A</v>
      </c>
      <c r="E7" s="18">
        <v>505193</v>
      </c>
      <c r="F7" s="19" t="str">
        <f>IF($B7="N/A","N/A",IF(E7&gt;15,"No",IF(E7&lt;-15,"No","Yes")))</f>
        <v>N/A</v>
      </c>
      <c r="G7" s="18">
        <v>335454</v>
      </c>
      <c r="H7" s="19" t="str">
        <f>IF($B7="N/A","N/A",IF(G7&gt;15,"No",IF(G7&lt;-15,"No","Yes")))</f>
        <v>N/A</v>
      </c>
      <c r="I7" s="20">
        <v>-3.76</v>
      </c>
      <c r="J7" s="20">
        <v>-33.6</v>
      </c>
      <c r="K7" s="113" t="str">
        <f t="shared" ref="K7:K24" si="0">IF(J7="Div by 0", "N/A", IF(J7="N/A","N/A", IF(J7&gt;30, "No", IF(J7&lt;-30, "No", "Yes"))))</f>
        <v>No</v>
      </c>
    </row>
    <row r="8" spans="1:11" x14ac:dyDescent="0.2">
      <c r="A8" s="129" t="s">
        <v>362</v>
      </c>
      <c r="B8" s="17" t="s">
        <v>213</v>
      </c>
      <c r="C8" s="21">
        <v>99.375129783999995</v>
      </c>
      <c r="D8" s="19" t="str">
        <f>IF($B8="N/A","N/A",IF(C8&gt;15,"No",IF(C8&lt;-15,"No","Yes")))</f>
        <v>N/A</v>
      </c>
      <c r="E8" s="21">
        <v>99.999802055999993</v>
      </c>
      <c r="F8" s="19" t="str">
        <f>IF($B8="N/A","N/A",IF(E8&gt;15,"No",IF(E8&lt;-15,"No","Yes")))</f>
        <v>N/A</v>
      </c>
      <c r="G8" s="21">
        <v>99.999701896999994</v>
      </c>
      <c r="H8" s="19" t="str">
        <f>IF($B8="N/A","N/A",IF(G8&gt;15,"No",IF(G8&lt;-15,"No","Yes")))</f>
        <v>N/A</v>
      </c>
      <c r="I8" s="20">
        <v>0.62860000000000005</v>
      </c>
      <c r="J8" s="20">
        <v>0</v>
      </c>
      <c r="K8" s="113" t="str">
        <f t="shared" si="0"/>
        <v>Yes</v>
      </c>
    </row>
    <row r="9" spans="1:11" x14ac:dyDescent="0.2">
      <c r="A9" s="129" t="s">
        <v>119</v>
      </c>
      <c r="B9" s="22" t="s">
        <v>213</v>
      </c>
      <c r="C9" s="4">
        <v>0.6248702156</v>
      </c>
      <c r="D9" s="5" t="str">
        <f>IF($B9="N/A","N/A",IF(C9&gt;15,"No",IF(C9&lt;-15,"No","Yes")))</f>
        <v>N/A</v>
      </c>
      <c r="E9" s="4">
        <v>1.9794419999999999E-4</v>
      </c>
      <c r="F9" s="5" t="str">
        <f>IF($B9="N/A","N/A",IF(E9&gt;15,"No",IF(E9&lt;-15,"No","Yes")))</f>
        <v>N/A</v>
      </c>
      <c r="G9" s="4">
        <v>2.9810349999999998E-4</v>
      </c>
      <c r="H9" s="5" t="str">
        <f>IF($B9="N/A","N/A",IF(G9&gt;15,"No",IF(G9&lt;-15,"No","Yes")))</f>
        <v>N/A</v>
      </c>
      <c r="I9" s="6">
        <v>-100</v>
      </c>
      <c r="J9" s="6">
        <v>50.6</v>
      </c>
      <c r="K9" s="112" t="str">
        <f t="shared" si="0"/>
        <v>No</v>
      </c>
    </row>
    <row r="10" spans="1:11" x14ac:dyDescent="0.2">
      <c r="A10" s="129" t="s">
        <v>120</v>
      </c>
      <c r="B10" s="22" t="s">
        <v>213</v>
      </c>
      <c r="C10" s="4">
        <v>0</v>
      </c>
      <c r="D10" s="5" t="str">
        <f>IF($B10="N/A","N/A",IF(C10&gt;15,"No",IF(C10&lt;-15,"No","Yes")))</f>
        <v>N/A</v>
      </c>
      <c r="E10" s="4">
        <v>0</v>
      </c>
      <c r="F10" s="5" t="str">
        <f>IF($B10="N/A","N/A",IF(E10&gt;15,"No",IF(E10&lt;-15,"No","Yes")))</f>
        <v>N/A</v>
      </c>
      <c r="G10" s="4">
        <v>0</v>
      </c>
      <c r="H10" s="5" t="str">
        <f>IF($B10="N/A","N/A",IF(G10&gt;15,"No",IF(G10&lt;-15,"No","Yes")))</f>
        <v>N/A</v>
      </c>
      <c r="I10" s="6" t="s">
        <v>1749</v>
      </c>
      <c r="J10" s="6" t="s">
        <v>1749</v>
      </c>
      <c r="K10" s="112" t="str">
        <f t="shared" si="0"/>
        <v>N/A</v>
      </c>
    </row>
    <row r="11" spans="1:11" x14ac:dyDescent="0.2">
      <c r="A11" s="129" t="s">
        <v>839</v>
      </c>
      <c r="B11" s="22" t="s">
        <v>214</v>
      </c>
      <c r="C11" s="4">
        <v>99.371700618999995</v>
      </c>
      <c r="D11" s="5" t="str">
        <f>IF(OR($B11="N/A",$C11="N/A"),"N/A",IF(C11&gt;100,"No",IF(C11&lt;95,"No","Yes")))</f>
        <v>Yes</v>
      </c>
      <c r="E11" s="4">
        <v>99.997030838000001</v>
      </c>
      <c r="F11" s="5" t="str">
        <f>IF(OR($B11="N/A",$E11="N/A"),"N/A",IF(E11&gt;100,"No",IF(E11&lt;95,"No","Yes")))</f>
        <v>Yes</v>
      </c>
      <c r="G11" s="4">
        <v>99.999403792999999</v>
      </c>
      <c r="H11" s="5" t="str">
        <f>IF($B11="N/A","N/A",IF(G11&gt;100,"No",IF(G11&lt;95,"No","Yes")))</f>
        <v>Yes</v>
      </c>
      <c r="I11" s="6">
        <v>0.62929999999999997</v>
      </c>
      <c r="J11" s="6">
        <v>2.3999999999999998E-3</v>
      </c>
      <c r="K11" s="112" t="str">
        <f t="shared" si="0"/>
        <v>Yes</v>
      </c>
    </row>
    <row r="12" spans="1:11" x14ac:dyDescent="0.2">
      <c r="A12" s="129"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1749</v>
      </c>
      <c r="J12" s="6" t="s">
        <v>1749</v>
      </c>
      <c r="K12" s="112" t="str">
        <f t="shared" si="0"/>
        <v>N/A</v>
      </c>
    </row>
    <row r="13" spans="1:11" x14ac:dyDescent="0.2">
      <c r="A13" s="129" t="s">
        <v>840</v>
      </c>
      <c r="B13" s="22" t="s">
        <v>214</v>
      </c>
      <c r="C13" s="4">
        <v>100</v>
      </c>
      <c r="D13" s="5" t="str">
        <f t="shared" si="1"/>
        <v>Yes</v>
      </c>
      <c r="E13" s="4">
        <v>86.981213120999996</v>
      </c>
      <c r="F13" s="5" t="str">
        <f t="shared" si="2"/>
        <v>No</v>
      </c>
      <c r="G13" s="4">
        <v>58.288766864999999</v>
      </c>
      <c r="H13" s="5" t="str">
        <f t="shared" si="3"/>
        <v>No</v>
      </c>
      <c r="I13" s="6">
        <v>-13</v>
      </c>
      <c r="J13" s="6">
        <v>-33</v>
      </c>
      <c r="K13" s="112" t="str">
        <f t="shared" si="0"/>
        <v>No</v>
      </c>
    </row>
    <row r="14" spans="1:11" x14ac:dyDescent="0.2">
      <c r="A14" s="129" t="s">
        <v>13</v>
      </c>
      <c r="B14" s="22" t="s">
        <v>213</v>
      </c>
      <c r="C14" s="23">
        <v>521629</v>
      </c>
      <c r="D14" s="5" t="str">
        <f>IF($B14="N/A","N/A",IF(C14&gt;15,"No",IF(C14&lt;-15,"No","Yes")))</f>
        <v>N/A</v>
      </c>
      <c r="E14" s="23">
        <v>505192</v>
      </c>
      <c r="F14" s="5" t="str">
        <f>IF($B14="N/A","N/A",IF(E14&gt;15,"No",IF(E14&lt;-15,"No","Yes")))</f>
        <v>N/A</v>
      </c>
      <c r="G14" s="23">
        <v>335453</v>
      </c>
      <c r="H14" s="5" t="str">
        <f>IF($B14="N/A","N/A",IF(G14&gt;15,"No",IF(G14&lt;-15,"No","Yes")))</f>
        <v>N/A</v>
      </c>
      <c r="I14" s="6">
        <v>-3.15</v>
      </c>
      <c r="J14" s="6">
        <v>-33.6</v>
      </c>
      <c r="K14" s="112" t="str">
        <f t="shared" si="0"/>
        <v>No</v>
      </c>
    </row>
    <row r="15" spans="1:11" x14ac:dyDescent="0.2">
      <c r="A15" s="129" t="s">
        <v>442</v>
      </c>
      <c r="B15" s="22" t="s">
        <v>215</v>
      </c>
      <c r="C15" s="4">
        <v>43.925280227999998</v>
      </c>
      <c r="D15" s="5" t="str">
        <f>IF($B15="N/A","N/A",IF(C15&gt;20,"No",IF(C15&lt;5,"No","Yes")))</f>
        <v>No</v>
      </c>
      <c r="E15" s="4">
        <v>26.895516952000001</v>
      </c>
      <c r="F15" s="5" t="str">
        <f>IF($B15="N/A","N/A",IF(E15&gt;20,"No",IF(E15&lt;5,"No","Yes")))</f>
        <v>No</v>
      </c>
      <c r="G15" s="4">
        <v>4.9747654664000001</v>
      </c>
      <c r="H15" s="5" t="str">
        <f>IF($B15="N/A","N/A",IF(G15&gt;20,"No",IF(G15&lt;5,"No","Yes")))</f>
        <v>No</v>
      </c>
      <c r="I15" s="6">
        <v>-38.799999999999997</v>
      </c>
      <c r="J15" s="6">
        <v>-81.5</v>
      </c>
      <c r="K15" s="112" t="str">
        <f t="shared" si="0"/>
        <v>No</v>
      </c>
    </row>
    <row r="16" spans="1:11" x14ac:dyDescent="0.2">
      <c r="A16" s="129" t="s">
        <v>443</v>
      </c>
      <c r="B16" s="17" t="s">
        <v>213</v>
      </c>
      <c r="C16" s="4">
        <v>56.074719772000002</v>
      </c>
      <c r="D16" s="5" t="str">
        <f>IF($B16="N/A","N/A",IF(C16&gt;15,"No",IF(C16&lt;-15,"No","Yes")))</f>
        <v>N/A</v>
      </c>
      <c r="E16" s="4">
        <v>73.104483048000006</v>
      </c>
      <c r="F16" s="5" t="str">
        <f>IF($B16="N/A","N/A",IF(E16&gt;15,"No",IF(E16&lt;-15,"No","Yes")))</f>
        <v>N/A</v>
      </c>
      <c r="G16" s="4">
        <v>95.025234534000006</v>
      </c>
      <c r="H16" s="5" t="str">
        <f>IF($B16="N/A","N/A",IF(G16&gt;15,"No",IF(G16&lt;-15,"No","Yes")))</f>
        <v>N/A</v>
      </c>
      <c r="I16" s="6">
        <v>30.37</v>
      </c>
      <c r="J16" s="6">
        <v>29.99</v>
      </c>
      <c r="K16" s="112" t="str">
        <f t="shared" si="0"/>
        <v>Yes</v>
      </c>
    </row>
    <row r="17" spans="1:11" x14ac:dyDescent="0.2">
      <c r="A17" s="129" t="s">
        <v>444</v>
      </c>
      <c r="B17" s="22" t="s">
        <v>235</v>
      </c>
      <c r="C17" s="4">
        <v>25.239969404</v>
      </c>
      <c r="D17" s="5" t="str">
        <f>IF($B17="N/A","N/A",IF(C17&gt;1,"Yes","No"))</f>
        <v>Yes</v>
      </c>
      <c r="E17" s="4">
        <v>46.825365406000003</v>
      </c>
      <c r="F17" s="5" t="str">
        <f>IF($B17="N/A","N/A",IF(E17&gt;1,"Yes","No"))</f>
        <v>Yes</v>
      </c>
      <c r="G17" s="4">
        <v>54.064205715999996</v>
      </c>
      <c r="H17" s="5" t="str">
        <f>IF($B17="N/A","N/A",IF(G17&gt;1,"Yes","No"))</f>
        <v>Yes</v>
      </c>
      <c r="I17" s="6">
        <v>85.52</v>
      </c>
      <c r="J17" s="6">
        <v>15.46</v>
      </c>
      <c r="K17" s="112" t="str">
        <f t="shared" si="0"/>
        <v>Yes</v>
      </c>
    </row>
    <row r="18" spans="1:11" x14ac:dyDescent="0.2">
      <c r="A18" s="129" t="s">
        <v>862</v>
      </c>
      <c r="B18" s="22" t="s">
        <v>213</v>
      </c>
      <c r="C18" s="75">
        <v>1899.8671188000001</v>
      </c>
      <c r="D18" s="5" t="str">
        <f>IF($B18="N/A","N/A",IF(C18&gt;15,"No",IF(C18&lt;-15,"No","Yes")))</f>
        <v>N/A</v>
      </c>
      <c r="E18" s="75">
        <v>1823.6851005000001</v>
      </c>
      <c r="F18" s="5" t="str">
        <f>IF($B18="N/A","N/A",IF(E18&gt;15,"No",IF(E18&lt;-15,"No","Yes")))</f>
        <v>N/A</v>
      </c>
      <c r="G18" s="75">
        <v>1994.4055579999999</v>
      </c>
      <c r="H18" s="5" t="str">
        <f>IF($B18="N/A","N/A",IF(G18&gt;15,"No",IF(G18&lt;-15,"No","Yes")))</f>
        <v>N/A</v>
      </c>
      <c r="I18" s="6">
        <v>-4.01</v>
      </c>
      <c r="J18" s="6">
        <v>9.3610000000000007</v>
      </c>
      <c r="K18" s="112" t="str">
        <f t="shared" si="0"/>
        <v>Yes</v>
      </c>
    </row>
    <row r="19" spans="1:11" x14ac:dyDescent="0.2">
      <c r="A19" s="111" t="s">
        <v>131</v>
      </c>
      <c r="B19" s="22" t="s">
        <v>213</v>
      </c>
      <c r="C19" s="23">
        <v>544</v>
      </c>
      <c r="D19" s="22" t="s">
        <v>213</v>
      </c>
      <c r="E19" s="23">
        <v>1026</v>
      </c>
      <c r="F19" s="22" t="s">
        <v>213</v>
      </c>
      <c r="G19" s="23">
        <v>120104</v>
      </c>
      <c r="H19" s="5" t="str">
        <f>IF($B19="N/A","N/A",IF(G19&gt;15,"No",IF(G19&lt;-15,"No","Yes")))</f>
        <v>N/A</v>
      </c>
      <c r="I19" s="6">
        <v>88.6</v>
      </c>
      <c r="J19" s="6">
        <v>11606</v>
      </c>
      <c r="K19" s="112" t="str">
        <f t="shared" si="0"/>
        <v>No</v>
      </c>
    </row>
    <row r="20" spans="1:11" x14ac:dyDescent="0.2">
      <c r="A20" s="111" t="s">
        <v>346</v>
      </c>
      <c r="B20" s="17" t="s">
        <v>213</v>
      </c>
      <c r="C20" s="4">
        <v>0.10363701140000001</v>
      </c>
      <c r="D20" s="22" t="s">
        <v>213</v>
      </c>
      <c r="E20" s="4">
        <v>0.20309070000000001</v>
      </c>
      <c r="F20" s="22" t="s">
        <v>213</v>
      </c>
      <c r="G20" s="4">
        <v>35.803418651000001</v>
      </c>
      <c r="H20" s="5" t="str">
        <f>IF($B20="N/A","N/A",IF(G20&gt;15,"No",IF(G20&lt;-15,"No","Yes")))</f>
        <v>N/A</v>
      </c>
      <c r="I20" s="6">
        <v>95.96</v>
      </c>
      <c r="J20" s="6">
        <v>17529</v>
      </c>
      <c r="K20" s="112" t="str">
        <f t="shared" si="0"/>
        <v>No</v>
      </c>
    </row>
    <row r="21" spans="1:11" ht="25.5" x14ac:dyDescent="0.2">
      <c r="A21" s="111" t="s">
        <v>841</v>
      </c>
      <c r="B21" s="22" t="s">
        <v>213</v>
      </c>
      <c r="C21" s="75">
        <v>2649.7077205999999</v>
      </c>
      <c r="D21" s="5" t="str">
        <f>IF($B21="N/A","N/A",IF(C21&gt;60,"No",IF(C21&lt;15,"No","Yes")))</f>
        <v>N/A</v>
      </c>
      <c r="E21" s="75">
        <v>2775.5292398000001</v>
      </c>
      <c r="F21" s="5" t="str">
        <f>IF($B21="N/A","N/A",IF(E21&gt;60,"No",IF(E21&lt;15,"No","Yes")))</f>
        <v>N/A</v>
      </c>
      <c r="G21" s="75">
        <v>2096.3099729999999</v>
      </c>
      <c r="H21" s="5" t="str">
        <f>IF($B21="N/A","N/A",IF(G21&gt;60,"No",IF(G21&lt;15,"No","Yes")))</f>
        <v>N/A</v>
      </c>
      <c r="I21" s="6">
        <v>4.7489999999999997</v>
      </c>
      <c r="J21" s="6">
        <v>-24.5</v>
      </c>
      <c r="K21" s="112" t="str">
        <f t="shared" si="0"/>
        <v>Yes</v>
      </c>
    </row>
    <row r="22" spans="1:11" x14ac:dyDescent="0.2">
      <c r="A22" s="111" t="s">
        <v>27</v>
      </c>
      <c r="B22" s="22" t="s">
        <v>217</v>
      </c>
      <c r="C22" s="23">
        <v>0</v>
      </c>
      <c r="D22" s="5" t="str">
        <f>IF($B22="N/A","N/A",IF(C22="N/A","N/A",IF(C22=0,"Yes","No")))</f>
        <v>Yes</v>
      </c>
      <c r="E22" s="23">
        <v>0</v>
      </c>
      <c r="F22" s="5" t="str">
        <f>IF($B22="N/A","N/A",IF(E22="N/A","N/A",IF(E22=0,"Yes","No")))</f>
        <v>Yes</v>
      </c>
      <c r="G22" s="23">
        <v>0</v>
      </c>
      <c r="H22" s="5" t="str">
        <f>IF($B22="N/A","N/A",IF(G22=0,"Yes","No"))</f>
        <v>Yes</v>
      </c>
      <c r="I22" s="6" t="s">
        <v>1749</v>
      </c>
      <c r="J22" s="6" t="s">
        <v>1749</v>
      </c>
      <c r="K22" s="112" t="str">
        <f t="shared" si="0"/>
        <v>N/A</v>
      </c>
    </row>
    <row r="23" spans="1:11" x14ac:dyDescent="0.2">
      <c r="A23" s="111" t="s">
        <v>842</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1749</v>
      </c>
      <c r="J23" s="6" t="s">
        <v>1749</v>
      </c>
      <c r="K23" s="112" t="str">
        <f t="shared" si="0"/>
        <v>N/A</v>
      </c>
    </row>
    <row r="24" spans="1:11" x14ac:dyDescent="0.2">
      <c r="A24" s="111" t="s">
        <v>823</v>
      </c>
      <c r="B24" s="22" t="s">
        <v>217</v>
      </c>
      <c r="C24" s="29">
        <v>0</v>
      </c>
      <c r="D24" s="5" t="str">
        <f t="shared" si="4"/>
        <v>Yes</v>
      </c>
      <c r="E24" s="29">
        <v>0</v>
      </c>
      <c r="F24" s="5" t="str">
        <f t="shared" si="5"/>
        <v>Yes</v>
      </c>
      <c r="G24" s="29">
        <v>0</v>
      </c>
      <c r="H24" s="5" t="str">
        <f t="shared" si="6"/>
        <v>Yes</v>
      </c>
      <c r="I24" s="6" t="s">
        <v>1749</v>
      </c>
      <c r="J24" s="6" t="s">
        <v>1749</v>
      </c>
      <c r="K24" s="112" t="str">
        <f t="shared" si="0"/>
        <v>N/A</v>
      </c>
    </row>
    <row r="25" spans="1:11" x14ac:dyDescent="0.2">
      <c r="A25" s="130" t="s">
        <v>1647</v>
      </c>
      <c r="B25" s="130"/>
      <c r="C25" s="130"/>
      <c r="D25" s="130"/>
      <c r="E25" s="130"/>
      <c r="F25" s="130"/>
      <c r="G25" s="130"/>
      <c r="H25" s="130"/>
      <c r="I25" s="130"/>
      <c r="J25" s="130"/>
      <c r="K25" s="130"/>
    </row>
    <row r="26" spans="1:11" x14ac:dyDescent="0.2">
      <c r="A26" s="193" t="s">
        <v>1645</v>
      </c>
      <c r="B26" s="194"/>
      <c r="C26" s="194"/>
      <c r="D26" s="194"/>
      <c r="E26" s="194"/>
      <c r="F26" s="194"/>
      <c r="G26" s="194"/>
      <c r="H26" s="194"/>
      <c r="I26" s="194"/>
      <c r="J26" s="194"/>
      <c r="K26" s="195"/>
    </row>
    <row r="27" spans="1:11" x14ac:dyDescent="0.2">
      <c r="A27" s="196" t="s">
        <v>1743</v>
      </c>
      <c r="B27" s="196"/>
      <c r="C27" s="196"/>
      <c r="D27" s="196"/>
      <c r="E27" s="196"/>
      <c r="F27" s="196"/>
      <c r="G27" s="196"/>
      <c r="H27" s="196"/>
      <c r="I27" s="196"/>
      <c r="J27" s="196"/>
      <c r="K27" s="197"/>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6">
    <mergeCell ref="A27:K27"/>
    <mergeCell ref="A1:K1"/>
    <mergeCell ref="A2:K2"/>
    <mergeCell ref="A4:K4"/>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74"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1594</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23">
        <v>292502</v>
      </c>
      <c r="D6" s="5" t="str">
        <f>IF($B6="N/A","N/A",IF(C6&gt;15,"No",IF(C6&lt;-15,"No","Yes")))</f>
        <v>N/A</v>
      </c>
      <c r="E6" s="23">
        <v>369318</v>
      </c>
      <c r="F6" s="5" t="str">
        <f>IF($B6="N/A","N/A",IF(E6&gt;15,"No",IF(E6&lt;-15,"No","Yes")))</f>
        <v>N/A</v>
      </c>
      <c r="G6" s="23">
        <v>318765</v>
      </c>
      <c r="H6" s="5" t="str">
        <f>IF($B6="N/A","N/A",IF(G6&gt;15,"No",IF(G6&lt;-15,"No","Yes")))</f>
        <v>N/A</v>
      </c>
      <c r="I6" s="6">
        <v>26.26</v>
      </c>
      <c r="J6" s="6">
        <v>-13.7</v>
      </c>
      <c r="K6" s="112" t="str">
        <f t="shared" ref="K6:K12" si="0">IF(J6="Div by 0", "N/A", IF(J6="N/A","N/A", IF(J6&gt;30, "No", IF(J6&lt;-30, "No", "Yes"))))</f>
        <v>Yes</v>
      </c>
    </row>
    <row r="7" spans="1:11" x14ac:dyDescent="0.2">
      <c r="A7" s="131"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2" t="str">
        <f t="shared" si="0"/>
        <v>Yes</v>
      </c>
    </row>
    <row r="8" spans="1:11" x14ac:dyDescent="0.2">
      <c r="A8" s="131" t="s">
        <v>29</v>
      </c>
      <c r="B8" s="22" t="s">
        <v>217</v>
      </c>
      <c r="C8" s="4">
        <v>0</v>
      </c>
      <c r="D8" s="5" t="str">
        <f>IF($B8="N/A","N/A",IF(C8=0,"Yes","No"))</f>
        <v>Yes</v>
      </c>
      <c r="E8" s="4">
        <v>0</v>
      </c>
      <c r="F8" s="5" t="str">
        <f>IF($B8="N/A","N/A",IF(E8=0,"Yes","No"))</f>
        <v>Yes</v>
      </c>
      <c r="G8" s="4">
        <v>0</v>
      </c>
      <c r="H8" s="5" t="str">
        <f>IF($B8="N/A","N/A",IF(G8=0,"Yes","No"))</f>
        <v>Yes</v>
      </c>
      <c r="I8" s="6" t="s">
        <v>1749</v>
      </c>
      <c r="J8" s="6" t="s">
        <v>1749</v>
      </c>
      <c r="K8" s="112" t="str">
        <f t="shared" si="0"/>
        <v>N/A</v>
      </c>
    </row>
    <row r="9" spans="1:11" ht="25.5" x14ac:dyDescent="0.2">
      <c r="A9" s="131" t="s">
        <v>843</v>
      </c>
      <c r="B9" s="22" t="s">
        <v>236</v>
      </c>
      <c r="C9" s="24">
        <v>147.08478346999999</v>
      </c>
      <c r="D9" s="5" t="str">
        <f>IF($B9="N/A","N/A",IF(C9&gt;100,"No",IF(C9&lt;50,"No","Yes")))</f>
        <v>No</v>
      </c>
      <c r="E9" s="24">
        <v>147.26209054</v>
      </c>
      <c r="F9" s="5" t="str">
        <f>IF($B9="N/A","N/A",IF(E9&gt;100,"No",IF(E9&lt;50,"No","Yes")))</f>
        <v>No</v>
      </c>
      <c r="G9" s="24">
        <v>151.5022319</v>
      </c>
      <c r="H9" s="5" t="str">
        <f>IF($B9="N/A","N/A",IF(G9&gt;100,"No",IF(G9&lt;50,"No","Yes")))</f>
        <v>No</v>
      </c>
      <c r="I9" s="6">
        <v>0.1205</v>
      </c>
      <c r="J9" s="6">
        <v>2.879</v>
      </c>
      <c r="K9" s="112" t="str">
        <f t="shared" si="0"/>
        <v>Yes</v>
      </c>
    </row>
    <row r="10" spans="1:11" ht="25.5" x14ac:dyDescent="0.2">
      <c r="A10" s="131" t="s">
        <v>844</v>
      </c>
      <c r="B10" s="22" t="s">
        <v>213</v>
      </c>
      <c r="C10" s="24">
        <v>585.34142546999999</v>
      </c>
      <c r="D10" s="5" t="str">
        <f>IF($B10="N/A","N/A",IF(C10&gt;15,"No",IF(C10&lt;-15,"No","Yes")))</f>
        <v>N/A</v>
      </c>
      <c r="E10" s="24">
        <v>602.54210374000002</v>
      </c>
      <c r="F10" s="5" t="str">
        <f>IF($B10="N/A","N/A",IF(E10&gt;15,"No",IF(E10&lt;-15,"No","Yes")))</f>
        <v>N/A</v>
      </c>
      <c r="G10" s="24">
        <v>629.98212267999997</v>
      </c>
      <c r="H10" s="5" t="str">
        <f>IF($B10="N/A","N/A",IF(G10&gt;15,"No",IF(G10&lt;-15,"No","Yes")))</f>
        <v>N/A</v>
      </c>
      <c r="I10" s="6">
        <v>2.9390000000000001</v>
      </c>
      <c r="J10" s="6">
        <v>4.5540000000000003</v>
      </c>
      <c r="K10" s="112" t="str">
        <f t="shared" si="0"/>
        <v>Yes</v>
      </c>
    </row>
    <row r="11" spans="1:11" ht="25.5" x14ac:dyDescent="0.2">
      <c r="A11" s="131" t="s">
        <v>845</v>
      </c>
      <c r="B11" s="22" t="s">
        <v>213</v>
      </c>
      <c r="C11" s="24">
        <v>558.83926712000004</v>
      </c>
      <c r="D11" s="5" t="str">
        <f>IF($B11="N/A","N/A",IF(C11&gt;15,"No",IF(C11&lt;-15,"No","Yes")))</f>
        <v>N/A</v>
      </c>
      <c r="E11" s="24">
        <v>560.15639646</v>
      </c>
      <c r="F11" s="5" t="str">
        <f>IF($B11="N/A","N/A",IF(E11&gt;15,"No",IF(E11&lt;-15,"No","Yes")))</f>
        <v>N/A</v>
      </c>
      <c r="G11" s="24">
        <v>545.76969139000005</v>
      </c>
      <c r="H11" s="5" t="str">
        <f>IF($B11="N/A","N/A",IF(G11&gt;15,"No",IF(G11&lt;-15,"No","Yes")))</f>
        <v>N/A</v>
      </c>
      <c r="I11" s="6">
        <v>0.23569999999999999</v>
      </c>
      <c r="J11" s="6">
        <v>-2.57</v>
      </c>
      <c r="K11" s="112" t="str">
        <f t="shared" si="0"/>
        <v>Yes</v>
      </c>
    </row>
    <row r="12" spans="1:11" ht="25.5" x14ac:dyDescent="0.2">
      <c r="A12" s="131" t="s">
        <v>846</v>
      </c>
      <c r="B12" s="22" t="s">
        <v>213</v>
      </c>
      <c r="C12" s="24">
        <v>732.98506553000004</v>
      </c>
      <c r="D12" s="5" t="str">
        <f>IF($B12="N/A","N/A",IF(C12&gt;15,"No",IF(C12&lt;-15,"No","Yes")))</f>
        <v>N/A</v>
      </c>
      <c r="E12" s="24">
        <v>751.34992534000003</v>
      </c>
      <c r="F12" s="5" t="str">
        <f>IF($B12="N/A","N/A",IF(E12&gt;15,"No",IF(E12&lt;-15,"No","Yes")))</f>
        <v>N/A</v>
      </c>
      <c r="G12" s="24">
        <v>890.18016321000005</v>
      </c>
      <c r="H12" s="5" t="str">
        <f>IF($B12="N/A","N/A",IF(G12&gt;15,"No",IF(G12&lt;-15,"No","Yes")))</f>
        <v>N/A</v>
      </c>
      <c r="I12" s="6">
        <v>2.5049999999999999</v>
      </c>
      <c r="J12" s="6">
        <v>18.48</v>
      </c>
      <c r="K12" s="112" t="str">
        <f t="shared" si="0"/>
        <v>Yes</v>
      </c>
    </row>
    <row r="13" spans="1:11" x14ac:dyDescent="0.2">
      <c r="A13" s="131" t="s">
        <v>655</v>
      </c>
      <c r="B13" s="22" t="s">
        <v>237</v>
      </c>
      <c r="C13" s="4">
        <v>99.012656324000005</v>
      </c>
      <c r="D13" s="5" t="str">
        <f>IF($B13="N/A","N/A",IF(C13&gt;99,"No",IF(C13&lt;75,"No","Yes")))</f>
        <v>No</v>
      </c>
      <c r="E13" s="4">
        <v>98.404356137999997</v>
      </c>
      <c r="F13" s="5" t="str">
        <f>IF($B13="N/A","N/A",IF(E13&gt;99,"No",IF(E13&lt;75,"No","Yes")))</f>
        <v>Yes</v>
      </c>
      <c r="G13" s="4">
        <v>98.140950230000001</v>
      </c>
      <c r="H13" s="5" t="str">
        <f>IF($B13="N/A","N/A",IF(G13&gt;99,"No",IF(G13&lt;75,"No","Yes")))</f>
        <v>Yes</v>
      </c>
      <c r="I13" s="6">
        <v>-0.61399999999999999</v>
      </c>
      <c r="J13" s="6">
        <v>-0.26800000000000002</v>
      </c>
      <c r="K13" s="112" t="str">
        <f t="shared" ref="K13:K24" si="1">IF(J13="Div by 0", "N/A", IF(J13="N/A","N/A", IF(J13&gt;30, "No", IF(J13&lt;-30, "No", "Yes"))))</f>
        <v>Yes</v>
      </c>
    </row>
    <row r="14" spans="1:11" x14ac:dyDescent="0.2">
      <c r="A14" s="131" t="s">
        <v>495</v>
      </c>
      <c r="B14" s="22" t="s">
        <v>213</v>
      </c>
      <c r="C14" s="5">
        <v>99.992403682000003</v>
      </c>
      <c r="D14" s="5" t="str">
        <f>IF($B14="N/A","N/A",IF(C14&gt;15,"No",IF(C14&lt;-15,"No","Yes")))</f>
        <v>N/A</v>
      </c>
      <c r="E14" s="5">
        <v>99.999724839999999</v>
      </c>
      <c r="F14" s="5" t="str">
        <f>IF($B14="N/A","N/A",IF(E14&gt;15,"No",IF(E14&lt;-15,"No","Yes")))</f>
        <v>N/A</v>
      </c>
      <c r="G14" s="5">
        <v>100</v>
      </c>
      <c r="H14" s="5" t="str">
        <f>IF($B14="N/A","N/A",IF(G14&gt;15,"No",IF(G14&lt;-15,"No","Yes")))</f>
        <v>N/A</v>
      </c>
      <c r="I14" s="6">
        <v>7.3000000000000001E-3</v>
      </c>
      <c r="J14" s="6">
        <v>2.9999999999999997E-4</v>
      </c>
      <c r="K14" s="112" t="str">
        <f t="shared" si="1"/>
        <v>Yes</v>
      </c>
    </row>
    <row r="15" spans="1:11" x14ac:dyDescent="0.2">
      <c r="A15" s="131" t="s">
        <v>847</v>
      </c>
      <c r="B15" s="22" t="s">
        <v>213</v>
      </c>
      <c r="C15" s="23">
        <v>11.780007735</v>
      </c>
      <c r="D15" s="5" t="str">
        <f>IF($B15="N/A","N/A",IF(C15&gt;15,"No",IF(C15&lt;-15,"No","Yes")))</f>
        <v>N/A</v>
      </c>
      <c r="E15" s="6">
        <v>11.343780268</v>
      </c>
      <c r="F15" s="5" t="str">
        <f>IF($B15="N/A","N/A",IF(E15&gt;15,"No",IF(E15&lt;-15,"No","Yes")))</f>
        <v>N/A</v>
      </c>
      <c r="G15" s="6">
        <v>11.393895902000001</v>
      </c>
      <c r="H15" s="5" t="str">
        <f>IF($B15="N/A","N/A",IF(G15&gt;15,"No",IF(G15&lt;-15,"No","Yes")))</f>
        <v>N/A</v>
      </c>
      <c r="I15" s="6">
        <v>-3.7</v>
      </c>
      <c r="J15" s="6">
        <v>0.44180000000000003</v>
      </c>
      <c r="K15" s="112" t="str">
        <f t="shared" si="1"/>
        <v>Yes</v>
      </c>
    </row>
    <row r="16" spans="1:11" x14ac:dyDescent="0.2">
      <c r="A16" s="132" t="s">
        <v>656</v>
      </c>
      <c r="B16" s="38" t="s">
        <v>238</v>
      </c>
      <c r="C16" s="5">
        <v>0.87554956890000002</v>
      </c>
      <c r="D16" s="5" t="str">
        <f>IF($B16="N/A","N/A",IF(C16&gt;20,"No",IF(C16&lt;=0,"No","Yes")))</f>
        <v>Yes</v>
      </c>
      <c r="E16" s="5">
        <v>1.5163084388000001</v>
      </c>
      <c r="F16" s="5" t="str">
        <f>IF($B16="N/A","N/A",IF(E16&gt;20,"No",IF(E16&lt;=0,"No","Yes")))</f>
        <v>Yes</v>
      </c>
      <c r="G16" s="5">
        <v>1.7592897589000001</v>
      </c>
      <c r="H16" s="5" t="str">
        <f>IF($B16="N/A","N/A",IF(G16&gt;20,"No",IF(G16&lt;=0,"No","Yes")))</f>
        <v>Yes</v>
      </c>
      <c r="I16" s="6">
        <v>73.180000000000007</v>
      </c>
      <c r="J16" s="6">
        <v>16.02</v>
      </c>
      <c r="K16" s="112" t="str">
        <f t="shared" si="1"/>
        <v>Yes</v>
      </c>
    </row>
    <row r="17" spans="1:11" x14ac:dyDescent="0.2">
      <c r="A17" s="132" t="s">
        <v>371</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12" t="str">
        <f t="shared" si="1"/>
        <v>Yes</v>
      </c>
    </row>
    <row r="18" spans="1:11" x14ac:dyDescent="0.2">
      <c r="A18" s="132" t="s">
        <v>848</v>
      </c>
      <c r="B18" s="22" t="s">
        <v>213</v>
      </c>
      <c r="C18" s="6">
        <v>23.595860991999999</v>
      </c>
      <c r="D18" s="5" t="str">
        <f>IF($B18="N/A","N/A",IF(C18&gt;15,"No",IF(C18&lt;-15,"No","Yes")))</f>
        <v>N/A</v>
      </c>
      <c r="E18" s="6">
        <v>24.054107143</v>
      </c>
      <c r="F18" s="5" t="str">
        <f>IF($B18="N/A","N/A",IF(E18&gt;15,"No",IF(E18&lt;-15,"No","Yes")))</f>
        <v>N/A</v>
      </c>
      <c r="G18" s="6">
        <v>28.886055635000002</v>
      </c>
      <c r="H18" s="5" t="str">
        <f>IF($B18="N/A","N/A",IF(G18&gt;15,"No",IF(G18&lt;-15,"No","Yes")))</f>
        <v>N/A</v>
      </c>
      <c r="I18" s="6">
        <v>1.9419999999999999</v>
      </c>
      <c r="J18" s="6">
        <v>20.09</v>
      </c>
      <c r="K18" s="112" t="str">
        <f t="shared" si="1"/>
        <v>Yes</v>
      </c>
    </row>
    <row r="19" spans="1:11" x14ac:dyDescent="0.2">
      <c r="A19" s="131" t="s">
        <v>657</v>
      </c>
      <c r="B19" s="38" t="s">
        <v>239</v>
      </c>
      <c r="C19" s="5">
        <v>6.0854284799999998E-2</v>
      </c>
      <c r="D19" s="5" t="str">
        <f>IF($B19="N/A","N/A",IF(C19&gt;10,"No",IF(C19&lt;=0,"No","Yes")))</f>
        <v>Yes</v>
      </c>
      <c r="E19" s="5">
        <v>5.4695411499999999E-2</v>
      </c>
      <c r="F19" s="5" t="str">
        <f>IF($B19="N/A","N/A",IF(E19&gt;10,"No",IF(E19&lt;=0,"No","Yes")))</f>
        <v>Yes</v>
      </c>
      <c r="G19" s="5">
        <v>7.4976863800000002E-2</v>
      </c>
      <c r="H19" s="5" t="str">
        <f>IF($B19="N/A","N/A",IF(G19&gt;10,"No",IF(G19&lt;=0,"No","Yes")))</f>
        <v>Yes</v>
      </c>
      <c r="I19" s="6">
        <v>-10.1</v>
      </c>
      <c r="J19" s="6">
        <v>37.08</v>
      </c>
      <c r="K19" s="112" t="str">
        <f t="shared" si="1"/>
        <v>No</v>
      </c>
    </row>
    <row r="20" spans="1:11" x14ac:dyDescent="0.2">
      <c r="A20" s="131"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2" t="str">
        <f t="shared" si="1"/>
        <v>Yes</v>
      </c>
    </row>
    <row r="21" spans="1:11" x14ac:dyDescent="0.2">
      <c r="A21" s="131" t="s">
        <v>849</v>
      </c>
      <c r="B21" s="22" t="s">
        <v>213</v>
      </c>
      <c r="C21" s="6">
        <v>26.983146067</v>
      </c>
      <c r="D21" s="5" t="str">
        <f>IF($B21="N/A","N/A",IF(C21&gt;15,"No",IF(C21&lt;-15,"No","Yes")))</f>
        <v>N/A</v>
      </c>
      <c r="E21" s="6">
        <v>28.51980198</v>
      </c>
      <c r="F21" s="5" t="str">
        <f>IF($B21="N/A","N/A",IF(E21&gt;15,"No",IF(E21&lt;-15,"No","Yes")))</f>
        <v>N/A</v>
      </c>
      <c r="G21" s="6">
        <v>27.251046025000001</v>
      </c>
      <c r="H21" s="5" t="str">
        <f>IF($B21="N/A","N/A",IF(G21&gt;15,"No",IF(G21&lt;-15,"No","Yes")))</f>
        <v>N/A</v>
      </c>
      <c r="I21" s="6">
        <v>5.6950000000000003</v>
      </c>
      <c r="J21" s="6">
        <v>-4.45</v>
      </c>
      <c r="K21" s="112" t="str">
        <f t="shared" si="1"/>
        <v>Yes</v>
      </c>
    </row>
    <row r="22" spans="1:11" x14ac:dyDescent="0.2">
      <c r="A22" s="131" t="s">
        <v>1722</v>
      </c>
      <c r="B22" s="38" t="s">
        <v>224</v>
      </c>
      <c r="C22" s="5">
        <v>5.0256066600000003E-2</v>
      </c>
      <c r="D22" s="5" t="str">
        <f>IF($B22="N/A","N/A",IF(C22&gt;5,"No",IF(C22&lt;=0,"No","Yes")))</f>
        <v>Yes</v>
      </c>
      <c r="E22" s="5">
        <v>2.4640012100000001E-2</v>
      </c>
      <c r="F22" s="5" t="str">
        <f>IF($B22="N/A","N/A",IF(E22&gt;5,"No",IF(E22&lt;=0,"No","Yes")))</f>
        <v>Yes</v>
      </c>
      <c r="G22" s="5">
        <v>2.4783147500000002E-2</v>
      </c>
      <c r="H22" s="5" t="str">
        <f>IF($B22="N/A","N/A",IF(G22&gt;5,"No",IF(G22&lt;=0,"No","Yes")))</f>
        <v>Yes</v>
      </c>
      <c r="I22" s="6">
        <v>-51</v>
      </c>
      <c r="J22" s="6">
        <v>0.58089999999999997</v>
      </c>
      <c r="K22" s="112" t="str">
        <f t="shared" si="1"/>
        <v>Yes</v>
      </c>
    </row>
    <row r="23" spans="1:11" x14ac:dyDescent="0.2">
      <c r="A23" s="131"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2" t="str">
        <f t="shared" si="1"/>
        <v>Yes</v>
      </c>
    </row>
    <row r="24" spans="1:11" x14ac:dyDescent="0.2">
      <c r="A24" s="131" t="s">
        <v>850</v>
      </c>
      <c r="B24" s="22" t="s">
        <v>213</v>
      </c>
      <c r="C24" s="6">
        <v>22.319727890999999</v>
      </c>
      <c r="D24" s="5" t="str">
        <f>IF($B24="N/A","N/A",IF(C24&gt;15,"No",IF(C24&lt;-15,"No","Yes")))</f>
        <v>N/A</v>
      </c>
      <c r="E24" s="6">
        <v>22.076923077</v>
      </c>
      <c r="F24" s="5" t="str">
        <f>IF($B24="N/A","N/A",IF(E24&gt;15,"No",IF(E24&lt;-15,"No","Yes")))</f>
        <v>N/A</v>
      </c>
      <c r="G24" s="6">
        <v>20.164556961999999</v>
      </c>
      <c r="H24" s="5" t="str">
        <f>IF($B24="N/A","N/A",IF(G24&gt;15,"No",IF(G24&lt;-15,"No","Yes")))</f>
        <v>N/A</v>
      </c>
      <c r="I24" s="6">
        <v>-1.0900000000000001</v>
      </c>
      <c r="J24" s="6">
        <v>-8.66</v>
      </c>
      <c r="K24" s="112" t="str">
        <f t="shared" si="1"/>
        <v>Yes</v>
      </c>
    </row>
    <row r="25" spans="1:11" x14ac:dyDescent="0.2">
      <c r="A25" s="131" t="s">
        <v>15</v>
      </c>
      <c r="B25" s="22" t="s">
        <v>240</v>
      </c>
      <c r="C25" s="5">
        <v>0.60444031149999999</v>
      </c>
      <c r="D25" s="5" t="str">
        <f>IF($B25="N/A","N/A",IF(C25&gt;20,"No",IF(C25&lt;1,"No","Yes")))</f>
        <v>No</v>
      </c>
      <c r="E25" s="5">
        <v>0.48440639229999999</v>
      </c>
      <c r="F25" s="5" t="str">
        <f>IF($B25="N/A","N/A",IF(E25&gt;20,"No",IF(E25&lt;1,"No","Yes")))</f>
        <v>No</v>
      </c>
      <c r="G25" s="5">
        <v>0.53456307940000003</v>
      </c>
      <c r="H25" s="5" t="str">
        <f>IF($B25="N/A","N/A",IF(G25&gt;20,"No",IF(G25&lt;1,"No","Yes")))</f>
        <v>No</v>
      </c>
      <c r="I25" s="6">
        <v>-19.899999999999999</v>
      </c>
      <c r="J25" s="6">
        <v>10.35</v>
      </c>
      <c r="K25" s="112" t="str">
        <f t="shared" ref="K25:K34" si="2">IF(J25="Div by 0", "N/A", IF(J25="N/A","N/A", IF(J25&gt;30, "No", IF(J25&lt;-30, "No", "Yes"))))</f>
        <v>Yes</v>
      </c>
    </row>
    <row r="26" spans="1:11" x14ac:dyDescent="0.2">
      <c r="A26" s="131" t="s">
        <v>159</v>
      </c>
      <c r="B26" s="22" t="s">
        <v>214</v>
      </c>
      <c r="C26" s="5">
        <v>99.876240162000002</v>
      </c>
      <c r="D26" s="5" t="str">
        <f>IF($B26="N/A","N/A",IF(C26&gt;100,"No",IF(C26&lt;95,"No","Yes")))</f>
        <v>Yes</v>
      </c>
      <c r="E26" s="5">
        <v>99.889255329999997</v>
      </c>
      <c r="F26" s="5" t="str">
        <f>IF($B26="N/A","N/A",IF(E26&gt;100,"No",IF(E26&lt;95,"No","Yes")))</f>
        <v>Yes</v>
      </c>
      <c r="G26" s="5">
        <v>99.873260865999995</v>
      </c>
      <c r="H26" s="5" t="str">
        <f>IF($B26="N/A","N/A",IF(G26&gt;100,"No",IF(G26&lt;95,"No","Yes")))</f>
        <v>Yes</v>
      </c>
      <c r="I26" s="6">
        <v>1.2999999999999999E-2</v>
      </c>
      <c r="J26" s="6">
        <v>-1.6E-2</v>
      </c>
      <c r="K26" s="112" t="str">
        <f t="shared" si="2"/>
        <v>Yes</v>
      </c>
    </row>
    <row r="27" spans="1:11" x14ac:dyDescent="0.2">
      <c r="A27" s="131"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12" t="str">
        <f t="shared" si="2"/>
        <v>Yes</v>
      </c>
    </row>
    <row r="28" spans="1:11" x14ac:dyDescent="0.2">
      <c r="A28" s="131" t="s">
        <v>851</v>
      </c>
      <c r="B28" s="22" t="s">
        <v>226</v>
      </c>
      <c r="C28" s="5">
        <v>10.490868439</v>
      </c>
      <c r="D28" s="5" t="str">
        <f>IF($B28="N/A","N/A",IF(C28&gt;30,"No",IF(C28&lt;5,"No","Yes")))</f>
        <v>Yes</v>
      </c>
      <c r="E28" s="5">
        <v>10.584374442</v>
      </c>
      <c r="F28" s="5" t="str">
        <f>IF($B28="N/A","N/A",IF(E28&gt;30,"No",IF(E28&lt;5,"No","Yes")))</f>
        <v>Yes</v>
      </c>
      <c r="G28" s="5">
        <v>10.346179788000001</v>
      </c>
      <c r="H28" s="5" t="str">
        <f>IF($B28="N/A","N/A",IF(G28&gt;30,"No",IF(G28&lt;5,"No","Yes")))</f>
        <v>Yes</v>
      </c>
      <c r="I28" s="6">
        <v>0.89129999999999998</v>
      </c>
      <c r="J28" s="6">
        <v>-2.25</v>
      </c>
      <c r="K28" s="112" t="str">
        <f t="shared" si="2"/>
        <v>Yes</v>
      </c>
    </row>
    <row r="29" spans="1:11" x14ac:dyDescent="0.2">
      <c r="A29" s="131" t="s">
        <v>852</v>
      </c>
      <c r="B29" s="22" t="s">
        <v>227</v>
      </c>
      <c r="C29" s="5">
        <v>42.409624549999997</v>
      </c>
      <c r="D29" s="5" t="str">
        <f>IF($B29="N/A","N/A",IF(C29&gt;75,"No",IF(C29&lt;15,"No","Yes")))</f>
        <v>Yes</v>
      </c>
      <c r="E29" s="5">
        <v>40.872635506999998</v>
      </c>
      <c r="F29" s="5" t="str">
        <f>IF($B29="N/A","N/A",IF(E29&gt;75,"No",IF(E29&lt;15,"No","Yes")))</f>
        <v>Yes</v>
      </c>
      <c r="G29" s="5">
        <v>39.770363748000001</v>
      </c>
      <c r="H29" s="5" t="str">
        <f>IF($B29="N/A","N/A",IF(G29&gt;75,"No",IF(G29&lt;15,"No","Yes")))</f>
        <v>Yes</v>
      </c>
      <c r="I29" s="6">
        <v>-3.62</v>
      </c>
      <c r="J29" s="6">
        <v>-2.7</v>
      </c>
      <c r="K29" s="112" t="str">
        <f t="shared" si="2"/>
        <v>Yes</v>
      </c>
    </row>
    <row r="30" spans="1:11" x14ac:dyDescent="0.2">
      <c r="A30" s="131" t="s">
        <v>853</v>
      </c>
      <c r="B30" s="22" t="s">
        <v>228</v>
      </c>
      <c r="C30" s="5">
        <v>47.079336210000001</v>
      </c>
      <c r="D30" s="5" t="str">
        <f>IF($B30="N/A","N/A",IF(C30&gt;70,"No",IF(C30&lt;25,"No","Yes")))</f>
        <v>Yes</v>
      </c>
      <c r="E30" s="5">
        <v>48.514559269000003</v>
      </c>
      <c r="F30" s="5" t="str">
        <f>IF($B30="N/A","N/A",IF(E30&gt;70,"No",IF(E30&lt;25,"No","Yes")))</f>
        <v>Yes</v>
      </c>
      <c r="G30" s="5">
        <v>49.867143507000002</v>
      </c>
      <c r="H30" s="5" t="str">
        <f>IF($B30="N/A","N/A",IF(G30&gt;70,"No",IF(G30&lt;25,"No","Yes")))</f>
        <v>Yes</v>
      </c>
      <c r="I30" s="6">
        <v>3.0489999999999999</v>
      </c>
      <c r="J30" s="6">
        <v>2.7879999999999998</v>
      </c>
      <c r="K30" s="112" t="str">
        <f t="shared" si="2"/>
        <v>Yes</v>
      </c>
    </row>
    <row r="31" spans="1:11" x14ac:dyDescent="0.2">
      <c r="A31" s="131" t="s">
        <v>160</v>
      </c>
      <c r="B31" s="22" t="s">
        <v>214</v>
      </c>
      <c r="C31" s="5">
        <v>99.997606853999997</v>
      </c>
      <c r="D31" s="5" t="str">
        <f>IF($B31="N/A","N/A",IF(C31&gt;100,"No",IF(C31&lt;95,"No","Yes")))</f>
        <v>Yes</v>
      </c>
      <c r="E31" s="5">
        <v>99.999187692000007</v>
      </c>
      <c r="F31" s="5" t="str">
        <f>IF($B31="N/A","N/A",IF(E31&gt;100,"No",IF(E31&lt;95,"No","Yes")))</f>
        <v>Yes</v>
      </c>
      <c r="G31" s="5">
        <v>100</v>
      </c>
      <c r="H31" s="5" t="str">
        <f>IF($B31="N/A","N/A",IF(G31&gt;100,"No",IF(G31&lt;95,"No","Yes")))</f>
        <v>Yes</v>
      </c>
      <c r="I31" s="6">
        <v>1.6000000000000001E-3</v>
      </c>
      <c r="J31" s="6">
        <v>8.0000000000000004E-4</v>
      </c>
      <c r="K31" s="112" t="str">
        <f t="shared" si="2"/>
        <v>Yes</v>
      </c>
    </row>
    <row r="32" spans="1:11" x14ac:dyDescent="0.2">
      <c r="A32" s="110" t="s">
        <v>374</v>
      </c>
      <c r="B32" s="22" t="s">
        <v>241</v>
      </c>
      <c r="C32" s="5">
        <v>0.405467313</v>
      </c>
      <c r="D32" s="5" t="str">
        <f>IF($B32="N/A","N/A",IF(C32&gt;5,"No",IF(C32&lt;1,"No","Yes")))</f>
        <v>No</v>
      </c>
      <c r="E32" s="5">
        <v>0.34820940220000002</v>
      </c>
      <c r="F32" s="5" t="str">
        <f>IF($B32="N/A","N/A",IF(E32&gt;5,"No",IF(E32&lt;1,"No","Yes")))</f>
        <v>No</v>
      </c>
      <c r="G32" s="5">
        <v>0.33818016410000001</v>
      </c>
      <c r="H32" s="5" t="str">
        <f>IF($B32="N/A","N/A",IF(G32&gt;5,"No",IF(G32&lt;1,"No","Yes")))</f>
        <v>No</v>
      </c>
      <c r="I32" s="6">
        <v>-14.1</v>
      </c>
      <c r="J32" s="6">
        <v>-2.88</v>
      </c>
      <c r="K32" s="112" t="str">
        <f t="shared" si="2"/>
        <v>Yes</v>
      </c>
    </row>
    <row r="33" spans="1:11" x14ac:dyDescent="0.2">
      <c r="A33" s="110" t="s">
        <v>376</v>
      </c>
      <c r="B33" s="22" t="s">
        <v>242</v>
      </c>
      <c r="C33" s="5">
        <v>99.141544331000006</v>
      </c>
      <c r="D33" s="5" t="str">
        <f>IF($B33="N/A","N/A",IF(C33&gt;98,"No",IF(C33&lt;8,"No","Yes")))</f>
        <v>No</v>
      </c>
      <c r="E33" s="5">
        <v>99.222891924999999</v>
      </c>
      <c r="F33" s="5" t="str">
        <f>IF($B33="N/A","N/A",IF(E33&gt;98,"No",IF(E33&lt;8,"No","Yes")))</f>
        <v>No</v>
      </c>
      <c r="G33" s="5">
        <v>99.206939281000004</v>
      </c>
      <c r="H33" s="5" t="str">
        <f>IF($B33="N/A","N/A",IF(G33&gt;98,"No",IF(G33&lt;8,"No","Yes")))</f>
        <v>No</v>
      </c>
      <c r="I33" s="6">
        <v>8.2100000000000006E-2</v>
      </c>
      <c r="J33" s="6">
        <v>-1.6E-2</v>
      </c>
      <c r="K33" s="112" t="str">
        <f t="shared" si="2"/>
        <v>Yes</v>
      </c>
    </row>
    <row r="34" spans="1:11" x14ac:dyDescent="0.2">
      <c r="A34" s="127" t="s">
        <v>377</v>
      </c>
      <c r="B34" s="133" t="s">
        <v>224</v>
      </c>
      <c r="C34" s="121">
        <v>0.20786182659999999</v>
      </c>
      <c r="D34" s="121" t="str">
        <f>IF($B34="N/A","N/A",IF(C34&gt;5,"No",IF(C34&lt;=0,"No","Yes")))</f>
        <v>Yes</v>
      </c>
      <c r="E34" s="121">
        <v>0.19874471320000001</v>
      </c>
      <c r="F34" s="121" t="str">
        <f>IF($B34="N/A","N/A",IF(E34&gt;5,"No",IF(E34&lt;=0,"No","Yes")))</f>
        <v>Yes</v>
      </c>
      <c r="G34" s="121">
        <v>0.21238216239999999</v>
      </c>
      <c r="H34" s="121" t="str">
        <f>IF($B34="N/A","N/A",IF(G34&gt;5,"No",IF(G34&lt;=0,"No","Yes")))</f>
        <v>Yes</v>
      </c>
      <c r="I34" s="122">
        <v>-4.3899999999999997</v>
      </c>
      <c r="J34" s="122">
        <v>6.8620000000000001</v>
      </c>
      <c r="K34" s="123" t="str">
        <f t="shared" si="2"/>
        <v>Yes</v>
      </c>
    </row>
    <row r="35" spans="1:11" ht="12" customHeight="1" x14ac:dyDescent="0.2">
      <c r="A35" s="201" t="s">
        <v>1647</v>
      </c>
      <c r="B35" s="202"/>
      <c r="C35" s="202"/>
      <c r="D35" s="202"/>
      <c r="E35" s="202"/>
      <c r="F35" s="202"/>
      <c r="G35" s="202"/>
      <c r="H35" s="202"/>
      <c r="I35" s="202"/>
      <c r="J35" s="202"/>
      <c r="K35" s="203"/>
    </row>
    <row r="36" spans="1:11" x14ac:dyDescent="0.2">
      <c r="A36" s="193" t="s">
        <v>1645</v>
      </c>
      <c r="B36" s="194"/>
      <c r="C36" s="194"/>
      <c r="D36" s="194"/>
      <c r="E36" s="194"/>
      <c r="F36" s="194"/>
      <c r="G36" s="194"/>
      <c r="H36" s="194"/>
      <c r="I36" s="194"/>
      <c r="J36" s="194"/>
      <c r="K36" s="195"/>
    </row>
    <row r="37" spans="1:11" x14ac:dyDescent="0.2">
      <c r="A37" s="196" t="s">
        <v>1743</v>
      </c>
      <c r="B37" s="196"/>
      <c r="C37" s="196"/>
      <c r="D37" s="196"/>
      <c r="E37" s="196"/>
      <c r="F37" s="196"/>
      <c r="G37" s="196"/>
      <c r="H37" s="196"/>
      <c r="I37" s="196"/>
      <c r="J37" s="196"/>
      <c r="K37" s="197"/>
    </row>
  </sheetData>
  <mergeCells count="7">
    <mergeCell ref="A37:K37"/>
    <mergeCell ref="A1:K1"/>
    <mergeCell ref="A2:K2"/>
    <mergeCell ref="A4:K4"/>
    <mergeCell ref="A35:K35"/>
    <mergeCell ref="A36:K36"/>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74"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1595</v>
      </c>
      <c r="B2" s="191"/>
      <c r="C2" s="191"/>
      <c r="D2" s="191"/>
      <c r="E2" s="191"/>
      <c r="F2" s="191"/>
      <c r="G2" s="191"/>
      <c r="H2" s="191"/>
      <c r="I2" s="191"/>
      <c r="J2" s="191"/>
      <c r="K2" s="192"/>
    </row>
    <row r="3" spans="1:11" x14ac:dyDescent="0.2">
      <c r="A3" s="210" t="s">
        <v>1748</v>
      </c>
      <c r="B3" s="211"/>
      <c r="C3" s="211"/>
      <c r="D3" s="211"/>
      <c r="E3" s="211"/>
      <c r="F3" s="211"/>
      <c r="G3" s="211"/>
      <c r="H3" s="211"/>
      <c r="I3" s="211"/>
      <c r="J3" s="211"/>
      <c r="K3" s="212"/>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23">
        <v>229127</v>
      </c>
      <c r="D6" s="5" t="str">
        <f>IF($B6="N/A","N/A",IF(C6&gt;15,"No",IF(C6&lt;-15,"No","Yes")))</f>
        <v>N/A</v>
      </c>
      <c r="E6" s="23">
        <v>135874</v>
      </c>
      <c r="F6" s="5" t="str">
        <f>IF($B6="N/A","N/A",IF(E6&gt;15,"No",IF(E6&lt;-15,"No","Yes")))</f>
        <v>N/A</v>
      </c>
      <c r="G6" s="23">
        <v>16688</v>
      </c>
      <c r="H6" s="5" t="str">
        <f>IF($B6="N/A","N/A",IF(G6&gt;15,"No",IF(G6&lt;-15,"No","Yes")))</f>
        <v>N/A</v>
      </c>
      <c r="I6" s="6">
        <v>-40.700000000000003</v>
      </c>
      <c r="J6" s="6">
        <v>-87.7</v>
      </c>
      <c r="K6" s="112" t="str">
        <f t="shared" ref="K6:K22" si="0">IF(J6="Div by 0", "N/A", IF(J6="N/A","N/A", IF(J6&gt;30, "No", IF(J6&lt;-30, "No", "Yes"))))</f>
        <v>No</v>
      </c>
    </row>
    <row r="7" spans="1:11" x14ac:dyDescent="0.2">
      <c r="A7" s="131"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2" t="str">
        <f t="shared" si="0"/>
        <v>Yes</v>
      </c>
    </row>
    <row r="8" spans="1:11" x14ac:dyDescent="0.2">
      <c r="A8" s="131" t="s">
        <v>29</v>
      </c>
      <c r="B8" s="22" t="s">
        <v>217</v>
      </c>
      <c r="C8" s="4">
        <v>0</v>
      </c>
      <c r="D8" s="5" t="str">
        <f>IF($B8="N/A","N/A",IF(C8=0,"Yes","No"))</f>
        <v>Yes</v>
      </c>
      <c r="E8" s="4">
        <v>0</v>
      </c>
      <c r="F8" s="5" t="str">
        <f>IF($B8="N/A","N/A",IF(E8=0,"Yes","No"))</f>
        <v>Yes</v>
      </c>
      <c r="G8" s="4">
        <v>0</v>
      </c>
      <c r="H8" s="5" t="str">
        <f>IF($B8="N/A","N/A",IF(G8=0,"Yes","No"))</f>
        <v>Yes</v>
      </c>
      <c r="I8" s="6" t="s">
        <v>1749</v>
      </c>
      <c r="J8" s="6" t="s">
        <v>1749</v>
      </c>
      <c r="K8" s="112" t="str">
        <f t="shared" si="0"/>
        <v>N/A</v>
      </c>
    </row>
    <row r="9" spans="1:11" x14ac:dyDescent="0.2">
      <c r="A9" s="131" t="s">
        <v>854</v>
      </c>
      <c r="B9" s="22" t="s">
        <v>213</v>
      </c>
      <c r="C9" s="24">
        <v>13.906344516000001</v>
      </c>
      <c r="D9" s="5" t="str">
        <f>IF($B9="N/A","N/A",IF(C9&gt;15,"No",IF(C9&lt;-15,"No","Yes")))</f>
        <v>N/A</v>
      </c>
      <c r="E9" s="24">
        <v>24.045144766</v>
      </c>
      <c r="F9" s="5" t="str">
        <f>IF($B9="N/A","N/A",IF(E9&gt;15,"No",IF(E9&lt;-15,"No","Yes")))</f>
        <v>N/A</v>
      </c>
      <c r="G9" s="24">
        <v>211.7517977</v>
      </c>
      <c r="H9" s="5" t="str">
        <f>IF($B9="N/A","N/A",IF(G9&gt;15,"No",IF(G9&lt;-15,"No","Yes")))</f>
        <v>N/A</v>
      </c>
      <c r="I9" s="6">
        <v>72.91</v>
      </c>
      <c r="J9" s="6">
        <v>780.6</v>
      </c>
      <c r="K9" s="112" t="str">
        <f t="shared" si="0"/>
        <v>No</v>
      </c>
    </row>
    <row r="10" spans="1:11" x14ac:dyDescent="0.2">
      <c r="A10" s="131" t="s">
        <v>655</v>
      </c>
      <c r="B10" s="22" t="s">
        <v>237</v>
      </c>
      <c r="C10" s="4">
        <v>99.929296852999997</v>
      </c>
      <c r="D10" s="5" t="str">
        <f>IF($B10="N/A","N/A",IF(C10&gt;99,"No",IF(C10&lt;75,"No","Yes")))</f>
        <v>No</v>
      </c>
      <c r="E10" s="4">
        <v>99.969089009000001</v>
      </c>
      <c r="F10" s="5" t="str">
        <f>IF($B10="N/A","N/A",IF(E10&gt;99,"No",IF(E10&lt;75,"No","Yes")))</f>
        <v>No</v>
      </c>
      <c r="G10" s="4">
        <v>100</v>
      </c>
      <c r="H10" s="5" t="str">
        <f>IF($B10="N/A","N/A",IF(G10&gt;99,"No",IF(G10&lt;75,"No","Yes")))</f>
        <v>No</v>
      </c>
      <c r="I10" s="6">
        <v>3.9800000000000002E-2</v>
      </c>
      <c r="J10" s="6">
        <v>3.09E-2</v>
      </c>
      <c r="K10" s="112" t="str">
        <f t="shared" si="0"/>
        <v>Yes</v>
      </c>
    </row>
    <row r="11" spans="1:11" x14ac:dyDescent="0.2">
      <c r="A11" s="132" t="s">
        <v>656</v>
      </c>
      <c r="B11" s="38" t="s">
        <v>238</v>
      </c>
      <c r="C11" s="5">
        <v>0</v>
      </c>
      <c r="D11" s="5" t="str">
        <f>IF($B11="N/A","N/A",IF(C11&gt;20,"No",IF(C11&lt;=0,"No","Yes")))</f>
        <v>No</v>
      </c>
      <c r="E11" s="5">
        <v>0</v>
      </c>
      <c r="F11" s="5" t="str">
        <f>IF($B11="N/A","N/A",IF(E11&gt;20,"No",IF(E11&lt;=0,"No","Yes")))</f>
        <v>No</v>
      </c>
      <c r="G11" s="5">
        <v>0</v>
      </c>
      <c r="H11" s="5" t="str">
        <f>IF($B11="N/A","N/A",IF(G11&gt;20,"No",IF(G11&lt;=0,"No","Yes")))</f>
        <v>No</v>
      </c>
      <c r="I11" s="6" t="s">
        <v>1749</v>
      </c>
      <c r="J11" s="6" t="s">
        <v>1749</v>
      </c>
      <c r="K11" s="112" t="str">
        <f t="shared" si="0"/>
        <v>N/A</v>
      </c>
    </row>
    <row r="12" spans="1:11" x14ac:dyDescent="0.2">
      <c r="A12" s="131" t="s">
        <v>657</v>
      </c>
      <c r="B12" s="38" t="s">
        <v>239</v>
      </c>
      <c r="C12" s="5">
        <v>0</v>
      </c>
      <c r="D12" s="5" t="str">
        <f>IF($B12="N/A","N/A",IF(C12&gt;10,"No",IF(C12&lt;=0,"No","Yes")))</f>
        <v>No</v>
      </c>
      <c r="E12" s="5">
        <v>7.3597599999999995E-4</v>
      </c>
      <c r="F12" s="5" t="str">
        <f>IF($B12="N/A","N/A",IF(E12&gt;10,"No",IF(E12&lt;=0,"No","Yes")))</f>
        <v>Yes</v>
      </c>
      <c r="G12" s="5">
        <v>0</v>
      </c>
      <c r="H12" s="5" t="str">
        <f>IF($B12="N/A","N/A",IF(G12&gt;10,"No",IF(G12&lt;=0,"No","Yes")))</f>
        <v>No</v>
      </c>
      <c r="I12" s="6" t="s">
        <v>1749</v>
      </c>
      <c r="J12" s="6">
        <v>-100</v>
      </c>
      <c r="K12" s="112" t="str">
        <f t="shared" si="0"/>
        <v>No</v>
      </c>
    </row>
    <row r="13" spans="1:11" x14ac:dyDescent="0.2">
      <c r="A13" s="131" t="s">
        <v>658</v>
      </c>
      <c r="B13" s="38" t="s">
        <v>224</v>
      </c>
      <c r="C13" s="5">
        <v>0</v>
      </c>
      <c r="D13" s="5" t="str">
        <f>IF($B13="N/A","N/A",IF(C13&gt;5,"No",IF(C13&lt;=0,"No","Yes")))</f>
        <v>No</v>
      </c>
      <c r="E13" s="5">
        <v>0</v>
      </c>
      <c r="F13" s="5" t="str">
        <f>IF($B13="N/A","N/A",IF(E13&gt;5,"No",IF(E13&lt;=0,"No","Yes")))</f>
        <v>No</v>
      </c>
      <c r="G13" s="5">
        <v>0</v>
      </c>
      <c r="H13" s="5" t="str">
        <f>IF($B13="N/A","N/A",IF(G13&gt;5,"No",IF(G13&lt;=0,"No","Yes")))</f>
        <v>No</v>
      </c>
      <c r="I13" s="6" t="s">
        <v>1749</v>
      </c>
      <c r="J13" s="6" t="s">
        <v>1749</v>
      </c>
      <c r="K13" s="112" t="str">
        <f t="shared" si="0"/>
        <v>N/A</v>
      </c>
    </row>
    <row r="14" spans="1:11" x14ac:dyDescent="0.2">
      <c r="A14" s="131" t="s">
        <v>159</v>
      </c>
      <c r="B14" s="22" t="s">
        <v>214</v>
      </c>
      <c r="C14" s="5">
        <v>92.750308781000001</v>
      </c>
      <c r="D14" s="5" t="str">
        <f>IF($B14="N/A","N/A",IF(C14&gt;100,"No",IF(C14&lt;95,"No","Yes")))</f>
        <v>No</v>
      </c>
      <c r="E14" s="5">
        <v>93.982660405999994</v>
      </c>
      <c r="F14" s="5" t="str">
        <f>IF($B14="N/A","N/A",IF(E14&gt;100,"No",IF(E14&lt;95,"No","Yes")))</f>
        <v>No</v>
      </c>
      <c r="G14" s="5">
        <v>93.953739213999995</v>
      </c>
      <c r="H14" s="5" t="str">
        <f>IF($B14="N/A","N/A",IF(G14&gt;100,"No",IF(G14&lt;95,"No","Yes")))</f>
        <v>No</v>
      </c>
      <c r="I14" s="6">
        <v>1.329</v>
      </c>
      <c r="J14" s="6">
        <v>-3.1E-2</v>
      </c>
      <c r="K14" s="112" t="str">
        <f t="shared" si="0"/>
        <v>Yes</v>
      </c>
    </row>
    <row r="15" spans="1:11" x14ac:dyDescent="0.2">
      <c r="A15" s="131" t="s">
        <v>32</v>
      </c>
      <c r="B15" s="22" t="s">
        <v>214</v>
      </c>
      <c r="C15" s="5">
        <v>99.960284035000001</v>
      </c>
      <c r="D15" s="5" t="str">
        <f>IF($B15="N/A","N/A",IF(C15&gt;100,"No",IF(C15&lt;95,"No","Yes")))</f>
        <v>Yes</v>
      </c>
      <c r="E15" s="5">
        <v>99.980864624999995</v>
      </c>
      <c r="F15" s="5" t="str">
        <f>IF($B15="N/A","N/A",IF(E15&gt;100,"No",IF(E15&lt;95,"No","Yes")))</f>
        <v>Yes</v>
      </c>
      <c r="G15" s="5">
        <v>100</v>
      </c>
      <c r="H15" s="5" t="str">
        <f>IF($B15="N/A","N/A",IF(G15&gt;100,"No",IF(G15&lt;95,"No","Yes")))</f>
        <v>Yes</v>
      </c>
      <c r="I15" s="6">
        <v>2.06E-2</v>
      </c>
      <c r="J15" s="6">
        <v>1.9099999999999999E-2</v>
      </c>
      <c r="K15" s="112" t="str">
        <f t="shared" si="0"/>
        <v>Yes</v>
      </c>
    </row>
    <row r="16" spans="1:11" x14ac:dyDescent="0.2">
      <c r="A16" s="131" t="s">
        <v>851</v>
      </c>
      <c r="B16" s="22" t="s">
        <v>226</v>
      </c>
      <c r="C16" s="5">
        <v>7.5031872718999999</v>
      </c>
      <c r="D16" s="5" t="str">
        <f>IF($B16="N/A","N/A",IF(C16&gt;30,"No",IF(C16&lt;5,"No","Yes")))</f>
        <v>Yes</v>
      </c>
      <c r="E16" s="5">
        <v>6.6883575760999996</v>
      </c>
      <c r="F16" s="5" t="str">
        <f>IF($B16="N/A","N/A",IF(E16&gt;30,"No",IF(E16&lt;5,"No","Yes")))</f>
        <v>Yes</v>
      </c>
      <c r="G16" s="5">
        <v>6.8312559923</v>
      </c>
      <c r="H16" s="5" t="str">
        <f>IF($B16="N/A","N/A",IF(G16&gt;30,"No",IF(G16&lt;5,"No","Yes")))</f>
        <v>Yes</v>
      </c>
      <c r="I16" s="6">
        <v>-10.9</v>
      </c>
      <c r="J16" s="6">
        <v>2.137</v>
      </c>
      <c r="K16" s="112" t="str">
        <f t="shared" si="0"/>
        <v>Yes</v>
      </c>
    </row>
    <row r="17" spans="1:11" x14ac:dyDescent="0.2">
      <c r="A17" s="131" t="s">
        <v>852</v>
      </c>
      <c r="B17" s="22" t="s">
        <v>227</v>
      </c>
      <c r="C17" s="5">
        <v>42.253182905999999</v>
      </c>
      <c r="D17" s="5" t="str">
        <f>IF($B17="N/A","N/A",IF(C17&gt;75,"No",IF(C17&lt;15,"No","Yes")))</f>
        <v>Yes</v>
      </c>
      <c r="E17" s="5">
        <v>39.551557623000001</v>
      </c>
      <c r="F17" s="5" t="str">
        <f>IF($B17="N/A","N/A",IF(E17&gt;75,"No",IF(E17&lt;15,"No","Yes")))</f>
        <v>Yes</v>
      </c>
      <c r="G17" s="5">
        <v>39.207813997999999</v>
      </c>
      <c r="H17" s="5" t="str">
        <f>IF($B17="N/A","N/A",IF(G17&gt;75,"No",IF(G17&lt;15,"No","Yes")))</f>
        <v>Yes</v>
      </c>
      <c r="I17" s="6">
        <v>-6.39</v>
      </c>
      <c r="J17" s="6">
        <v>-0.86899999999999999</v>
      </c>
      <c r="K17" s="112" t="str">
        <f t="shared" si="0"/>
        <v>Yes</v>
      </c>
    </row>
    <row r="18" spans="1:11" x14ac:dyDescent="0.2">
      <c r="A18" s="131" t="s">
        <v>853</v>
      </c>
      <c r="B18" s="22" t="s">
        <v>228</v>
      </c>
      <c r="C18" s="5">
        <v>50.225728705999998</v>
      </c>
      <c r="D18" s="5" t="str">
        <f>IF($B18="N/A","N/A",IF(C18&gt;70,"No",IF(C18&lt;25,"No","Yes")))</f>
        <v>Yes</v>
      </c>
      <c r="E18" s="5">
        <v>53.749779165</v>
      </c>
      <c r="F18" s="5" t="str">
        <f>IF($B18="N/A","N/A",IF(E18&gt;70,"No",IF(E18&lt;25,"No","Yes")))</f>
        <v>Yes</v>
      </c>
      <c r="G18" s="5">
        <v>53.960930009999998</v>
      </c>
      <c r="H18" s="5" t="str">
        <f>IF($B18="N/A","N/A",IF(G18&gt;70,"No",IF(G18&lt;25,"No","Yes")))</f>
        <v>Yes</v>
      </c>
      <c r="I18" s="6">
        <v>7.016</v>
      </c>
      <c r="J18" s="6">
        <v>0.39279999999999998</v>
      </c>
      <c r="K18" s="112" t="str">
        <f t="shared" si="0"/>
        <v>Yes</v>
      </c>
    </row>
    <row r="19" spans="1:11" x14ac:dyDescent="0.2">
      <c r="A19" s="131" t="s">
        <v>160</v>
      </c>
      <c r="B19" s="22" t="s">
        <v>214</v>
      </c>
      <c r="C19" s="5">
        <v>99.933661244999996</v>
      </c>
      <c r="D19" s="5" t="str">
        <f>IF($B19="N/A","N/A",IF(C19&gt;100,"No",IF(C19&lt;95,"No","Yes")))</f>
        <v>Yes</v>
      </c>
      <c r="E19" s="5">
        <v>99.955105465000003</v>
      </c>
      <c r="F19" s="5" t="str">
        <f>IF($B19="N/A","N/A",IF(E19&gt;100,"No",IF(E19&lt;95,"No","Yes")))</f>
        <v>Yes</v>
      </c>
      <c r="G19" s="5">
        <v>100</v>
      </c>
      <c r="H19" s="5" t="str">
        <f>IF($B19="N/A","N/A",IF(G19&gt;100,"No",IF(G19&lt;95,"No","Yes")))</f>
        <v>Yes</v>
      </c>
      <c r="I19" s="6">
        <v>2.1499999999999998E-2</v>
      </c>
      <c r="J19" s="6">
        <v>4.4900000000000002E-2</v>
      </c>
      <c r="K19" s="112" t="str">
        <f t="shared" si="0"/>
        <v>Yes</v>
      </c>
    </row>
    <row r="20" spans="1:11" x14ac:dyDescent="0.2">
      <c r="A20" s="110" t="s">
        <v>374</v>
      </c>
      <c r="B20" s="22" t="s">
        <v>241</v>
      </c>
      <c r="C20" s="5">
        <v>3.1078834009</v>
      </c>
      <c r="D20" s="5" t="str">
        <f>IF($B20="N/A","N/A",IF(C20&gt;5,"No",IF(C20&lt;1,"No","Yes")))</f>
        <v>Yes</v>
      </c>
      <c r="E20" s="5">
        <v>2.4007536394</v>
      </c>
      <c r="F20" s="5" t="str">
        <f>IF($B20="N/A","N/A",IF(E20&gt;5,"No",IF(E20&lt;1,"No","Yes")))</f>
        <v>Yes</v>
      </c>
      <c r="G20" s="5">
        <v>2.6965484179999999</v>
      </c>
      <c r="H20" s="5" t="str">
        <f>IF($B20="N/A","N/A",IF(G20&gt;5,"No",IF(G20&lt;1,"No","Yes")))</f>
        <v>Yes</v>
      </c>
      <c r="I20" s="6">
        <v>-22.8</v>
      </c>
      <c r="J20" s="6">
        <v>12.32</v>
      </c>
      <c r="K20" s="112" t="str">
        <f t="shared" si="0"/>
        <v>Yes</v>
      </c>
    </row>
    <row r="21" spans="1:11" x14ac:dyDescent="0.2">
      <c r="A21" s="110" t="s">
        <v>376</v>
      </c>
      <c r="B21" s="22" t="s">
        <v>242</v>
      </c>
      <c r="C21" s="5">
        <v>94.663658146000003</v>
      </c>
      <c r="D21" s="5" t="str">
        <f>IF($B21="N/A","N/A",IF(C21&gt;98,"No",IF(C21&lt;8,"No","Yes")))</f>
        <v>Yes</v>
      </c>
      <c r="E21" s="5">
        <v>94.352856322999997</v>
      </c>
      <c r="F21" s="5" t="str">
        <f>IF($B21="N/A","N/A",IF(E21&gt;98,"No",IF(E21&lt;8,"No","Yes")))</f>
        <v>Yes</v>
      </c>
      <c r="G21" s="5">
        <v>94.876558005999996</v>
      </c>
      <c r="H21" s="5" t="str">
        <f>IF($B21="N/A","N/A",IF(G21&gt;98,"No",IF(G21&lt;8,"No","Yes")))</f>
        <v>Yes</v>
      </c>
      <c r="I21" s="6">
        <v>-0.32800000000000001</v>
      </c>
      <c r="J21" s="6">
        <v>0.55500000000000005</v>
      </c>
      <c r="K21" s="112" t="str">
        <f t="shared" si="0"/>
        <v>Yes</v>
      </c>
    </row>
    <row r="22" spans="1:11" x14ac:dyDescent="0.2">
      <c r="A22" s="127" t="s">
        <v>377</v>
      </c>
      <c r="B22" s="133" t="s">
        <v>224</v>
      </c>
      <c r="C22" s="121">
        <v>0.26666433899999997</v>
      </c>
      <c r="D22" s="121" t="str">
        <f>IF($B22="N/A","N/A",IF(C22&gt;5,"No",IF(C22&lt;=0,"No","Yes")))</f>
        <v>Yes</v>
      </c>
      <c r="E22" s="121">
        <v>0.2885025833</v>
      </c>
      <c r="F22" s="121" t="str">
        <f>IF($B22="N/A","N/A",IF(E22&gt;5,"No",IF(E22&lt;=0,"No","Yes")))</f>
        <v>Yes</v>
      </c>
      <c r="G22" s="121">
        <v>0.49137104510000001</v>
      </c>
      <c r="H22" s="121" t="str">
        <f>IF($B22="N/A","N/A",IF(G22&gt;5,"No",IF(G22&lt;=0,"No","Yes")))</f>
        <v>Yes</v>
      </c>
      <c r="I22" s="122">
        <v>8.1890000000000001</v>
      </c>
      <c r="J22" s="122">
        <v>70.319999999999993</v>
      </c>
      <c r="K22" s="123" t="str">
        <f t="shared" si="0"/>
        <v>No</v>
      </c>
    </row>
    <row r="23" spans="1:11" ht="12" customHeight="1" x14ac:dyDescent="0.2">
      <c r="A23" s="201" t="s">
        <v>1647</v>
      </c>
      <c r="B23" s="202"/>
      <c r="C23" s="202"/>
      <c r="D23" s="202"/>
      <c r="E23" s="202"/>
      <c r="F23" s="202"/>
      <c r="G23" s="202"/>
      <c r="H23" s="202"/>
      <c r="I23" s="202"/>
      <c r="J23" s="202"/>
      <c r="K23" s="203"/>
    </row>
    <row r="24" spans="1:11" x14ac:dyDescent="0.2">
      <c r="A24" s="193" t="s">
        <v>1645</v>
      </c>
      <c r="B24" s="194"/>
      <c r="C24" s="194"/>
      <c r="D24" s="194"/>
      <c r="E24" s="194"/>
      <c r="F24" s="194"/>
      <c r="G24" s="194"/>
      <c r="H24" s="194"/>
      <c r="I24" s="194"/>
      <c r="J24" s="194"/>
      <c r="K24" s="195"/>
    </row>
    <row r="25" spans="1:11" x14ac:dyDescent="0.2">
      <c r="A25" s="196" t="s">
        <v>1743</v>
      </c>
      <c r="B25" s="196"/>
      <c r="C25" s="196"/>
      <c r="D25" s="196"/>
      <c r="E25" s="196"/>
      <c r="F25" s="196"/>
      <c r="G25" s="196"/>
      <c r="H25" s="196"/>
      <c r="I25" s="196"/>
      <c r="J25" s="196"/>
      <c r="K25" s="197"/>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Mickey McCauley</cp:lastModifiedBy>
  <cp:lastPrinted>2014-07-15T19:48:17Z</cp:lastPrinted>
  <dcterms:created xsi:type="dcterms:W3CDTF">2001-03-26T18:59:21Z</dcterms:created>
  <dcterms:modified xsi:type="dcterms:W3CDTF">2018-01-22T22:13:55Z</dcterms:modified>
  <dc:language>English</dc:language>
</cp:coreProperties>
</file>