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<sst xmlns="http://schemas.openxmlformats.org/spreadsheetml/2006/main" count="7159" uniqueCount="1749">
  <si>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</si>
  <si>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</si>
  <si>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</si>
  <si>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</si>
  <si>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</si>
  <si>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</si>
  <si>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</si>
  <si>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</si>
  <si>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</si>
  <si>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</si>
  <si>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</si>
  <si>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</si>
  <si>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</si>
  <si>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</si>
  <si>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</si>
  <si>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</si>
  <si>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</si>
  <si>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</si>
  <si>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</si>
  <si>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</si>
  <si>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</si>
  <si>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</si>
  <si>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</si>
  <si>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</si>
  <si>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</si>
  <si>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</si>
  <si>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</si>
  <si>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</si>
  <si>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</si>
  <si>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</si>
  <si>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</si>
  <si>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</si>
  <si>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</si>
  <si>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</si>
  <si>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</si>
  <si>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</si>
  <si>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</si>
  <si>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</si>
  <si>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</si>
  <si>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</si>
  <si>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</si>
  <si>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</si>
  <si>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</si>
  <si>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</si>
  <si>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</si>
  <si>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</si>
  <si>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</si>
  <si>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</si>
  <si>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</si>
  <si>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</si>
  <si>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</si>
  <si>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</si>
  <si>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</si>
  <si>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</si>
  <si>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</si>
  <si>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</si>
  <si>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</si>
  <si>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</si>
  <si>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</si>
  <si>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</si>
  <si>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</si>
  <si>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</si>
  <si>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</si>
  <si>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</si>
  <si>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</si>
  <si>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</si>
  <si>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</si>
  <si>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</si>
  <si>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</si>
  <si>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</si>
  <si>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</si>
  <si>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</si>
  <si>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</si>
  <si>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</si>
  <si>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</si>
  <si>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</si>
  <si>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</si>
  <si>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</si>
  <si>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</si>
  <si>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</si>
  <si>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</si>
  <si>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</si>
  <si>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</si>
  <si>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</si>
  <si>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</si>
  <si>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</si>
  <si>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</si>
  <si>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</si>
  <si>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</si>
  <si>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</si>
  <si>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</si>
  <si>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</si>
  <si>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</si>
  <si>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</si>
  <si>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</si>
  <si>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</si>
  <si>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</si>
  <si>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</si>
  <si>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</si>
  <si>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</si>
  <si>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</si>
  <si>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</si>
  <si>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</si>
  <si>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</si>
  <si>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</si>
  <si>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</si>
  <si>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</si>
  <si>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</si>
  <si>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</si>
  <si>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</si>
  <si>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</si>
  <si>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</si>
  <si>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</si>
  <si>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</si>
  <si>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</si>
  <si>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</si>
  <si>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</si>
  <si>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</si>
  <si>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</si>
  <si>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</si>
  <si>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</si>
  <si>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</si>
  <si>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</si>
  <si>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</si>
  <si>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</si>
  <si>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</si>
  <si>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</si>
  <si>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</si>
  <si>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</si>
  <si>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</si>
  <si>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</si>
  <si>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</si>
  <si>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</si>
  <si>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</si>
  <si>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</si>
  <si>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</si>
  <si>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</si>
  <si>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</si>
  <si>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</si>
  <si>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</si>
  <si>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</si>
  <si>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</si>
  <si>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</si>
  <si>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</si>
  <si>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</si>
  <si>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</si>
  <si>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</si>
  <si>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</si>
  <si>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</si>
  <si>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</si>
  <si>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</si>
  <si>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</si>
  <si>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</si>
  <si>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</si>
  <si>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</si>
  <si>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</si>
  <si>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</si>
  <si>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</si>
  <si>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</si>
  <si>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</si>
  <si>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</si>
  <si>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</si>
  <si>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</si>
  <si>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</si>
  <si>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</si>
  <si>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</si>
  <si>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</si>
  <si>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</si>
  <si>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</si>
  <si>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</si>
  <si>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</si>
  <si>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</si>
  <si>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</si>
  <si>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</si>
  <si>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</si>
  <si>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</si>
  <si>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</si>
  <si>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</si>
  <si>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</si>
  <si>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</si>
  <si>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</si>
  <si>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</si>
  <si>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</si>
  <si>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</si>
  <si>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</si>
  <si>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</si>
  <si>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</si>
  <si>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</si>
  <si>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</si>
  <si>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</si>
  <si>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</si>
  <si>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</si>
  <si>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</si>
  <si>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</si>
  <si>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</si>
  <si>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</si>
  <si>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</si>
  <si>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</si>
  <si>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</si>
  <si>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</si>
  <si>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</si>
  <si>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</si>
  <si>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</si>
  <si>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</si>
  <si>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</si>
  <si>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</si>
  <si>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</si>
  <si>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</si>
  <si>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</si>
  <si>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</si>
  <si>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</si>
  <si>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</si>
  <si>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</si>
  <si>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</si>
  <si>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</si>
  <si>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</si>
  <si>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</si>
  <si>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</si>
  <si>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</si>
  <si>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</si>
  <si>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</si>
  <si>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</si>
  <si>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</si>
  <si>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</si>
  <si>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</si>
  <si>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</si>
  <si>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</si>
  <si>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</si>
  <si>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</si>
  <si>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</si>
  <si>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</si>
  <si>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</si>
  <si>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</si>
  <si>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</si>
  <si>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</si>
  <si>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</si>
  <si>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</si>
  <si>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</si>
  <si>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</si>
  <si>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</si>
  <si>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</si>
  <si>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</si>
  <si>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</si>
  <si>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</si>
  <si>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</si>
  <si>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</si>
  <si>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</si>
  <si>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</si>
  <si>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</si>
  <si>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</si>
  <si>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</si>
  <si>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</si>
  <si>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</si>
  <si>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</si>
  <si>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</si>
  <si>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</si>
  <si>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</si>
  <si>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</si>
  <si>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</si>
  <si>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</si>
  <si>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</si>
  <si>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</si>
  <si>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</si>
  <si>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</si>
  <si>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</si>
  <si>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</si>
  <si>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</si>
  <si>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</si>
  <si>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</si>
  <si>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</si>
  <si>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</si>
  <si>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</si>
  <si>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</si>
  <si>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</si>
  <si>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</si>
  <si>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</si>
  <si>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</si>
  <si>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</si>
  <si>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</si>
  <si>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</si>
  <si>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</si>
  <si>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</si>
  <si>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</si>
  <si>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</si>
  <si>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</si>
  <si>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</si>
  <si>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</si>
  <si>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</si>
  <si>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</si>
  <si>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</si>
  <si>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</si>
  <si>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</si>
  <si>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</si>
  <si>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</si>
  <si>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</si>
  <si>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</si>
  <si>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</si>
  <si>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</si>
  <si>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</si>
  <si>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</si>
  <si>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</si>
  <si>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</si>
  <si>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</si>
  <si>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</si>
  <si>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</si>
  <si>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</si>
  <si>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</si>
  <si>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</si>
  <si>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</si>
  <si>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</si>
  <si>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</si>
  <si>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</si>
  <si>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</si>
  <si>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</si>
  <si>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</si>
  <si>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</si>
  <si>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</si>
  <si>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</si>
  <si>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</si>
  <si>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</si>
  <si>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</si>
  <si>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</si>
  <si>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</si>
  <si>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</si>
  <si>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</si>
  <si>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</si>
  <si>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</si>
  <si>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</si>
  <si>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</si>
  <si>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</si>
  <si>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</si>
  <si>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</si>
  <si>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</si>
  <si>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</si>
  <si>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</si>
  <si>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</si>
  <si>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</si>
  <si>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</si>
  <si>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</si>
  <si>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</si>
  <si>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</si>
  <si>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</si>
  <si>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</si>
  <si>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</si>
  <si>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</si>
  <si>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</si>
  <si>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</si>
  <si>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</si>
  <si>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</si>
  <si>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</si>
  <si>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</si>
  <si>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</si>
  <si>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</si>
  <si>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</si>
  <si>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</si>
  <si>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</si>
  <si>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</si>
  <si>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</si>
  <si>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</si>
  <si>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</si>
  <si>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</si>
  <si>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</si>
  <si>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</si>
  <si>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</si>
  <si>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</si>
  <si>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</si>
  <si>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</si>
  <si>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</si>
  <si>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</si>
  <si>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</si>
  <si>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</si>
  <si>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</si>
  <si>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</si>
  <si>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</si>
  <si>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</si>
  <si>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</si>
  <si>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</si>
  <si>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</si>
  <si>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</si>
  <si>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</si>
  <si>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</si>
  <si>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</si>
  <si>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</si>
  <si>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</si>
  <si>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</si>
  <si>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</si>
  <si>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</si>
  <si>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</si>
  <si>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</si>
  <si>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</si>
  <si>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</si>
  <si>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</si>
  <si>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</si>
  <si>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</si>
  <si>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</si>
  <si>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</si>
  <si>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</si>
  <si>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</si>
  <si>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</si>
  <si>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</si>
  <si>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</si>
  <si>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</si>
  <si>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</si>
  <si>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</si>
  <si>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</si>
  <si>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</si>
  <si>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</si>
  <si>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</si>
  <si>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</si>
  <si>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</si>
  <si>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</si>
  <si>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</si>
  <si>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</si>
  <si>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</si>
  <si>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</si>
  <si>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</si>
  <si>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</si>
  <si>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</si>
  <si>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</si>
  <si>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</si>
  <si>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</si>
  <si>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</si>
  <si>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</si>
  <si>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</si>
  <si>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</si>
  <si>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</si>
  <si>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</si>
  <si>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</si>
  <si>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</si>
  <si>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</si>
  <si>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</si>
  <si>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</si>
  <si>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</si>
  <si>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</si>
  <si>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</si>
  <si>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</si>
  <si>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</si>
  <si>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</si>
  <si>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</si>
  <si>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</si>
  <si>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</si>
  <si>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</si>
  <si>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</si>
  <si>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</si>
  <si>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</si>
  <si>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</si>
  <si>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</si>
  <si>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</si>
  <si>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</si>
  <si>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</si>
  <si>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</si>
  <si>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</si>
  <si>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</si>
  <si>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</si>
  <si>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</si>
  <si>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</si>
  <si>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</si>
  <si>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</si>
  <si>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</si>
  <si>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</si>
  <si>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</si>
  <si>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</si>
  <si>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</si>
  <si>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</si>
  <si>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</si>
  <si>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</si>
  <si>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</si>
  <si>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</si>
  <si>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</si>
  <si>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</si>
  <si>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</si>
  <si>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</si>
  <si>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</si>
  <si>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</si>
  <si>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</si>
  <si>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</si>
  <si>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</si>
  <si>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</si>
  <si>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</si>
  <si>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</si>
  <si>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</si>
  <si>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</si>
  <si>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</si>
  <si>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</si>
  <si>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</si>
  <si>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</si>
  <si>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</si>
  <si>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</si>
  <si>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</si>
  <si>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</si>
  <si>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</si>
  <si>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</si>
  <si>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</si>
  <si>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</si>
  <si>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</si>
  <si>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</si>
  <si>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</si>
  <si>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</si>
  <si>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</si>
  <si>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</si>
  <si>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</si>
  <si>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</si>
  <si>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</si>
  <si>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</si>
  <si>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</si>
  <si>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</si>
  <si>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</si>
  <si>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</si>
  <si>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</si>
  <si>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</si>
  <si>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</si>
  <si>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</si>
  <si>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</si>
  <si>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</si>
  <si>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</si>
  <si>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</si>
  <si>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</si>
  <si>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</si>
  <si>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</si>
  <si>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</si>
  <si>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</si>
  <si>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</si>
  <si>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</si>
  <si>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</si>
  <si>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</si>
  <si>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</si>
  <si>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</si>
  <si>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</si>
  <si>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</si>
  <si>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</si>
  <si>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</si>
  <si>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</si>
  <si>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</si>
  <si>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</si>
  <si>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</si>
  <si>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</si>
  <si>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</si>
  <si>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</si>
  <si>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</si>
  <si>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</si>
  <si>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</si>
  <si>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</si>
  <si>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</si>
  <si>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</si>
  <si>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</si>
  <si>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</si>
  <si>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</si>
  <si>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</si>
  <si>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</si>
  <si>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</si>
  <si>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</si>
  <si>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</si>
  <si>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</si>
  <si>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</si>
  <si>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</si>
  <si>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</si>
  <si>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</si>
  <si>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</si>
  <si>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</si>
  <si>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</si>
  <si>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</si>
  <si>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</si>
  <si>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</si>
  <si>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</si>
  <si>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</si>
  <si>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</si>
  <si>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</si>
  <si>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</si>
  <si>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</si>
  <si>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</si>
  <si>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</si>
  <si>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</si>
  <si>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</si>
  <si>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</si>
  <si>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</si>
  <si>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</si>
  <si>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</si>
  <si>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</si>
  <si>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</si>
  <si>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</si>
  <si>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</si>
  <si>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</si>
  <si>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</si>
  <si>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</si>
  <si>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</si>
  <si>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</si>
  <si>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</si>
  <si>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</si>
  <si>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</si>
  <si>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</si>
  <si>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</si>
  <si>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</si>
  <si>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</si>
  <si>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</si>
  <si>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</si>
  <si>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</si>
  <si>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</si>
  <si>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</si>
  <si>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</si>
  <si>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</si>
  <si>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</si>
  <si>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</si>
  <si>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</si>
  <si>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</si>
  <si>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</si>
  <si>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</si>
  <si>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</si>
  <si>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</si>
  <si>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</si>
  <si>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</si>
  <si>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</si>
  <si>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</si>
  <si>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</si>
  <si>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</si>
  <si>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</si>
  <si>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</si>
  <si>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</si>
  <si>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</si>
  <si>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</si>
  <si>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</si>
  <si>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</si>
  <si>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</si>
  <si>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</si>
  <si>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</si>
  <si>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</si>
  <si>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</si>
  <si>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</si>
  <si>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</si>
  <si>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</si>
  <si>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</si>
  <si>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</si>
  <si>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</si>
  <si>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</si>
  <si>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</si>
  <si>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</si>
  <si>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</si>
  <si>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</si>
  <si>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</si>
  <si>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</si>
  <si>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</si>
  <si>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</si>
  <si>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</si>
  <si>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</si>
  <si>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</si>
  <si>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</si>
  <si>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</si>
  <si>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</si>
  <si>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</si>
  <si>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</si>
  <si>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</si>
  <si>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</si>
  <si>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</si>
  <si>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</si>
  <si>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</si>
  <si>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</si>
  <si>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</si>
  <si>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</si>
  <si>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</si>
  <si>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</si>
  <si>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</si>
  <si>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</si>
  <si>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</si>
  <si>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</si>
  <si>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</si>
  <si>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</si>
  <si>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</si>
  <si>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</si>
  <si>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</si>
  <si>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</si>
  <si>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</si>
  <si>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</si>
  <si>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</si>
  <si>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</si>
  <si>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</si>
  <si>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</si>
  <si>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</si>
  <si>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</si>
  <si>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</si>
  <si>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</si>
  <si>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</si>
  <si>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</si>
  <si>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</si>
  <si>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</si>
  <si>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</si>
  <si>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</si>
  <si>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</si>
  <si>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</si>
  <si>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</si>
  <si>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</si>
  <si>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</si>
  <si>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</si>
  <si>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</si>
  <si>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</si>
  <si>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</si>
  <si>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</si>
  <si>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</si>
  <si>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</si>
  <si>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</si>
  <si>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</si>
  <si>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</si>
  <si>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</si>
  <si>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</si>
  <si>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</si>
  <si>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</si>
  <si>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</si>
  <si>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</si>
  <si>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</si>
  <si>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</si>
  <si>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</si>
  <si>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</si>
  <si>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</si>
  <si>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</si>
  <si>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</si>
  <si>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</si>
  <si>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</si>
  <si>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</si>
  <si>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</si>
  <si>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</si>
  <si>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</si>
  <si>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</si>
  <si>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</si>
  <si>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</si>
  <si>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</si>
  <si>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</si>
  <si>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</si>
  <si>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</si>
  <si>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</si>
  <si>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</si>
  <si>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</si>
  <si>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</si>
  <si>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</si>
  <si>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</si>
  <si>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</si>
  <si>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</si>
  <si>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</si>
  <si>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</si>
  <si>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</si>
  <si>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</si>
  <si>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</si>
  <si>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</si>
  <si>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</si>
  <si>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</si>
  <si>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</si>
  <si>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</si>
  <si>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</si>
  <si>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</si>
  <si>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</si>
  <si>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</si>
  <si>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</si>
  <si>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</si>
  <si>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</si>
  <si>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</si>
  <si>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</si>
  <si>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</si>
  <si>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</si>
  <si>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</si>
  <si>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</si>
  <si>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</si>
  <si>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</si>
  <si>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</si>
  <si>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</si>
  <si>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</si>
  <si>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</si>
  <si>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</si>
  <si>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</si>
  <si>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</si>
  <si>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</si>
  <si>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</si>
  <si>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</si>
  <si>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</si>
  <si>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</si>
  <si>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</si>
  <si>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</si>
  <si>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</si>
  <si>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</si>
  <si>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</si>
  <si>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</si>
  <si>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</si>
  <si>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</si>
  <si>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</si>
  <si>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</si>
  <si>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</si>
  <si>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</si>
  <si>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</si>
  <si>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</si>
  <si>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</si>
  <si>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</si>
  <si>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</si>
  <si>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</si>
  <si>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</si>
  <si>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</si>
  <si>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</si>
  <si>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</si>
  <si>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</si>
  <si>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</si>
  <si>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</si>
  <si>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</si>
  <si>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</si>
  <si>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</si>
  <si>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</si>
  <si>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</si>
  <si>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</si>
  <si>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</si>
  <si>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</si>
  <si>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</si>
  <si>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</si>
  <si>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</si>
  <si>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</si>
  <si>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</si>
  <si>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</si>
  <si>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</si>
  <si>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</si>
  <si>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</si>
  <si>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</si>
  <si>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</si>
  <si>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</si>
  <si>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</si>
  <si>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</si>
  <si>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</si>
  <si>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</si>
  <si>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</si>
  <si>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</si>
  <si>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</si>
  <si>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</si>
  <si>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</si>
  <si>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</si>
  <si>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</si>
  <si>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</si>
  <si>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</si>
  <si>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</si>
  <si>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</si>
  <si>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</si>
  <si>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</si>
  <si>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</si>
  <si>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</si>
  <si>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</si>
  <si>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</si>
  <si>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</si>
  <si>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</si>
  <si>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</si>
  <si>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</si>
  <si>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</si>
  <si>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</si>
  <si>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</si>
  <si>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</si>
  <si>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</si>
  <si>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</si>
  <si>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</si>
  <si>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</si>
  <si>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</si>
  <si>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</si>
  <si>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</si>
  <si>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</si>
  <si>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</si>
  <si>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</si>
  <si>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</si>
  <si>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</si>
  <si>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</si>
  <si>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</si>
  <si>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</si>
  <si>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</si>
  <si>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</si>
  <si>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</si>
  <si>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</si>
  <si>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</si>
  <si>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</si>
  <si>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</si>
  <si>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</si>
  <si>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</si>
  <si>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</si>
  <si>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</si>
  <si>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</si>
  <si>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</si>
  <si>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</si>
  <si>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</si>
  <si>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</si>
  <si>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</si>
  <si>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</si>
  <si>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</si>
  <si>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</si>
  <si>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</si>
  <si>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</si>
  <si>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</si>
  <si>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</si>
  <si>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</si>
  <si>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</si>
  <si>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</si>
  <si>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</si>
  <si>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</si>
  <si>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</si>
  <si>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</si>
  <si>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</si>
  <si>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</si>
  <si>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</si>
  <si>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</si>
  <si>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</si>
  <si>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</si>
  <si>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</si>
  <si>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</si>
  <si>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</si>
  <si>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</si>
  <si>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</si>
  <si>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</si>
  <si>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</si>
  <si>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</si>
  <si>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</si>
  <si>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</si>
  <si>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</si>
  <si>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</si>
  <si>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</si>
  <si>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</si>
  <si>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</si>
  <si>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</si>
  <si>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</si>
  <si>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</si>
  <si>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</si>
  <si>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</si>
  <si>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</si>
  <si>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</si>
  <si>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</si>
  <si>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</si>
  <si>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</si>
  <si>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</si>
  <si>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</si>
  <si>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</si>
  <si>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</si>
  <si>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</si>
  <si>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</si>
  <si>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</si>
  <si>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</si>
  <si>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</si>
  <si>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</si>
  <si>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</si>
  <si>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</si>
  <si>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</si>
  <si>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</si>
  <si>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</si>
  <si>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</si>
  <si>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</si>
  <si>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</si>
  <si>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</si>
  <si>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</si>
  <si>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</si>
  <si>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</si>
  <si>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</si>
  <si>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</si>
  <si>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</si>
  <si>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</si>
  <si>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</si>
  <si>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</si>
  <si>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</si>
  <si>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</si>
  <si>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</si>
  <si>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</si>
  <si>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</si>
  <si>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</si>
  <si>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</si>
  <si>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</si>
  <si>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</si>
  <si>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</si>
  <si>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</si>
  <si>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</si>
  <si>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</si>
  <si>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</si>
  <si>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</si>
  <si>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</si>
  <si>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</si>
  <si>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</si>
  <si>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</si>
  <si>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</si>
  <si>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</si>
  <si>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</si>
  <si>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</si>
  <si>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</si>
  <si>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</si>
  <si>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</si>
  <si>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</si>
  <si>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</si>
  <si>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</si>
  <si>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</si>
  <si>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</si>
  <si>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</si>
  <si>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</si>
  <si>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</si>
  <si>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</si>
  <si>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</si>
  <si>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</si>
  <si>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</si>
  <si>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</si>
  <si>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</si>
  <si>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</si>
  <si>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</si>
  <si>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</si>
  <si>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</si>
  <si>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</si>
  <si>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</si>
  <si>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</si>
  <si>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</si>
  <si>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</si>
  <si>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</si>
  <si>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</si>
  <si>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</si>
  <si>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</si>
  <si>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</si>
  <si>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</si>
  <si>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</si>
  <si>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</si>
  <si>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</si>
  <si>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</si>
  <si>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</si>
  <si>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</si>
  <si>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</si>
  <si>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</si>
  <si>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</si>
  <si>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</si>
  <si>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</si>
  <si>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</si>
  <si>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</si>
  <si>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</si>
  <si>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</si>
  <si>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</si>
  <si>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</si>
  <si>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</si>
  <si>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</si>
  <si>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</si>
  <si>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</si>
  <si>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</si>
  <si>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</si>
  <si>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</si>
  <si>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</si>
  <si>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</si>
  <si>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</si>
  <si>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</si>
  <si>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</si>
  <si>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</si>
  <si>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</si>
  <si>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</si>
  <si>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</si>
  <si>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</si>
  <si>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</si>
  <si>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</si>
  <si>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</si>
  <si>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</si>
  <si>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</si>
  <si>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</si>
  <si>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</si>
  <si>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</si>
  <si>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</si>
  <si>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</si>
  <si>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</si>
  <si>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</si>
  <si>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</si>
  <si>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</si>
  <si>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</si>
  <si>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</si>
  <si>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</si>
  <si>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</si>
  <si>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</si>
  <si>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</si>
  <si>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</si>
  <si>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</si>
  <si>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</si>
  <si>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</si>
  <si>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</si>
  <si>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</si>
  <si>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</si>
  <si>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</si>
  <si>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</si>
  <si>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</si>
  <si>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</si>
  <si>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</si>
  <si>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</si>
  <si>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</si>
  <si>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</si>
  <si>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</si>
  <si>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</si>
  <si>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</si>
  <si>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</si>
  <si>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</si>
  <si>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</si>
  <si>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</si>
  <si>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</si>
  <si>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</si>
  <si>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</si>
  <si>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</si>
  <si>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</si>
  <si>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</si>
  <si>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</si>
  <si>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</si>
  <si>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</si>
  <si>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</si>
  <si>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</si>
  <si>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</si>
  <si>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</si>
  <si>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</si>
  <si>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</si>
  <si>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</si>
  <si>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</si>
  <si>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</si>
  <si>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</si>
  <si>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</si>
  <si>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</si>
  <si>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</si>
  <si>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</si>
  <si>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</si>
  <si>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</si>
  <si>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</si>
  <si>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</si>
  <si>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</si>
  <si>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</si>
  <si>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</si>
  <si>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</si>
  <si>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</si>
  <si>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</si>
  <si>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</si>
  <si>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</si>
  <si>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</si>
  <si>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</si>
  <si>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</si>
  <si>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</si>
  <si>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</si>
  <si>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</si>
  <si>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</si>
  <si>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</si>
  <si>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</si>
  <si>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</si>
  <si>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</si>
  <si>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</si>
  <si>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</si>
  <si>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</si>
  <si>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</si>
  <si>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</si>
  <si>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</si>
  <si>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</si>
  <si>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</si>
  <si>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</si>
  <si>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</si>
  <si>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</si>
  <si>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</si>
  <si>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</si>
  <si>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</si>
  <si>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</si>
  <si>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</si>
  <si>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</si>
  <si>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</si>
  <si>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</si>
  <si>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</si>
  <si>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</si>
  <si>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</si>
  <si>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</si>
  <si>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</si>
  <si>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</si>
  <si>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</si>
  <si>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</si>
  <si>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</si>
  <si>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</si>
  <si>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</si>
  <si>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</si>
  <si>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</si>
  <si>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</si>
  <si>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</si>
  <si>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</si>
  <si>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</si>
  <si>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</si>
  <si>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</si>
  <si>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</si>
  <si>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</si>
  <si>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</si>
  <si>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</si>
  <si>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</si>
  <si>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</si>
  <si>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</si>
  <si>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</si>
  <si>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</si>
  <si>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</si>
  <si>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</si>
  <si>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</si>
  <si>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</si>
  <si>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</si>
  <si>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</si>
  <si>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</si>
  <si>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</si>
  <si>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</si>
  <si>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</si>
  <si>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</si>
  <si>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</si>
  <si>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</si>
  <si>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</si>
  <si>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</si>
  <si>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</si>
  <si>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</si>
  <si>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</si>
  <si>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</si>
  <si>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</si>
  <si>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</si>
  <si>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</si>
  <si>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</si>
  <si>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</si>
  <si>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</si>
  <si>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</si>
  <si>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</si>
  <si>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</si>
  <si>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</si>
  <si>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</si>
  <si>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</si>
  <si>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</si>
  <si>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</si>
  <si>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</si>
  <si>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</si>
  <si>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</si>
  <si>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</si>
  <si>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</si>
  <si>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</si>
  <si>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</si>
  <si>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</si>
  <si>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</si>
  <si>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</si>
  <si>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</si>
  <si>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</si>
  <si>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</si>
  <si>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</si>
  <si>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</si>
  <si>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</si>
  <si>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</si>
  <si>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</si>
  <si>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</si>
  <si>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</si>
  <si>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</si>
  <si>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</si>
  <si>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</si>
  <si>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</si>
  <si>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</si>
  <si>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</si>
  <si>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</si>
  <si>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</si>
  <si>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</si>
  <si>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</si>
  <si>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</si>
  <si>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</si>
  <si>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</si>
  <si>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</si>
  <si>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</si>
  <si>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</si>
  <si>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</si>
  <si>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</si>
  <si>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</si>
  <si>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</si>
  <si>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</si>
  <si>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</si>
  <si>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</si>
  <si>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</si>
  <si>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</si>
  <si>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</si>
  <si>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</si>
  <si>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</si>
  <si>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</si>
  <si>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</si>
  <si>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</si>
  <si>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</si>
  <si>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</si>
  <si>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</si>
  <si>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</si>
  <si>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</si>
  <si>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</si>
  <si>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</si>
  <si>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</si>
  <si>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</si>
  <si>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</si>
  <si>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</si>
  <si>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</si>
  <si>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</si>
  <si>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</si>
  <si>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</si>
  <si>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</si>
  <si>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</si>
  <si>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</si>
  <si>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</si>
  <si>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</si>
  <si>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</si>
  <si>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</si>
  <si>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</si>
  <si>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</si>
  <si>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</si>
  <si>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</si>
  <si>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</si>
  <si>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</si>
  <si>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</si>
  <si>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</si>
  <si>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</si>
  <si>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</si>
  <si>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</si>
  <si>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</si>
  <si>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</si>
  <si>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</si>
  <si>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</si>
  <si>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</si>
  <si>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</si>
  <si>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</si>
  <si>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</si>
  <si>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</si>
  <si>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</si>
  <si>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</si>
  <si>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</si>
  <si>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</si>
  <si>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</si>
  <si>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</si>
  <si>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</si>
  <si>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</si>
  <si>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</si>
  <si>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</si>
  <si>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</si>
  <si>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</si>
  <si>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</si>
  <si>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</si>
  <si>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</si>
  <si>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</si>
  <si>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</si>
  <si>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</si>
  <si>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</si>
  <si>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</si>
  <si>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</si>
  <si>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</si>
  <si>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</si>
  <si>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</si>
  <si>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</si>
  <si>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</si>
  <si>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</si>
  <si>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</si>
  <si>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</si>
  <si>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</si>
  <si>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</si>
  <si>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</si>
  <si>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</si>
  <si>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</si>
  <si>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</si>
  <si>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</si>
  <si>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</si>
  <si>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</si>
  <si>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</si>
  <si>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</si>
  <si>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</si>
  <si>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</si>
  <si>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</si>
  <si>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</si>
  <si>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</si>
  <si>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</si>
  <si>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</si>
  <si>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</si>
  <si>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</si>
  <si>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</si>
  <si>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</si>
  <si>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</si>
  <si>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</si>
  <si>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</si>
  <si>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</si>
  <si>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</si>
  <si>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</si>
  <si>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</si>
  <si>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</si>
  <si>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</si>
  <si>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</si>
  <si>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</si>
  <si>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</si>
  <si>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</si>
  <si>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</si>
  <si>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</si>
  <si>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</si>
  <si>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</si>
  <si>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</si>
  <si>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</si>
  <si>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</si>
  <si>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</si>
  <si>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</si>
  <si>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</si>
  <si>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</si>
  <si>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</si>
  <si>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</si>
  <si>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</si>
  <si>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</si>
  <si>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</si>
  <si>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</si>
  <si>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</si>
  <si>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</si>
  <si>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</si>
  <si>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</si>
  <si>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</si>
  <si>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</si>
  <si>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</si>
  <si>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</si>
  <si>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</si>
  <si>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</si>
  <si>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</si>
  <si>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</si>
  <si>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</si>
  <si>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</si>
  <si>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</si>
  <si>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</si>
  <si>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</si>
  <si>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</si>
  <si>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</si>
  <si>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</si>
  <si>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</si>
  <si>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</si>
  <si>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</si>
  <si>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</si>
  <si>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</si>
  <si>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</si>
  <si>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</si>
  <si>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</si>
  <si>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</si>
  <si>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</si>
  <si>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</si>
  <si>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</si>
  <si>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</si>
  <si>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</si>
  <si>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</si>
  <si>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</si>
  <si>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</si>
  <si>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</si>
  <si>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</si>
  <si>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</si>
  <si>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</si>
  <si>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</si>
  <si>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</si>
  <si>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</si>
  <si>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</si>
  <si>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</si>
  <si>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</si>
  <si>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</si>
  <si>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</si>
  <si>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</si>
  <si>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</si>
  <si>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</si>
  <si>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</si>
  <si>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</si>
  <si>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</si>
  <si>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</si>
  <si>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</si>
  <si>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</si>
  <si>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</si>
  <si>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</si>
  <si>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</si>
  <si>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</si>
  <si>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</si>
  <si>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</si>
  <si>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</si>
  <si>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</si>
  <si>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</si>
  <si>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</si>
  <si>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</si>
  <si>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</si>
  <si>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</si>
  <si>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</si>
  <si>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</si>
  <si>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</si>
  <si>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</si>
  <si>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</si>
  <si>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</si>
  <si>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</si>
  <si>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</si>
  <si>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</si>
  <si>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</si>
  <si>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</si>
  <si>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</si>
  <si>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</si>
  <si>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</si>
  <si>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</si>
  <si>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</si>
  <si>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</si>
  <si>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</si>
  <si>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</si>
  <si>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</si>
  <si>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</si>
  <si>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</si>
  <si>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</si>
  <si>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</si>
  <si>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</si>
  <si>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</si>
  <si>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</si>
  <si>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</si>
  <si>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</si>
  <si>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</si>
  <si>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</si>
  <si>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</si>
  <si>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</si>
  <si>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</si>
  <si>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</si>
  <si>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</si>
  <si>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</si>
  <si>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</si>
  <si>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</si>
  <si>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</si>
  <si>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</si>
  <si>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</si>
  <si>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</si>
  <si>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</si>
  <si>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</si>
  <si>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</si>
  <si>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</si>
  <si>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</si>
  <si>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</si>
  <si>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</si>
  <si>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</si>
  <si>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</si>
  <si>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</si>
  <si>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</si>
  <si>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</si>
  <si>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</si>
  <si>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</si>
  <si>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</si>
  <si>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</si>
  <si>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</si>
  <si>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</si>
  <si>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</si>
  <si>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</si>
  <si>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</si>
  <si>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</si>
  <si>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</si>
  <si>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</si>
  <si>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</si>
  <si>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</si>
  <si>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</si>
  <si>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</si>
  <si>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</si>
  <si>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</si>
  <si>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</si>
  <si>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</si>
  <si>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</si>
  <si>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</si>
  <si>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</si>
  <si>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</si>
  <si>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</si>
  <si>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</si>
  <si>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</si>
  <si>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</si>
  <si>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</si>
  <si>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</si>
  <si>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</si>
  <si>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</si>
  <si>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</si>
  <si>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</si>
  <si>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</si>
  <si>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</si>
  <si>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</si>
  <si>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</si>
  <si>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</si>
  <si>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</si>
  <si>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</si>
  <si>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</si>
  <si>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</si>
  <si>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</si>
  <si>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</si>
  <si>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</si>
  <si>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</si>
  <si>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</si>
  <si>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</si>
  <si>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</si>
  <si>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</si>
  <si>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</si>
  <si>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</si>
  <si>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</si>
  <si>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</si>
  <si>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</si>
  <si>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</si>
  <si>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</si>
  <si>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</si>
  <si>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</si>
  <si>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</si>
  <si>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</si>
  <si>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</si>
  <si>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</si>
  <si>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</si>
  <si>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</si>
  <si>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</si>
  <si>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</si>
  <si>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</si>
  <si>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</si>
  <si>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</si>
  <si>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</si>
  <si>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</si>
  <si>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</si>
  <si>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</si>
  <si>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</si>
  <si>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</si>
  <si>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</si>
  <si>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</si>
  <si>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</si>
  <si>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</si>
  <si>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</si>
  <si>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</si>
  <si>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</si>
  <si>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</si>
  <si>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</si>
  <si>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</si>
  <si>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</si>
  <si>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</si>
  <si>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</si>
  <si>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</si>
  <si>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</si>
  <si>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</si>
  <si>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</si>
  <si>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</si>
  <si>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</si>
  <si>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</si>
  <si>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</si>
  <si>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</si>
  <si>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</si>
  <si>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</si>
  <si>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</si>
  <si>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</si>
  <si>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</si>
  <si>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</si>
  <si>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</si>
  <si>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</si>
  <si>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</si>
  <si>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</si>
  <si>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</si>
  <si>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</si>
  <si>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</si>
  <si>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</si>
  <si>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</si>
  <si>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</si>
  <si>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</si>
  <si>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</si>
  <si>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</si>
  <si>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</si>
  <si>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</si>
  <si>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</si>
  <si>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</si>
  <si>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</si>
  <si>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</si>
  <si>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</si>
  <si>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</si>
  <si>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</si>
  <si>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</si>
  <si>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</si>
  <si>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</si>
  <si>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</si>
  <si>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</si>
  <si>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</si>
  <si>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</si>
  <si>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</si>
  <si>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</si>
  <si>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</si>
  <si>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</si>
  <si>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</si>
  <si>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</si>
  <si>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</si>
  <si>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</si>
  <si>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</si>
  <si>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</si>
  <si>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</si>
  <si>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</si>
  <si>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</si>
  <si>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</si>
  <si>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</si>
  <si>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</si>
  <si>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</si>
  <si>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</si>
  <si>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</si>
  <si>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</si>
  <si>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</si>
  <si>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</si>
  <si>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</si>
  <si>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</si>
  <si>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</si>
  <si>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</si>
  <si>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</si>
  <si>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</si>
  <si>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</si>
  <si>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</si>
  <si>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</si>
  <si>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</si>
  <si>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</si>
  <si>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</si>
  <si>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</si>
  <si>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</si>
  <si>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</si>
  <si>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</si>
  <si>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</si>
  <si>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</si>
  <si>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</si>
  <si>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</si>
  <si>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</si>
  <si>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</si>
  <si>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</si>
  <si>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</si>
  <si>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</si>
  <si>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</si>
  <si>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</si>
  <si>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</si>
  <si>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</si>
  <si>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</si>
  <si>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</si>
  <si>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</si>
  <si>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</si>
  <si>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</si>
  <si>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</si>
  <si>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</si>
  <si>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</si>
  <si>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</si>
  <si>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</si>
  <si>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</si>
  <si>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</si>
  <si>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</si>
  <si>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</si>
  <si>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</si>
  <si>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</si>
  <si>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</si>
  <si>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</si>
  <si>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</si>
  <si>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</si>
  <si>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</si>
  <si>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</si>
  <si>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</si>
  <si>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</si>
  <si>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</si>
  <si>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</si>
  <si>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</si>
  <si>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</si>
  <si>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</si>
  <si>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</si>
  <si>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</si>
  <si>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</si>
  <si>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</si>
  <si>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</si>
  <si>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</si>
  <si>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</si>
  <si>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</si>
  <si>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</si>
  <si>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</si>
  <si>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</si>
  <si>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</si>
  <si>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</si>
  <si>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</si>
  <si>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</si>
  <si>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</si>
  <si>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</si>
  <si>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</si>
  <si>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</si>
  <si>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</si>
  <si>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</si>
  <si>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</si>
  <si>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</si>
  <si>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</si>
  <si>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</si>
  <si>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</si>
  <si>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CO</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</si>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</sst>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11</v>
      </c>
      <c r="D6" s="5" t="str">
        <f>IF($B6="N/A","N/A",IF(C6&lt;0,"No","Yes"))</f>
        <v>N/A</v>
      </c>
      <c r="E6" s="23">
        <v>11</v>
      </c>
      <c r="F6" s="5" t="str">
        <f>IF($B6="N/A","N/A",IF(E6&lt;0,"No","Yes"))</f>
        <v>N/A</v>
      </c>
      <c r="G6" s="23">
        <v>321</v>
      </c>
      <c r="H6" s="5" t="str">
        <f>IF($B6="N/A","N/A",IF(G6&lt;0,"No","Yes"))</f>
        <v>N/A</v>
      </c>
      <c r="I6" s="6">
        <v>0</v>
      </c>
      <c r="J6" s="6">
        <v>32000</v>
      </c>
      <c r="K6" s="111" t="str">
        <f t="shared" ref="K6:K11" si="0">IF(J6="Div by 0", "N/A", IF(J6="N/A","N/A", IF(J6&gt;30, "No", IF(J6&lt;-30, "No", "Yes"))))</f>
        <v>No</v>
      </c>
    </row>
    <row r="7" spans="1:11" x14ac:dyDescent="0.25">
      <c r="A7" s="131" t="s">
        <v>443</v>
      </c>
      <c r="B7" s="73" t="s">
        <v>213</v>
      </c>
      <c r="C7" s="5">
        <v>0</v>
      </c>
      <c r="D7" s="5" t="str">
        <f t="shared" ref="D7:D11" si="1">IF($B7="N/A","N/A",IF(C7&lt;0,"No","Yes"))</f>
        <v>N/A</v>
      </c>
      <c r="E7" s="5">
        <v>0</v>
      </c>
      <c r="F7" s="5" t="str">
        <f t="shared" ref="F7:F11" si="2">IF($B7="N/A","N/A",IF(E7&lt;0,"No","Yes"))</f>
        <v>N/A</v>
      </c>
      <c r="G7" s="5">
        <v>43.302180685000003</v>
      </c>
      <c r="H7" s="5" t="str">
        <f t="shared" ref="H7:H11" si="3">IF($B7="N/A","N/A",IF(G7&lt;0,"No","Yes"))</f>
        <v>N/A</v>
      </c>
      <c r="I7" s="6" t="s">
        <v>1748</v>
      </c>
      <c r="J7" s="6" t="s">
        <v>1748</v>
      </c>
      <c r="K7" s="111" t="str">
        <f t="shared" si="0"/>
        <v>N/A</v>
      </c>
    </row>
    <row r="8" spans="1:11" x14ac:dyDescent="0.25">
      <c r="A8" s="131" t="s">
        <v>444</v>
      </c>
      <c r="B8" s="73" t="s">
        <v>213</v>
      </c>
      <c r="C8" s="5">
        <v>100</v>
      </c>
      <c r="D8" s="5" t="str">
        <f t="shared" si="1"/>
        <v>N/A</v>
      </c>
      <c r="E8" s="5">
        <v>0</v>
      </c>
      <c r="F8" s="5" t="str">
        <f t="shared" si="2"/>
        <v>N/A</v>
      </c>
      <c r="G8" s="5">
        <v>6.5420560747999996</v>
      </c>
      <c r="H8" s="5" t="str">
        <f t="shared" si="3"/>
        <v>N/A</v>
      </c>
      <c r="I8" s="6">
        <v>-100</v>
      </c>
      <c r="J8" s="6" t="s">
        <v>1748</v>
      </c>
      <c r="K8" s="111" t="str">
        <f t="shared" si="0"/>
        <v>N/A</v>
      </c>
    </row>
    <row r="9" spans="1:11" x14ac:dyDescent="0.25">
      <c r="A9" s="131" t="s">
        <v>445</v>
      </c>
      <c r="B9" s="73" t="s">
        <v>213</v>
      </c>
      <c r="C9" s="5">
        <v>0</v>
      </c>
      <c r="D9" s="5" t="str">
        <f t="shared" si="1"/>
        <v>N/A</v>
      </c>
      <c r="E9" s="5">
        <v>0</v>
      </c>
      <c r="F9" s="5" t="str">
        <f t="shared" si="2"/>
        <v>N/A</v>
      </c>
      <c r="G9" s="5">
        <v>10.591900312</v>
      </c>
      <c r="H9" s="5" t="str">
        <f t="shared" si="3"/>
        <v>N/A</v>
      </c>
      <c r="I9" s="6" t="s">
        <v>1748</v>
      </c>
      <c r="J9" s="6" t="s">
        <v>1748</v>
      </c>
      <c r="K9" s="111" t="str">
        <f t="shared" si="0"/>
        <v>N/A</v>
      </c>
    </row>
    <row r="10" spans="1:11" x14ac:dyDescent="0.25">
      <c r="A10" s="131" t="s">
        <v>446</v>
      </c>
      <c r="B10" s="73" t="s">
        <v>213</v>
      </c>
      <c r="C10" s="5">
        <v>0</v>
      </c>
      <c r="D10" s="5" t="str">
        <f t="shared" si="1"/>
        <v>N/A</v>
      </c>
      <c r="E10" s="5">
        <v>0</v>
      </c>
      <c r="F10" s="5" t="str">
        <f t="shared" si="2"/>
        <v>N/A</v>
      </c>
      <c r="G10" s="5">
        <v>3.7383177569999999</v>
      </c>
      <c r="H10" s="5" t="str">
        <f t="shared" si="3"/>
        <v>N/A</v>
      </c>
      <c r="I10" s="6" t="s">
        <v>1748</v>
      </c>
      <c r="J10" s="6" t="s">
        <v>1748</v>
      </c>
      <c r="K10" s="111" t="str">
        <f t="shared" si="0"/>
        <v>N/A</v>
      </c>
    </row>
    <row r="11" spans="1:11" x14ac:dyDescent="0.25">
      <c r="A11" s="131" t="s">
        <v>204</v>
      </c>
      <c r="B11" s="73" t="s">
        <v>213</v>
      </c>
      <c r="C11" s="5">
        <v>0</v>
      </c>
      <c r="D11" s="5" t="str">
        <f t="shared" si="1"/>
        <v>N/A</v>
      </c>
      <c r="E11" s="5">
        <v>100</v>
      </c>
      <c r="F11" s="5" t="str">
        <f t="shared" si="2"/>
        <v>N/A</v>
      </c>
      <c r="G11" s="5">
        <v>76.635514018999999</v>
      </c>
      <c r="H11" s="5" t="str">
        <f t="shared" si="3"/>
        <v>N/A</v>
      </c>
      <c r="I11" s="6" t="s">
        <v>1748</v>
      </c>
      <c r="J11" s="6">
        <v>-23.4</v>
      </c>
      <c r="K11" s="111" t="str">
        <f t="shared" si="0"/>
        <v>Yes</v>
      </c>
    </row>
    <row r="12" spans="1:11" x14ac:dyDescent="0.25">
      <c r="A12" s="131" t="s">
        <v>652</v>
      </c>
      <c r="B12" s="73" t="s">
        <v>213</v>
      </c>
      <c r="C12" s="5">
        <v>0</v>
      </c>
      <c r="D12" s="5" t="str">
        <f t="shared" ref="D12:D23" si="4">IF($B12="N/A","N/A",IF(C12&lt;0,"No","Yes"))</f>
        <v>N/A</v>
      </c>
      <c r="E12" s="5">
        <v>100</v>
      </c>
      <c r="F12" s="5" t="str">
        <f t="shared" ref="F12:F23" si="5">IF($B12="N/A","N/A",IF(E12&lt;0,"No","Yes"))</f>
        <v>N/A</v>
      </c>
      <c r="G12" s="5">
        <v>77.258566978000005</v>
      </c>
      <c r="H12" s="5" t="str">
        <f t="shared" ref="H12:H23" si="6">IF($B12="N/A","N/A",IF(G12&lt;0,"No","Yes"))</f>
        <v>N/A</v>
      </c>
      <c r="I12" s="6" t="s">
        <v>1748</v>
      </c>
      <c r="J12" s="6">
        <v>-22.7</v>
      </c>
      <c r="K12" s="111" t="str">
        <f t="shared" ref="K12:K23" si="7">IF(J12="Div by 0", "N/A", IF(J12="N/A","N/A", IF(J12&gt;30, "No", IF(J12&lt;-30, "No", "Yes"))))</f>
        <v>Yes</v>
      </c>
    </row>
    <row r="13" spans="1:11" x14ac:dyDescent="0.25">
      <c r="A13" s="131" t="s">
        <v>651</v>
      </c>
      <c r="B13" s="73" t="s">
        <v>213</v>
      </c>
      <c r="C13" s="5" t="s">
        <v>1748</v>
      </c>
      <c r="D13" s="5" t="str">
        <f t="shared" si="4"/>
        <v>N/A</v>
      </c>
      <c r="E13" s="5">
        <v>0</v>
      </c>
      <c r="F13" s="5" t="str">
        <f t="shared" si="5"/>
        <v>N/A</v>
      </c>
      <c r="G13" s="5">
        <v>0</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0</v>
      </c>
      <c r="D18" s="5" t="str">
        <f t="shared" si="4"/>
        <v>N/A</v>
      </c>
      <c r="E18" s="5">
        <v>0</v>
      </c>
      <c r="F18" s="5" t="str">
        <f t="shared" si="5"/>
        <v>N/A</v>
      </c>
      <c r="G18" s="5">
        <v>4.3613707164999997</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v>0</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v>0</v>
      </c>
      <c r="D21" s="5" t="str">
        <f t="shared" si="4"/>
        <v>N/A</v>
      </c>
      <c r="E21" s="5">
        <v>0</v>
      </c>
      <c r="F21" s="5" t="str">
        <f t="shared" si="5"/>
        <v>N/A</v>
      </c>
      <c r="G21" s="5">
        <v>18.380062304999999</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v>0</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v>0</v>
      </c>
      <c r="D24" s="5" t="str">
        <f>IF($B24="N/A","N/A",IF(C24&lt;0,"No","Yes"))</f>
        <v>N/A</v>
      </c>
      <c r="E24" s="5">
        <v>0</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0</v>
      </c>
      <c r="D25" s="5" t="str">
        <f>IF($B25="N/A","N/A",IF(C25&lt;0,"No","Yes"))</f>
        <v>N/A</v>
      </c>
      <c r="E25" s="5">
        <v>100</v>
      </c>
      <c r="F25" s="5" t="str">
        <f>IF($B25="N/A","N/A",IF(E25&lt;0,"No","Yes"))</f>
        <v>N/A</v>
      </c>
      <c r="G25" s="5">
        <v>98.753894080999999</v>
      </c>
      <c r="H25" s="5" t="str">
        <f>IF($B25="N/A","N/A",IF(G25&lt;0,"No","Yes"))</f>
        <v>N/A</v>
      </c>
      <c r="I25" s="6" t="s">
        <v>1748</v>
      </c>
      <c r="J25" s="6">
        <v>-1.25</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111" t="str">
        <f t="shared" si="8"/>
        <v>Yes</v>
      </c>
    </row>
    <row r="28" spans="1:11" x14ac:dyDescent="0.25">
      <c r="A28" s="109" t="s">
        <v>372</v>
      </c>
      <c r="B28" s="73" t="s">
        <v>213</v>
      </c>
      <c r="C28" s="5">
        <v>100</v>
      </c>
      <c r="D28" s="5" t="str">
        <f t="shared" si="9"/>
        <v>N/A</v>
      </c>
      <c r="E28" s="5">
        <v>0</v>
      </c>
      <c r="F28" s="5" t="str">
        <f t="shared" si="10"/>
        <v>N/A</v>
      </c>
      <c r="G28" s="5">
        <v>21.806853582999999</v>
      </c>
      <c r="H28" s="5" t="str">
        <f t="shared" si="11"/>
        <v>N/A</v>
      </c>
      <c r="I28" s="6">
        <v>-100</v>
      </c>
      <c r="J28" s="6" t="s">
        <v>1748</v>
      </c>
      <c r="K28" s="111" t="str">
        <f t="shared" si="8"/>
        <v>N/A</v>
      </c>
    </row>
    <row r="29" spans="1:11" x14ac:dyDescent="0.25">
      <c r="A29" s="109" t="s">
        <v>374</v>
      </c>
      <c r="B29" s="73" t="s">
        <v>213</v>
      </c>
      <c r="C29" s="5">
        <v>0</v>
      </c>
      <c r="D29" s="5" t="str">
        <f t="shared" si="9"/>
        <v>N/A</v>
      </c>
      <c r="E29" s="5">
        <v>100</v>
      </c>
      <c r="F29" s="5" t="str">
        <f t="shared" si="10"/>
        <v>N/A</v>
      </c>
      <c r="G29" s="5">
        <v>72.274143301999999</v>
      </c>
      <c r="H29" s="5" t="str">
        <f t="shared" si="11"/>
        <v>N/A</v>
      </c>
      <c r="I29" s="6" t="s">
        <v>1748</v>
      </c>
      <c r="J29" s="6">
        <v>-27.7</v>
      </c>
      <c r="K29" s="111" t="str">
        <f t="shared" si="8"/>
        <v>Yes</v>
      </c>
    </row>
    <row r="30" spans="1:11" x14ac:dyDescent="0.25">
      <c r="A30" s="126" t="s">
        <v>375</v>
      </c>
      <c r="B30" s="133" t="s">
        <v>213</v>
      </c>
      <c r="C30" s="120">
        <v>0</v>
      </c>
      <c r="D30" s="120" t="str">
        <f t="shared" si="9"/>
        <v>N/A</v>
      </c>
      <c r="E30" s="120">
        <v>0</v>
      </c>
      <c r="F30" s="120" t="str">
        <f t="shared" si="10"/>
        <v>N/A</v>
      </c>
      <c r="G30" s="120">
        <v>0</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28247433</v>
      </c>
      <c r="D7" s="19" t="str">
        <f>IF($B7="N/A","N/A",IF(C7&gt;15,"No",IF(C7&lt;-15,"No","Yes")))</f>
        <v>N/A</v>
      </c>
      <c r="E7" s="18">
        <v>31317530</v>
      </c>
      <c r="F7" s="19" t="str">
        <f>IF($B7="N/A","N/A",IF(E7&gt;15,"No",IF(E7&lt;-15,"No","Yes")))</f>
        <v>N/A</v>
      </c>
      <c r="G7" s="18">
        <v>40736608</v>
      </c>
      <c r="H7" s="19" t="str">
        <f>IF($B7="N/A","N/A",IF(G7&gt;15,"No",IF(G7&lt;-15,"No","Yes")))</f>
        <v>N/A</v>
      </c>
      <c r="I7" s="20">
        <v>10.87</v>
      </c>
      <c r="J7" s="20">
        <v>30.08</v>
      </c>
      <c r="K7" s="112" t="str">
        <f t="shared" ref="K7:K54" si="0">IF(J7="Div by 0", "N/A", IF(J7="N/A","N/A", IF(J7&gt;30, "No", IF(J7&lt;-30, "No", "Yes"))))</f>
        <v>No</v>
      </c>
    </row>
    <row r="8" spans="1:11" x14ac:dyDescent="0.25">
      <c r="A8" s="130" t="s">
        <v>362</v>
      </c>
      <c r="B8" s="17" t="s">
        <v>213</v>
      </c>
      <c r="C8" s="105">
        <v>68.449816307000006</v>
      </c>
      <c r="D8" s="19" t="str">
        <f>IF($B8="N/A","N/A",IF(C8&gt;15,"No",IF(C8&lt;-15,"No","Yes")))</f>
        <v>N/A</v>
      </c>
      <c r="E8" s="21">
        <v>63.585586092</v>
      </c>
      <c r="F8" s="19" t="str">
        <f>IF($B8="N/A","N/A",IF(E8&gt;15,"No",IF(E8&lt;-15,"No","Yes")))</f>
        <v>N/A</v>
      </c>
      <c r="G8" s="21">
        <v>52.981296331999999</v>
      </c>
      <c r="H8" s="19" t="str">
        <f>IF($B8="N/A","N/A",IF(G8&gt;15,"No",IF(G8&lt;-15,"No","Yes")))</f>
        <v>N/A</v>
      </c>
      <c r="I8" s="20">
        <v>-7.11</v>
      </c>
      <c r="J8" s="20">
        <v>-16.7</v>
      </c>
      <c r="K8" s="112" t="str">
        <f t="shared" si="0"/>
        <v>Yes</v>
      </c>
    </row>
    <row r="9" spans="1:11" x14ac:dyDescent="0.25">
      <c r="A9" s="130" t="s">
        <v>119</v>
      </c>
      <c r="B9" s="22" t="s">
        <v>213</v>
      </c>
      <c r="C9" s="66">
        <v>2.4247973258000002</v>
      </c>
      <c r="D9" s="5" t="str">
        <f>IF($B9="N/A","N/A",IF(C9&gt;15,"No",IF(C9&lt;-15,"No","Yes")))</f>
        <v>N/A</v>
      </c>
      <c r="E9" s="5">
        <v>0.26549667230000001</v>
      </c>
      <c r="F9" s="5" t="str">
        <f>IF($B9="N/A","N/A",IF(E9&gt;15,"No",IF(E9&lt;-15,"No","Yes")))</f>
        <v>N/A</v>
      </c>
      <c r="G9" s="5">
        <v>6.8415661903</v>
      </c>
      <c r="H9" s="5" t="str">
        <f>IF($B9="N/A","N/A",IF(G9&gt;15,"No",IF(G9&lt;-15,"No","Yes")))</f>
        <v>N/A</v>
      </c>
      <c r="I9" s="6">
        <v>-89.1</v>
      </c>
      <c r="J9" s="6">
        <v>2477</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29.116829837000001</v>
      </c>
      <c r="D11" s="5" t="str">
        <f>IF($B11="N/A","N/A",IF(C11&gt;15,"No",IF(C11&lt;-15,"No","Yes")))</f>
        <v>N/A</v>
      </c>
      <c r="E11" s="5">
        <v>36.045799270000003</v>
      </c>
      <c r="F11" s="5" t="str">
        <f>IF($B11="N/A","N/A",IF(E11&gt;15,"No",IF(E11&lt;-15,"No","Yes")))</f>
        <v>N/A</v>
      </c>
      <c r="G11" s="5">
        <v>39.929544452999998</v>
      </c>
      <c r="H11" s="5" t="str">
        <f>IF($B11="N/A","N/A",IF(G11&gt;15,"No",IF(G11&lt;-15,"No","Yes")))</f>
        <v>N/A</v>
      </c>
      <c r="I11" s="6">
        <v>23.8</v>
      </c>
      <c r="J11" s="6">
        <v>10.77</v>
      </c>
      <c r="K11" s="111" t="str">
        <f t="shared" si="0"/>
        <v>Yes</v>
      </c>
    </row>
    <row r="12" spans="1:11" x14ac:dyDescent="0.25">
      <c r="A12" s="130" t="s">
        <v>857</v>
      </c>
      <c r="B12" s="68" t="s">
        <v>214</v>
      </c>
      <c r="C12" s="66">
        <v>87.369923635999996</v>
      </c>
      <c r="D12" s="5" t="str">
        <f>IF(OR($B12="N/A",$C12="N/A"),"N/A",IF(C12&gt;100,"No",IF(C12&lt;95,"No","Yes")))</f>
        <v>No</v>
      </c>
      <c r="E12" s="66">
        <v>88.212510518000002</v>
      </c>
      <c r="F12" s="5" t="str">
        <f>IF(OR($B12="N/A",$E12="N/A"),"N/A",IF(E12&gt;100,"No",IF(E12&lt;95,"No","Yes")))</f>
        <v>No</v>
      </c>
      <c r="G12" s="66">
        <v>77.354488474999997</v>
      </c>
      <c r="H12" s="5" t="str">
        <f>IF($B12="N/A","N/A",IF(G12&gt;100,"No",IF(G12&lt;95,"No","Yes")))</f>
        <v>No</v>
      </c>
      <c r="I12" s="69">
        <v>0.96440000000000003</v>
      </c>
      <c r="J12" s="69">
        <v>-12.3</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5.6690991000000002E-6</v>
      </c>
      <c r="F14" s="5" t="str">
        <f t="shared" ref="F14" si="2">IF($B14="N/A","N/A",IF(E14&lt;0,"No","Yes"))</f>
        <v>N/A</v>
      </c>
      <c r="G14" s="66">
        <v>0</v>
      </c>
      <c r="H14" s="5" t="str">
        <f t="shared" ref="H14" si="3">IF($B14="N/A","N/A",IF(G14&lt;0,"No","Yes"))</f>
        <v>N/A</v>
      </c>
      <c r="I14" s="69" t="s">
        <v>1748</v>
      </c>
      <c r="J14" s="69">
        <v>-100</v>
      </c>
      <c r="K14" s="111" t="str">
        <f t="shared" si="0"/>
        <v>No</v>
      </c>
    </row>
    <row r="15" spans="1:11" x14ac:dyDescent="0.25">
      <c r="A15" s="130" t="s">
        <v>858</v>
      </c>
      <c r="B15" s="68" t="s">
        <v>214</v>
      </c>
      <c r="C15" s="66">
        <v>69.120639248000003</v>
      </c>
      <c r="D15" s="5" t="str">
        <f>IF(OR($B15="N/A",$C15="N/A"),"N/A",IF(C15&gt;100,"No",IF(C15&lt;95,"No","Yes")))</f>
        <v>No</v>
      </c>
      <c r="E15" s="66">
        <v>1.5497398505</v>
      </c>
      <c r="F15" s="5" t="str">
        <f>IF(OR($B15="N/A",$E15="N/A"),"N/A",IF(E15&gt;100,"No",IF(E15&lt;95,"No","Yes")))</f>
        <v>No</v>
      </c>
      <c r="G15" s="66">
        <v>20.837893450999999</v>
      </c>
      <c r="H15" s="5" t="str">
        <f>IF($B15="N/A","N/A",IF(G15&gt;100,"No",IF(G15&lt;95,"No","Yes")))</f>
        <v>No</v>
      </c>
      <c r="I15" s="69">
        <v>-97.8</v>
      </c>
      <c r="J15" s="69">
        <v>1245</v>
      </c>
      <c r="K15" s="111" t="str">
        <f t="shared" si="0"/>
        <v>No</v>
      </c>
    </row>
    <row r="16" spans="1:11" x14ac:dyDescent="0.25">
      <c r="A16" s="130" t="s">
        <v>331</v>
      </c>
      <c r="B16" s="22" t="s">
        <v>213</v>
      </c>
      <c r="C16" s="56">
        <v>19335316</v>
      </c>
      <c r="D16" s="5" t="str">
        <f>IF($B16="N/A","N/A",IF(C16&gt;15,"No",IF(C16&lt;-15,"No","Yes")))</f>
        <v>N/A</v>
      </c>
      <c r="E16" s="23">
        <v>19913435</v>
      </c>
      <c r="F16" s="5" t="str">
        <f>IF($B16="N/A","N/A",IF(E16&gt;15,"No",IF(E16&lt;-15,"No","Yes")))</f>
        <v>N/A</v>
      </c>
      <c r="G16" s="23">
        <v>21582783</v>
      </c>
      <c r="H16" s="5" t="str">
        <f>IF($B16="N/A","N/A",IF(G16&gt;15,"No",IF(G16&lt;-15,"No","Yes")))</f>
        <v>N/A</v>
      </c>
      <c r="I16" s="6">
        <v>2.99</v>
      </c>
      <c r="J16" s="6">
        <v>8.3829999999999991</v>
      </c>
      <c r="K16" s="111" t="str">
        <f t="shared" si="0"/>
        <v>Yes</v>
      </c>
    </row>
    <row r="17" spans="1:11" x14ac:dyDescent="0.25">
      <c r="A17" s="130" t="s">
        <v>440</v>
      </c>
      <c r="B17" s="22" t="s">
        <v>215</v>
      </c>
      <c r="C17" s="66">
        <v>5.6156982384000003</v>
      </c>
      <c r="D17" s="5" t="str">
        <f>IF($B17="N/A","N/A",IF(C17&gt;20,"No",IF(C17&lt;5,"No","Yes")))</f>
        <v>Yes</v>
      </c>
      <c r="E17" s="5">
        <v>5.2480950675000004</v>
      </c>
      <c r="F17" s="5" t="str">
        <f>IF($B17="N/A","N/A",IF(E17&gt;20,"No",IF(E17&lt;5,"No","Yes")))</f>
        <v>Yes</v>
      </c>
      <c r="G17" s="5">
        <v>6.0718443956000003</v>
      </c>
      <c r="H17" s="5" t="str">
        <f>IF($B17="N/A","N/A",IF(G17&gt;20,"No",IF(G17&lt;5,"No","Yes")))</f>
        <v>Yes</v>
      </c>
      <c r="I17" s="6">
        <v>-6.55</v>
      </c>
      <c r="J17" s="6">
        <v>15.7</v>
      </c>
      <c r="K17" s="111" t="str">
        <f t="shared" si="0"/>
        <v>Yes</v>
      </c>
    </row>
    <row r="18" spans="1:11" x14ac:dyDescent="0.25">
      <c r="A18" s="130" t="s">
        <v>441</v>
      </c>
      <c r="B18" s="17" t="s">
        <v>213</v>
      </c>
      <c r="C18" s="66">
        <v>94.384301762000007</v>
      </c>
      <c r="D18" s="5" t="str">
        <f>IF($B18="N/A","N/A",IF(C18&gt;15,"No",IF(C18&lt;-15,"No","Yes")))</f>
        <v>N/A</v>
      </c>
      <c r="E18" s="5">
        <v>94.751904933000006</v>
      </c>
      <c r="F18" s="5" t="str">
        <f>IF($B18="N/A","N/A",IF(E18&gt;15,"No",IF(E18&lt;-15,"No","Yes")))</f>
        <v>N/A</v>
      </c>
      <c r="G18" s="5">
        <v>93.928155603999997</v>
      </c>
      <c r="H18" s="5" t="str">
        <f>IF($B18="N/A","N/A",IF(G18&gt;15,"No",IF(G18&lt;-15,"No","Yes")))</f>
        <v>N/A</v>
      </c>
      <c r="I18" s="6">
        <v>0.38950000000000001</v>
      </c>
      <c r="J18" s="6">
        <v>-0.86899999999999999</v>
      </c>
      <c r="K18" s="111" t="str">
        <f t="shared" si="0"/>
        <v>Yes</v>
      </c>
    </row>
    <row r="19" spans="1:11" x14ac:dyDescent="0.25">
      <c r="A19" s="130" t="s">
        <v>442</v>
      </c>
      <c r="B19" s="22" t="s">
        <v>216</v>
      </c>
      <c r="C19" s="66">
        <v>11.454501183</v>
      </c>
      <c r="D19" s="5" t="str">
        <f>IF($B19="N/A","N/A",IF(C19&gt;1,"Yes","No"))</f>
        <v>Yes</v>
      </c>
      <c r="E19" s="5">
        <v>3.9350719753000001</v>
      </c>
      <c r="F19" s="5" t="str">
        <f>IF($B19="N/A","N/A",IF(E19&gt;1,"Yes","No"))</f>
        <v>Yes</v>
      </c>
      <c r="G19" s="5">
        <v>25.999506180000001</v>
      </c>
      <c r="H19" s="5" t="str">
        <f>IF($B19="N/A","N/A",IF(G19&gt;1,"Yes","No"))</f>
        <v>Yes</v>
      </c>
      <c r="I19" s="6">
        <v>-65.599999999999994</v>
      </c>
      <c r="J19" s="6">
        <v>560.70000000000005</v>
      </c>
      <c r="K19" s="111" t="str">
        <f t="shared" si="0"/>
        <v>No</v>
      </c>
    </row>
    <row r="20" spans="1:11" x14ac:dyDescent="0.25">
      <c r="A20" s="130" t="s">
        <v>859</v>
      </c>
      <c r="B20" s="22" t="s">
        <v>213</v>
      </c>
      <c r="C20" s="59">
        <v>110.43200404</v>
      </c>
      <c r="D20" s="5" t="str">
        <f>IF($B20="N/A","N/A",IF(C20&gt;15,"No",IF(C20&lt;-15,"No","Yes")))</f>
        <v>N/A</v>
      </c>
      <c r="E20" s="24">
        <v>165.02325142000001</v>
      </c>
      <c r="F20" s="5" t="str">
        <f>IF($B20="N/A","N/A",IF(E20&gt;15,"No",IF(E20&lt;-15,"No","Yes")))</f>
        <v>N/A</v>
      </c>
      <c r="G20" s="24">
        <v>89.772985325999997</v>
      </c>
      <c r="H20" s="5" t="str">
        <f>IF($B20="N/A","N/A",IF(G20&gt;15,"No",IF(G20&lt;-15,"No","Yes")))</f>
        <v>N/A</v>
      </c>
      <c r="I20" s="6">
        <v>49.43</v>
      </c>
      <c r="J20" s="6">
        <v>-45.6</v>
      </c>
      <c r="K20" s="111" t="str">
        <f t="shared" si="0"/>
        <v>No</v>
      </c>
    </row>
    <row r="21" spans="1:11" x14ac:dyDescent="0.25">
      <c r="A21" s="130" t="s">
        <v>34</v>
      </c>
      <c r="B21" s="22" t="s">
        <v>213</v>
      </c>
      <c r="C21" s="70">
        <v>2.7659946543</v>
      </c>
      <c r="D21" s="5" t="str">
        <f>IF($B21="N/A","N/A",IF(C21&gt;15,"No",IF(C21&lt;-15,"No","Yes")))</f>
        <v>N/A</v>
      </c>
      <c r="E21" s="71">
        <v>7.3822684444000002</v>
      </c>
      <c r="F21" s="5" t="str">
        <f>IF($B21="N/A","N/A",IF(E21&gt;15,"No",IF(E21&lt;-15,"No","Yes")))</f>
        <v>N/A</v>
      </c>
      <c r="G21" s="71">
        <v>12.340643189</v>
      </c>
      <c r="H21" s="5" t="str">
        <f>IF($B21="N/A","N/A",IF(G21&gt;15,"No",IF(G21&lt;-15,"No","Yes")))</f>
        <v>N/A</v>
      </c>
      <c r="I21" s="6">
        <v>166.9</v>
      </c>
      <c r="J21" s="6">
        <v>67.17</v>
      </c>
      <c r="K21" s="111" t="str">
        <f t="shared" si="0"/>
        <v>No</v>
      </c>
    </row>
    <row r="22" spans="1:11" x14ac:dyDescent="0.25">
      <c r="A22" s="130" t="s">
        <v>1699</v>
      </c>
      <c r="B22" s="22" t="s">
        <v>213</v>
      </c>
      <c r="C22" s="70">
        <v>26.319432677999998</v>
      </c>
      <c r="D22" s="5" t="str">
        <f>IF($B22="N/A","N/A",IF(C22&gt;15,"No",IF(C22&lt;-15,"No","Yes")))</f>
        <v>N/A</v>
      </c>
      <c r="E22" s="71">
        <v>24.963307263000001</v>
      </c>
      <c r="F22" s="5" t="str">
        <f>IF($B22="N/A","N/A",IF(E22&gt;15,"No",IF(E22&lt;-15,"No","Yes")))</f>
        <v>N/A</v>
      </c>
      <c r="G22" s="71">
        <v>23.270975868000001</v>
      </c>
      <c r="H22" s="5" t="str">
        <f>IF($B22="N/A","N/A",IF(G22&gt;15,"No",IF(G22&lt;-15,"No","Yes")))</f>
        <v>N/A</v>
      </c>
      <c r="I22" s="6">
        <v>-5.15</v>
      </c>
      <c r="J22" s="6">
        <v>-6.78</v>
      </c>
      <c r="K22" s="111" t="str">
        <f t="shared" si="0"/>
        <v>Yes</v>
      </c>
    </row>
    <row r="23" spans="1:11" x14ac:dyDescent="0.25">
      <c r="A23" s="130" t="s">
        <v>35</v>
      </c>
      <c r="B23" s="22" t="s">
        <v>213</v>
      </c>
      <c r="C23" s="70">
        <v>0.75497170250000001</v>
      </c>
      <c r="D23" s="5" t="str">
        <f>IF($B23="N/A","N/A",IF(C23&gt;15,"No",IF(C23&lt;-15,"No","Yes")))</f>
        <v>N/A</v>
      </c>
      <c r="E23" s="71">
        <v>3.7961787175000001</v>
      </c>
      <c r="F23" s="5" t="str">
        <f>IF($B23="N/A","N/A",IF(E23&gt;15,"No",IF(E23&lt;-15,"No","Yes")))</f>
        <v>N/A</v>
      </c>
      <c r="G23" s="71">
        <v>7.2503557746</v>
      </c>
      <c r="H23" s="5" t="str">
        <f>IF($B23="N/A","N/A",IF(G23&gt;15,"No",IF(G23&lt;-15,"No","Yes")))</f>
        <v>N/A</v>
      </c>
      <c r="I23" s="6">
        <v>402.8</v>
      </c>
      <c r="J23" s="6">
        <v>90.99</v>
      </c>
      <c r="K23" s="111" t="str">
        <f t="shared" si="0"/>
        <v>No</v>
      </c>
    </row>
    <row r="24" spans="1:11" x14ac:dyDescent="0.25">
      <c r="A24" s="130" t="s">
        <v>860</v>
      </c>
      <c r="B24" s="22" t="s">
        <v>243</v>
      </c>
      <c r="C24" s="59">
        <v>283.57717244999998</v>
      </c>
      <c r="D24" s="5" t="str">
        <f>IF($B24="N/A","N/A",IF(C24&gt;300,"No",IF(C24&lt;75,"No","Yes")))</f>
        <v>Yes</v>
      </c>
      <c r="E24" s="24">
        <v>96.690435796000003</v>
      </c>
      <c r="F24" s="5" t="str">
        <f>IF($B24="N/A","N/A",IF(E24&gt;300,"No",IF(E24&lt;75,"No","Yes")))</f>
        <v>Yes</v>
      </c>
      <c r="G24" s="24">
        <v>53.724018694000002</v>
      </c>
      <c r="H24" s="5" t="str">
        <f>IF($B24="N/A","N/A",IF(G24&gt;300,"No",IF(G24&lt;75,"No","Yes")))</f>
        <v>No</v>
      </c>
      <c r="I24" s="6">
        <v>-65.900000000000006</v>
      </c>
      <c r="J24" s="6">
        <v>-44.4</v>
      </c>
      <c r="K24" s="111" t="str">
        <f t="shared" si="0"/>
        <v>No</v>
      </c>
    </row>
    <row r="25" spans="1:11" x14ac:dyDescent="0.25">
      <c r="A25" s="130" t="s">
        <v>861</v>
      </c>
      <c r="B25" s="22" t="s">
        <v>244</v>
      </c>
      <c r="C25" s="59">
        <v>36.400205753999998</v>
      </c>
      <c r="D25" s="5" t="str">
        <f>IF($B25="N/A","N/A",IF(C25&gt;250,"No",IF(C25&lt;20,"No","Yes")))</f>
        <v>Yes</v>
      </c>
      <c r="E25" s="24">
        <v>36.520876065000003</v>
      </c>
      <c r="F25" s="5" t="str">
        <f>IF($B25="N/A","N/A",IF(E25&gt;250,"No",IF(E25&lt;20,"No","Yes")))</f>
        <v>Yes</v>
      </c>
      <c r="G25" s="24">
        <v>36.072118758999999</v>
      </c>
      <c r="H25" s="5" t="str">
        <f>IF($B25="N/A","N/A",IF(G25&gt;250,"No",IF(G25&lt;20,"No","Yes")))</f>
        <v>Yes</v>
      </c>
      <c r="I25" s="6">
        <v>0.33150000000000002</v>
      </c>
      <c r="J25" s="6">
        <v>-1.23</v>
      </c>
      <c r="K25" s="111" t="str">
        <f t="shared" si="0"/>
        <v>Yes</v>
      </c>
    </row>
    <row r="26" spans="1:11" x14ac:dyDescent="0.25">
      <c r="A26" s="130" t="s">
        <v>862</v>
      </c>
      <c r="B26" s="22" t="s">
        <v>245</v>
      </c>
      <c r="C26" s="59">
        <v>4</v>
      </c>
      <c r="D26" s="5" t="str">
        <f>IF($B26="N/A","N/A",IF(C26&gt;5,"No",IF(C26&lt;3,"No","Yes")))</f>
        <v>Yes</v>
      </c>
      <c r="E26" s="24">
        <v>3.4252917864999999</v>
      </c>
      <c r="F26" s="5" t="str">
        <f>IF($B26="N/A","N/A",IF(E26&gt;5,"No",IF(E26&lt;3,"No","Yes")))</f>
        <v>Yes</v>
      </c>
      <c r="G26" s="24">
        <v>3.0003728902</v>
      </c>
      <c r="H26" s="5" t="str">
        <f>IF($B26="N/A","N/A",IF(G26&gt;5,"No",IF(G26&lt;3,"No","Yes")))</f>
        <v>Yes</v>
      </c>
      <c r="I26" s="6">
        <v>-14.4</v>
      </c>
      <c r="J26" s="6">
        <v>-12.4</v>
      </c>
      <c r="K26" s="111" t="str">
        <f t="shared" si="0"/>
        <v>Yes</v>
      </c>
    </row>
    <row r="27" spans="1:11" x14ac:dyDescent="0.25">
      <c r="A27" s="130" t="s">
        <v>131</v>
      </c>
      <c r="B27" s="22" t="s">
        <v>213</v>
      </c>
      <c r="C27" s="56">
        <v>48265</v>
      </c>
      <c r="D27" s="22" t="s">
        <v>213</v>
      </c>
      <c r="E27" s="23">
        <v>3478411</v>
      </c>
      <c r="F27" s="22" t="s">
        <v>213</v>
      </c>
      <c r="G27" s="23">
        <v>3446463</v>
      </c>
      <c r="H27" s="5" t="str">
        <f>IF($B27="N/A","N/A",IF(G27&gt;15,"No",IF(G27&lt;-15,"No","Yes")))</f>
        <v>N/A</v>
      </c>
      <c r="I27" s="6">
        <v>7107</v>
      </c>
      <c r="J27" s="6">
        <v>-0.91800000000000004</v>
      </c>
      <c r="K27" s="111" t="str">
        <f t="shared" si="0"/>
        <v>Yes</v>
      </c>
    </row>
    <row r="28" spans="1:11" x14ac:dyDescent="0.25">
      <c r="A28" s="130" t="s">
        <v>346</v>
      </c>
      <c r="B28" s="22" t="s">
        <v>213</v>
      </c>
      <c r="C28" s="57">
        <v>0.1708650836</v>
      </c>
      <c r="D28" s="22" t="s">
        <v>213</v>
      </c>
      <c r="E28" s="4">
        <v>11.106913604000001</v>
      </c>
      <c r="F28" s="22" t="s">
        <v>213</v>
      </c>
      <c r="G28" s="4">
        <v>8.4603583097000001</v>
      </c>
      <c r="H28" s="5" t="str">
        <f>IF($B28="N/A","N/A",IF(G28&gt;15,"No",IF(G28&lt;-15,"No","Yes")))</f>
        <v>N/A</v>
      </c>
      <c r="I28" s="6">
        <v>6400</v>
      </c>
      <c r="J28" s="6">
        <v>-23.8</v>
      </c>
      <c r="K28" s="111" t="str">
        <f t="shared" si="0"/>
        <v>Yes</v>
      </c>
    </row>
    <row r="29" spans="1:11" ht="25" x14ac:dyDescent="0.25">
      <c r="A29" s="130" t="s">
        <v>838</v>
      </c>
      <c r="B29" s="22" t="s">
        <v>213</v>
      </c>
      <c r="C29" s="24">
        <v>86.457971615000005</v>
      </c>
      <c r="D29" s="22" t="s">
        <v>213</v>
      </c>
      <c r="E29" s="24">
        <v>155.72882647</v>
      </c>
      <c r="F29" s="22" t="s">
        <v>213</v>
      </c>
      <c r="G29" s="24">
        <v>148.91898332</v>
      </c>
      <c r="H29" s="22" t="s">
        <v>213</v>
      </c>
      <c r="I29" s="6">
        <v>80.12</v>
      </c>
      <c r="J29" s="6">
        <v>-4.37</v>
      </c>
      <c r="K29" s="111" t="str">
        <f t="shared" si="0"/>
        <v>Yes</v>
      </c>
    </row>
    <row r="30" spans="1:11" x14ac:dyDescent="0.25">
      <c r="A30" s="130" t="s">
        <v>27</v>
      </c>
      <c r="B30" s="22" t="s">
        <v>217</v>
      </c>
      <c r="C30" s="23">
        <v>0</v>
      </c>
      <c r="D30" s="5" t="str">
        <f>IF($B30="N/A","N/A",IF(C30="N/A","N/A",IF(C30=0,"Yes","No")))</f>
        <v>Yes</v>
      </c>
      <c r="E30" s="23">
        <v>11</v>
      </c>
      <c r="F30" s="5" t="str">
        <f>IF($B30="N/A","N/A",IF(E30="N/A","N/A",IF(E30=0,"Yes","No")))</f>
        <v>No</v>
      </c>
      <c r="G30" s="23">
        <v>0</v>
      </c>
      <c r="H30" s="5" t="str">
        <f>IF($B30="N/A","N/A",IF(G30=0,"Yes","No"))</f>
        <v>Yes</v>
      </c>
      <c r="I30" s="6" t="s">
        <v>1748</v>
      </c>
      <c r="J30" s="6">
        <v>-100</v>
      </c>
      <c r="K30" s="111" t="str">
        <f t="shared" si="0"/>
        <v>No</v>
      </c>
    </row>
    <row r="31" spans="1:11" x14ac:dyDescent="0.25">
      <c r="A31" s="130" t="s">
        <v>206</v>
      </c>
      <c r="B31" s="72" t="s">
        <v>213</v>
      </c>
      <c r="C31" s="56">
        <v>762377</v>
      </c>
      <c r="D31" s="5" t="str">
        <f t="shared" ref="D31:F50" si="4">IF($B31="N/A","N/A",IF(C31&lt;0,"No","Yes"))</f>
        <v>N/A</v>
      </c>
      <c r="E31" s="56">
        <v>2305806</v>
      </c>
      <c r="F31" s="5" t="str">
        <f t="shared" si="4"/>
        <v>N/A</v>
      </c>
      <c r="G31" s="56">
        <v>4683223</v>
      </c>
      <c r="H31" s="5" t="str">
        <f t="shared" ref="H31:H50" si="5">IF($B31="N/A","N/A",IF(G31&lt;0,"No","Yes"))</f>
        <v>N/A</v>
      </c>
      <c r="I31" s="6">
        <v>202.4</v>
      </c>
      <c r="J31" s="6">
        <v>103.1</v>
      </c>
      <c r="K31" s="111" t="str">
        <f t="shared" si="0"/>
        <v>No</v>
      </c>
    </row>
    <row r="32" spans="1:11" x14ac:dyDescent="0.25">
      <c r="A32" s="134" t="s">
        <v>656</v>
      </c>
      <c r="B32" s="72" t="s">
        <v>213</v>
      </c>
      <c r="C32" s="57">
        <v>76.805832284999994</v>
      </c>
      <c r="D32" s="5" t="str">
        <f t="shared" si="4"/>
        <v>N/A</v>
      </c>
      <c r="E32" s="57">
        <v>26.308241023000001</v>
      </c>
      <c r="F32" s="5" t="str">
        <f t="shared" si="4"/>
        <v>N/A</v>
      </c>
      <c r="G32" s="57">
        <v>13.935403033</v>
      </c>
      <c r="H32" s="5" t="str">
        <f t="shared" si="5"/>
        <v>N/A</v>
      </c>
      <c r="I32" s="6">
        <v>-65.7</v>
      </c>
      <c r="J32" s="6">
        <v>-47</v>
      </c>
      <c r="K32" s="111" t="str">
        <f t="shared" si="0"/>
        <v>No</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21.979939058999999</v>
      </c>
      <c r="D34" s="5" t="str">
        <f t="shared" si="4"/>
        <v>N/A</v>
      </c>
      <c r="E34" s="57">
        <v>71.995562505999999</v>
      </c>
      <c r="F34" s="5" t="str">
        <f t="shared" si="4"/>
        <v>N/A</v>
      </c>
      <c r="G34" s="57">
        <v>84.941374775</v>
      </c>
      <c r="H34" s="5" t="str">
        <f t="shared" si="5"/>
        <v>N/A</v>
      </c>
      <c r="I34" s="6">
        <v>227.6</v>
      </c>
      <c r="J34" s="6">
        <v>17.98</v>
      </c>
      <c r="K34" s="111" t="str">
        <f t="shared" si="0"/>
        <v>Yes</v>
      </c>
    </row>
    <row r="35" spans="1:11" x14ac:dyDescent="0.25">
      <c r="A35" s="134" t="s">
        <v>659</v>
      </c>
      <c r="B35" s="72" t="s">
        <v>213</v>
      </c>
      <c r="C35" s="57">
        <v>1.2142286559</v>
      </c>
      <c r="D35" s="5" t="str">
        <f t="shared" si="4"/>
        <v>N/A</v>
      </c>
      <c r="E35" s="57">
        <v>1.6961964709999999</v>
      </c>
      <c r="F35" s="5" t="str">
        <f t="shared" si="4"/>
        <v>N/A</v>
      </c>
      <c r="G35" s="57">
        <v>1.1232221912</v>
      </c>
      <c r="H35" s="5" t="str">
        <f t="shared" si="5"/>
        <v>N/A</v>
      </c>
      <c r="I35" s="6">
        <v>39.69</v>
      </c>
      <c r="J35" s="6">
        <v>-33.799999999999997</v>
      </c>
      <c r="K35" s="111" t="str">
        <f t="shared" si="0"/>
        <v>No</v>
      </c>
    </row>
    <row r="36" spans="1:11" x14ac:dyDescent="0.25">
      <c r="A36" s="134" t="s">
        <v>349</v>
      </c>
      <c r="B36" s="72" t="s">
        <v>213</v>
      </c>
      <c r="C36" s="56">
        <v>7254291</v>
      </c>
      <c r="D36" s="5" t="str">
        <f t="shared" si="4"/>
        <v>N/A</v>
      </c>
      <c r="E36" s="56">
        <v>7797135</v>
      </c>
      <c r="F36" s="5" t="str">
        <f t="shared" si="4"/>
        <v>N/A</v>
      </c>
      <c r="G36" s="56">
        <v>8831239</v>
      </c>
      <c r="H36" s="5" t="str">
        <f t="shared" si="5"/>
        <v>N/A</v>
      </c>
      <c r="I36" s="6">
        <v>7.4829999999999997</v>
      </c>
      <c r="J36" s="6">
        <v>13.26</v>
      </c>
      <c r="K36" s="111" t="str">
        <f t="shared" si="0"/>
        <v>Yes</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99.479191005999994</v>
      </c>
      <c r="D38" s="5" t="str">
        <f t="shared" si="4"/>
        <v>N/A</v>
      </c>
      <c r="E38" s="57">
        <v>94.626975165000005</v>
      </c>
      <c r="F38" s="5" t="str">
        <f t="shared" si="4"/>
        <v>N/A</v>
      </c>
      <c r="G38" s="57">
        <v>93.417582741999993</v>
      </c>
      <c r="H38" s="5" t="str">
        <f t="shared" si="5"/>
        <v>N/A</v>
      </c>
      <c r="I38" s="6">
        <v>-4.88</v>
      </c>
      <c r="J38" s="6">
        <v>-1.28</v>
      </c>
      <c r="K38" s="111" t="str">
        <f t="shared" si="0"/>
        <v>Yes</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0</v>
      </c>
      <c r="D41" s="5" t="str">
        <f t="shared" si="4"/>
        <v>N/A</v>
      </c>
      <c r="E41" s="57">
        <v>0</v>
      </c>
      <c r="F41" s="5" t="str">
        <f t="shared" si="4"/>
        <v>N/A</v>
      </c>
      <c r="G41" s="57">
        <v>0</v>
      </c>
      <c r="H41" s="5" t="str">
        <f t="shared" si="5"/>
        <v>N/A</v>
      </c>
      <c r="I41" s="6" t="s">
        <v>1748</v>
      </c>
      <c r="J41" s="6" t="s">
        <v>1748</v>
      </c>
      <c r="K41" s="111" t="str">
        <f t="shared" si="0"/>
        <v>N/A</v>
      </c>
    </row>
    <row r="42" spans="1:11" x14ac:dyDescent="0.25">
      <c r="A42" s="134" t="s">
        <v>665</v>
      </c>
      <c r="B42" s="72" t="s">
        <v>213</v>
      </c>
      <c r="C42" s="57">
        <v>99.479191005999994</v>
      </c>
      <c r="D42" s="5" t="str">
        <f t="shared" si="4"/>
        <v>N/A</v>
      </c>
      <c r="E42" s="57">
        <v>94.626975165000005</v>
      </c>
      <c r="F42" s="5" t="str">
        <f t="shared" si="4"/>
        <v>N/A</v>
      </c>
      <c r="G42" s="57">
        <v>93.417582741999993</v>
      </c>
      <c r="H42" s="5" t="str">
        <f t="shared" si="5"/>
        <v>N/A</v>
      </c>
      <c r="I42" s="6">
        <v>-4.88</v>
      </c>
      <c r="J42" s="6">
        <v>-1.28</v>
      </c>
      <c r="K42" s="111" t="str">
        <f t="shared" si="0"/>
        <v>Yes</v>
      </c>
    </row>
    <row r="43" spans="1:11" x14ac:dyDescent="0.25">
      <c r="A43" s="134" t="s">
        <v>666</v>
      </c>
      <c r="B43" s="72" t="s">
        <v>213</v>
      </c>
      <c r="C43" s="57">
        <v>1.654193E-4</v>
      </c>
      <c r="D43" s="5" t="str">
        <f t="shared" si="4"/>
        <v>N/A</v>
      </c>
      <c r="E43" s="57">
        <v>0</v>
      </c>
      <c r="F43" s="5" t="str">
        <f t="shared" si="4"/>
        <v>N/A</v>
      </c>
      <c r="G43" s="57">
        <v>0</v>
      </c>
      <c r="H43" s="5" t="str">
        <f t="shared" si="5"/>
        <v>N/A</v>
      </c>
      <c r="I43" s="6">
        <v>-100</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0.52064357500000003</v>
      </c>
      <c r="D45" s="5" t="str">
        <f t="shared" si="4"/>
        <v>N/A</v>
      </c>
      <c r="E45" s="57">
        <v>5.3730248353999999</v>
      </c>
      <c r="F45" s="5" t="str">
        <f t="shared" si="4"/>
        <v>N/A</v>
      </c>
      <c r="G45" s="57">
        <v>6.5824172576000004</v>
      </c>
      <c r="H45" s="5" t="str">
        <f t="shared" si="5"/>
        <v>N/A</v>
      </c>
      <c r="I45" s="6">
        <v>932</v>
      </c>
      <c r="J45" s="6">
        <v>22.51</v>
      </c>
      <c r="K45" s="111" t="str">
        <f t="shared" si="0"/>
        <v>Yes</v>
      </c>
    </row>
    <row r="46" spans="1:11" x14ac:dyDescent="0.25">
      <c r="A46" s="134" t="s">
        <v>350</v>
      </c>
      <c r="B46" s="72" t="s">
        <v>213</v>
      </c>
      <c r="C46" s="56">
        <v>208089</v>
      </c>
      <c r="D46" s="5" t="str">
        <f t="shared" si="4"/>
        <v>N/A</v>
      </c>
      <c r="E46" s="56">
        <v>1185713</v>
      </c>
      <c r="F46" s="5" t="str">
        <f t="shared" si="4"/>
        <v>N/A</v>
      </c>
      <c r="G46" s="56">
        <v>2751480</v>
      </c>
      <c r="H46" s="5" t="str">
        <f t="shared" si="5"/>
        <v>N/A</v>
      </c>
      <c r="I46" s="6">
        <v>469.8</v>
      </c>
      <c r="J46" s="6">
        <v>132.1</v>
      </c>
      <c r="K46" s="111" t="str">
        <f t="shared" si="0"/>
        <v>No</v>
      </c>
    </row>
    <row r="47" spans="1:11" x14ac:dyDescent="0.25">
      <c r="A47" s="134" t="s">
        <v>669</v>
      </c>
      <c r="B47" s="72" t="s">
        <v>213</v>
      </c>
      <c r="C47" s="57">
        <v>64.143227177</v>
      </c>
      <c r="D47" s="5" t="str">
        <f t="shared" si="4"/>
        <v>N/A</v>
      </c>
      <c r="E47" s="57">
        <v>94.542271189999994</v>
      </c>
      <c r="F47" s="5" t="str">
        <f t="shared" si="4"/>
        <v>N/A</v>
      </c>
      <c r="G47" s="57">
        <v>99.323382324999997</v>
      </c>
      <c r="H47" s="5" t="str">
        <f t="shared" si="5"/>
        <v>N/A</v>
      </c>
      <c r="I47" s="6">
        <v>47.39</v>
      </c>
      <c r="J47" s="6">
        <v>5.0570000000000004</v>
      </c>
      <c r="K47" s="111" t="str">
        <f t="shared" si="0"/>
        <v>Yes</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35.856772823</v>
      </c>
      <c r="D50" s="5" t="str">
        <f t="shared" si="4"/>
        <v>N/A</v>
      </c>
      <c r="E50" s="57">
        <v>5.4577288095999998</v>
      </c>
      <c r="F50" s="5" t="str">
        <f t="shared" si="4"/>
        <v>N/A</v>
      </c>
      <c r="G50" s="57">
        <v>0.67661767490000002</v>
      </c>
      <c r="H50" s="5" t="str">
        <f t="shared" si="5"/>
        <v>N/A</v>
      </c>
      <c r="I50" s="6">
        <v>-84.8</v>
      </c>
      <c r="J50" s="6">
        <v>-87.6</v>
      </c>
      <c r="K50" s="111" t="str">
        <f t="shared" si="0"/>
        <v>No</v>
      </c>
    </row>
    <row r="51" spans="1:11" x14ac:dyDescent="0.25">
      <c r="A51" s="134" t="s">
        <v>351</v>
      </c>
      <c r="B51" s="22" t="s">
        <v>213</v>
      </c>
      <c r="C51" s="56">
        <v>684943</v>
      </c>
      <c r="D51" s="22" t="s">
        <v>213</v>
      </c>
      <c r="E51" s="23">
        <v>83147</v>
      </c>
      <c r="F51" s="22" t="s">
        <v>213</v>
      </c>
      <c r="G51" s="23">
        <v>2787022</v>
      </c>
      <c r="H51" s="22" t="s">
        <v>213</v>
      </c>
      <c r="I51" s="6">
        <v>-87.9</v>
      </c>
      <c r="J51" s="6">
        <v>3252</v>
      </c>
      <c r="K51" s="111" t="str">
        <f t="shared" si="0"/>
        <v>No</v>
      </c>
    </row>
    <row r="52" spans="1:11" x14ac:dyDescent="0.25">
      <c r="A52" s="134" t="s">
        <v>352</v>
      </c>
      <c r="B52" s="22" t="s">
        <v>213</v>
      </c>
      <c r="C52" s="57">
        <v>2.9530924471</v>
      </c>
      <c r="D52" s="5" t="str">
        <f t="shared" ref="D52:D54" si="6">IF($B52="N/A","N/A",IF(C52&gt;15,"No",IF(C52&lt;-15,"No","Yes")))</f>
        <v>N/A</v>
      </c>
      <c r="E52" s="4">
        <v>6.2876592059999998</v>
      </c>
      <c r="F52" s="5" t="str">
        <f t="shared" ref="F52:F54" si="7">IF($B52="N/A","N/A",IF(E52&gt;15,"No",IF(E52&lt;-15,"No","Yes")))</f>
        <v>N/A</v>
      </c>
      <c r="G52" s="4">
        <v>30.646654386000002</v>
      </c>
      <c r="H52" s="5" t="str">
        <f t="shared" ref="H52:H54" si="8">IF($B52="N/A","N/A",IF(G52&gt;15,"No",IF(G52&lt;-15,"No","Yes")))</f>
        <v>N/A</v>
      </c>
      <c r="I52" s="6">
        <v>112.9</v>
      </c>
      <c r="J52" s="6">
        <v>387.4</v>
      </c>
      <c r="K52" s="111" t="str">
        <f t="shared" si="0"/>
        <v>No</v>
      </c>
    </row>
    <row r="53" spans="1:11" x14ac:dyDescent="0.25">
      <c r="A53" s="134" t="s">
        <v>353</v>
      </c>
      <c r="B53" s="22" t="s">
        <v>213</v>
      </c>
      <c r="C53" s="57">
        <v>71.128692461</v>
      </c>
      <c r="D53" s="5" t="str">
        <f t="shared" si="6"/>
        <v>N/A</v>
      </c>
      <c r="E53" s="4">
        <v>0.78415336690000004</v>
      </c>
      <c r="F53" s="5" t="str">
        <f t="shared" si="7"/>
        <v>N/A</v>
      </c>
      <c r="G53" s="4">
        <v>0</v>
      </c>
      <c r="H53" s="5" t="str">
        <f t="shared" si="8"/>
        <v>N/A</v>
      </c>
      <c r="I53" s="6">
        <v>-98.9</v>
      </c>
      <c r="J53" s="6">
        <v>-100</v>
      </c>
      <c r="K53" s="111" t="str">
        <f t="shared" si="0"/>
        <v>No</v>
      </c>
    </row>
    <row r="54" spans="1:11" x14ac:dyDescent="0.25">
      <c r="A54" s="135" t="s">
        <v>354</v>
      </c>
      <c r="B54" s="119" t="s">
        <v>213</v>
      </c>
      <c r="C54" s="136">
        <v>20.987147835999998</v>
      </c>
      <c r="D54" s="120" t="str">
        <f t="shared" si="6"/>
        <v>N/A</v>
      </c>
      <c r="E54" s="124">
        <v>73.757321371000003</v>
      </c>
      <c r="F54" s="120" t="str">
        <f t="shared" si="7"/>
        <v>N/A</v>
      </c>
      <c r="G54" s="124">
        <v>64.490915392999995</v>
      </c>
      <c r="H54" s="120" t="str">
        <f t="shared" si="8"/>
        <v>N/A</v>
      </c>
      <c r="I54" s="121">
        <v>251.4</v>
      </c>
      <c r="J54" s="121">
        <v>-12.6</v>
      </c>
      <c r="K54" s="122" t="str">
        <f t="shared" si="0"/>
        <v>Yes</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18249503</v>
      </c>
      <c r="D6" s="5" t="str">
        <f>IF($B6="N/A","N/A",IF(C6&gt;15,"No",IF(C6&lt;-15,"No","Yes")))</f>
        <v>N/A</v>
      </c>
      <c r="E6" s="23">
        <v>18868359</v>
      </c>
      <c r="F6" s="5" t="str">
        <f>IF($B6="N/A","N/A",IF(E6&gt;15,"No",IF(E6&lt;-15,"No","Yes")))</f>
        <v>N/A</v>
      </c>
      <c r="G6" s="23">
        <v>20272310</v>
      </c>
      <c r="H6" s="5" t="str">
        <f>IF($B6="N/A","N/A",IF(G6&gt;15,"No",IF(G6&lt;-15,"No","Yes")))</f>
        <v>N/A</v>
      </c>
      <c r="I6" s="6">
        <v>3.391</v>
      </c>
      <c r="J6" s="6">
        <v>7.4409999999999998</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6.2707241944999996</v>
      </c>
      <c r="D9" s="5" t="str">
        <f t="shared" ref="D9:D15" si="1">IF($B9="N/A","N/A",IF(C9&gt;15,"No",IF(C9&lt;-15,"No","Yes")))</f>
        <v>N/A</v>
      </c>
      <c r="E9" s="4">
        <v>6.1541175891000002</v>
      </c>
      <c r="F9" s="5" t="str">
        <f t="shared" ref="F9:F15" si="2">IF($B9="N/A","N/A",IF(E9&gt;15,"No",IF(E9&lt;-15,"No","Yes")))</f>
        <v>N/A</v>
      </c>
      <c r="G9" s="4">
        <v>6.0600000691</v>
      </c>
      <c r="H9" s="5" t="str">
        <f t="shared" ref="H9:H15" si="3">IF($B9="N/A","N/A",IF(G9&gt;15,"No",IF(G9&lt;-15,"No","Yes")))</f>
        <v>N/A</v>
      </c>
      <c r="I9" s="6">
        <v>-1.86</v>
      </c>
      <c r="J9" s="6">
        <v>-1.53</v>
      </c>
      <c r="K9" s="111" t="str">
        <f t="shared" si="0"/>
        <v>Yes</v>
      </c>
    </row>
    <row r="10" spans="1:11" x14ac:dyDescent="0.25">
      <c r="A10" s="130" t="s">
        <v>36</v>
      </c>
      <c r="B10" s="22" t="s">
        <v>213</v>
      </c>
      <c r="C10" s="57">
        <v>0.19327303439999999</v>
      </c>
      <c r="D10" s="5" t="str">
        <f t="shared" si="1"/>
        <v>N/A</v>
      </c>
      <c r="E10" s="4">
        <v>0</v>
      </c>
      <c r="F10" s="5" t="str">
        <f t="shared" si="2"/>
        <v>N/A</v>
      </c>
      <c r="G10" s="4">
        <v>0</v>
      </c>
      <c r="H10" s="5" t="str">
        <f t="shared" si="3"/>
        <v>N/A</v>
      </c>
      <c r="I10" s="6">
        <v>-100</v>
      </c>
      <c r="J10" s="6" t="s">
        <v>1748</v>
      </c>
      <c r="K10" s="111" t="str">
        <f t="shared" si="0"/>
        <v>N/A</v>
      </c>
    </row>
    <row r="11" spans="1:11" x14ac:dyDescent="0.25">
      <c r="A11" s="130" t="s">
        <v>37</v>
      </c>
      <c r="B11" s="22" t="s">
        <v>213</v>
      </c>
      <c r="C11" s="57">
        <v>1.1363915297</v>
      </c>
      <c r="D11" s="5" t="str">
        <f t="shared" si="1"/>
        <v>N/A</v>
      </c>
      <c r="E11" s="4">
        <v>0</v>
      </c>
      <c r="F11" s="5" t="str">
        <f t="shared" si="2"/>
        <v>N/A</v>
      </c>
      <c r="G11" s="4">
        <v>0</v>
      </c>
      <c r="H11" s="5" t="str">
        <f t="shared" si="3"/>
        <v>N/A</v>
      </c>
      <c r="I11" s="6">
        <v>-100</v>
      </c>
      <c r="J11" s="6" t="s">
        <v>1748</v>
      </c>
      <c r="K11" s="111" t="str">
        <f t="shared" si="0"/>
        <v>N/A</v>
      </c>
    </row>
    <row r="12" spans="1:11" x14ac:dyDescent="0.25">
      <c r="A12" s="130" t="s">
        <v>38</v>
      </c>
      <c r="B12" s="22" t="s">
        <v>213</v>
      </c>
      <c r="C12" s="57">
        <v>7.6189944843999999</v>
      </c>
      <c r="D12" s="5" t="str">
        <f t="shared" si="1"/>
        <v>N/A</v>
      </c>
      <c r="E12" s="4">
        <v>7.6552494430999998</v>
      </c>
      <c r="F12" s="5" t="str">
        <f t="shared" si="2"/>
        <v>N/A</v>
      </c>
      <c r="G12" s="4">
        <v>7.5216283964999997</v>
      </c>
      <c r="H12" s="5" t="str">
        <f t="shared" si="3"/>
        <v>N/A</v>
      </c>
      <c r="I12" s="6">
        <v>0.4758</v>
      </c>
      <c r="J12" s="6">
        <v>-1.75</v>
      </c>
      <c r="K12" s="111" t="str">
        <f t="shared" si="0"/>
        <v>Yes</v>
      </c>
    </row>
    <row r="13" spans="1:11" x14ac:dyDescent="0.25">
      <c r="A13" s="130" t="s">
        <v>863</v>
      </c>
      <c r="B13" s="22" t="s">
        <v>213</v>
      </c>
      <c r="C13" s="57">
        <v>46.796686205999997</v>
      </c>
      <c r="D13" s="5" t="str">
        <f t="shared" si="1"/>
        <v>N/A</v>
      </c>
      <c r="E13" s="4">
        <v>41.534706258</v>
      </c>
      <c r="F13" s="5" t="str">
        <f t="shared" si="2"/>
        <v>N/A</v>
      </c>
      <c r="G13" s="4">
        <v>41.878861772999997</v>
      </c>
      <c r="H13" s="5" t="str">
        <f t="shared" si="3"/>
        <v>N/A</v>
      </c>
      <c r="I13" s="6">
        <v>-11.2</v>
      </c>
      <c r="J13" s="6">
        <v>0.8286</v>
      </c>
      <c r="K13" s="111" t="str">
        <f t="shared" si="0"/>
        <v>Yes</v>
      </c>
    </row>
    <row r="14" spans="1:11" x14ac:dyDescent="0.25">
      <c r="A14" s="130" t="s">
        <v>864</v>
      </c>
      <c r="B14" s="22" t="s">
        <v>213</v>
      </c>
      <c r="C14" s="57">
        <v>23.457672549000002</v>
      </c>
      <c r="D14" s="5" t="str">
        <f t="shared" si="1"/>
        <v>N/A</v>
      </c>
      <c r="E14" s="4">
        <v>20.533070528</v>
      </c>
      <c r="F14" s="5" t="str">
        <f t="shared" si="2"/>
        <v>N/A</v>
      </c>
      <c r="G14" s="4">
        <v>20.704348517</v>
      </c>
      <c r="H14" s="5" t="str">
        <f t="shared" si="3"/>
        <v>N/A</v>
      </c>
      <c r="I14" s="6">
        <v>-12.5</v>
      </c>
      <c r="J14" s="6">
        <v>0.83420000000000005</v>
      </c>
      <c r="K14" s="111" t="str">
        <f t="shared" si="0"/>
        <v>Yes</v>
      </c>
    </row>
    <row r="15" spans="1:11" x14ac:dyDescent="0.25">
      <c r="A15" s="130" t="s">
        <v>161</v>
      </c>
      <c r="B15" s="22" t="s">
        <v>213</v>
      </c>
      <c r="C15" s="57">
        <v>28.046171996999998</v>
      </c>
      <c r="D15" s="5" t="str">
        <f t="shared" si="1"/>
        <v>N/A</v>
      </c>
      <c r="E15" s="4">
        <v>26.450212230999998</v>
      </c>
      <c r="F15" s="5" t="str">
        <f t="shared" si="2"/>
        <v>N/A</v>
      </c>
      <c r="G15" s="4">
        <v>26.591666169</v>
      </c>
      <c r="H15" s="5" t="str">
        <f t="shared" si="3"/>
        <v>N/A</v>
      </c>
      <c r="I15" s="6">
        <v>-5.69</v>
      </c>
      <c r="J15" s="6">
        <v>0.53480000000000005</v>
      </c>
      <c r="K15" s="111" t="str">
        <f t="shared" si="0"/>
        <v>Yes</v>
      </c>
    </row>
    <row r="16" spans="1:11" x14ac:dyDescent="0.25">
      <c r="A16" s="130" t="s">
        <v>162</v>
      </c>
      <c r="B16" s="22" t="s">
        <v>246</v>
      </c>
      <c r="C16" s="57">
        <v>87.130663229999996</v>
      </c>
      <c r="D16" s="5" t="str">
        <f>IF($B16="N/A","N/A",IF(C16&gt;95,"Yes","No"))</f>
        <v>No</v>
      </c>
      <c r="E16" s="4">
        <v>65.589927560999996</v>
      </c>
      <c r="F16" s="5" t="str">
        <f>IF($B16="N/A","N/A",IF(E16&gt;95,"Yes","No"))</f>
        <v>No</v>
      </c>
      <c r="G16" s="4">
        <v>66.054736731999995</v>
      </c>
      <c r="H16" s="5" t="str">
        <f>IF($B16="N/A","N/A",IF(G16&gt;95,"Yes","No"))</f>
        <v>No</v>
      </c>
      <c r="I16" s="6">
        <v>-24.7</v>
      </c>
      <c r="J16" s="6">
        <v>0.7087</v>
      </c>
      <c r="K16" s="111" t="str">
        <f t="shared" ref="K16:K26" si="4">IF(J16="Div by 0", "N/A", IF(J16="N/A","N/A", IF(J16&gt;30, "No", IF(J16&lt;-30, "No", "Yes"))))</f>
        <v>Yes</v>
      </c>
    </row>
    <row r="17" spans="1:11" x14ac:dyDescent="0.25">
      <c r="A17" s="130" t="s">
        <v>865</v>
      </c>
      <c r="B17" s="38" t="s">
        <v>247</v>
      </c>
      <c r="C17" s="57">
        <v>27.663887614</v>
      </c>
      <c r="D17" s="5" t="str">
        <f>IF($B17="N/A","N/A",IF(C17&gt;90,"No",IF(C17&lt;50,"No","Yes")))</f>
        <v>No</v>
      </c>
      <c r="E17" s="4">
        <v>28.3840635</v>
      </c>
      <c r="F17" s="5" t="str">
        <f>IF($B17="N/A","N/A",IF(E17&gt;90,"No",IF(E17&lt;50,"No","Yes")))</f>
        <v>No</v>
      </c>
      <c r="G17" s="4">
        <v>29.066287956</v>
      </c>
      <c r="H17" s="5" t="str">
        <f>IF($B17="N/A","N/A",IF(G17&gt;90,"No",IF(G17&lt;50,"No","Yes")))</f>
        <v>No</v>
      </c>
      <c r="I17" s="6">
        <v>2.6030000000000002</v>
      </c>
      <c r="J17" s="6">
        <v>2.4039999999999999</v>
      </c>
      <c r="K17" s="111" t="str">
        <f t="shared" si="4"/>
        <v>Yes</v>
      </c>
    </row>
    <row r="18" spans="1:11" x14ac:dyDescent="0.25">
      <c r="A18" s="130" t="s">
        <v>866</v>
      </c>
      <c r="B18" s="38" t="s">
        <v>224</v>
      </c>
      <c r="C18" s="57">
        <v>25.676189647000001</v>
      </c>
      <c r="D18" s="5" t="str">
        <f t="shared" ref="D18:D23" si="5">IF($B18="N/A","N/A",IF(C18&gt;5,"No",IF(C18&lt;=0,"No","Yes")))</f>
        <v>No</v>
      </c>
      <c r="E18" s="4">
        <v>18.482365107</v>
      </c>
      <c r="F18" s="5" t="str">
        <f t="shared" ref="F18:F23" si="6">IF($B18="N/A","N/A",IF(E18&gt;5,"No",IF(E18&lt;=0,"No","Yes")))</f>
        <v>No</v>
      </c>
      <c r="G18" s="4">
        <v>17.869068694999999</v>
      </c>
      <c r="H18" s="5" t="str">
        <f t="shared" ref="H18:H23" si="7">IF($B18="N/A","N/A",IF(G18&gt;5,"No",IF(G18&lt;=0,"No","Yes")))</f>
        <v>No</v>
      </c>
      <c r="I18" s="6">
        <v>-28</v>
      </c>
      <c r="J18" s="6">
        <v>-3.32</v>
      </c>
      <c r="K18" s="111" t="str">
        <f t="shared" si="4"/>
        <v>Yes</v>
      </c>
    </row>
    <row r="19" spans="1:11" x14ac:dyDescent="0.25">
      <c r="A19" s="130" t="s">
        <v>867</v>
      </c>
      <c r="B19" s="38" t="s">
        <v>224</v>
      </c>
      <c r="C19" s="57">
        <v>2.8648396617</v>
      </c>
      <c r="D19" s="5" t="str">
        <f t="shared" si="5"/>
        <v>Yes</v>
      </c>
      <c r="E19" s="4">
        <v>2.9820611321000001</v>
      </c>
      <c r="F19" s="5" t="str">
        <f t="shared" si="6"/>
        <v>Yes</v>
      </c>
      <c r="G19" s="4">
        <v>2.9825609415000001</v>
      </c>
      <c r="H19" s="5" t="str">
        <f t="shared" si="7"/>
        <v>Yes</v>
      </c>
      <c r="I19" s="6">
        <v>4.0919999999999996</v>
      </c>
      <c r="J19" s="6">
        <v>1.6799999999999999E-2</v>
      </c>
      <c r="K19" s="111" t="str">
        <f t="shared" si="4"/>
        <v>Yes</v>
      </c>
    </row>
    <row r="20" spans="1:11" x14ac:dyDescent="0.25">
      <c r="A20" s="130" t="s">
        <v>868</v>
      </c>
      <c r="B20" s="38" t="s">
        <v>224</v>
      </c>
      <c r="C20" s="57">
        <v>0.4514205127</v>
      </c>
      <c r="D20" s="5" t="str">
        <f t="shared" si="5"/>
        <v>Yes</v>
      </c>
      <c r="E20" s="4">
        <v>0.41396286770000001</v>
      </c>
      <c r="F20" s="5" t="str">
        <f t="shared" si="6"/>
        <v>Yes</v>
      </c>
      <c r="G20" s="4">
        <v>0.38167332679999999</v>
      </c>
      <c r="H20" s="5" t="str">
        <f t="shared" si="7"/>
        <v>Yes</v>
      </c>
      <c r="I20" s="6">
        <v>-8.3000000000000007</v>
      </c>
      <c r="J20" s="6">
        <v>-7.8</v>
      </c>
      <c r="K20" s="111" t="str">
        <f t="shared" si="4"/>
        <v>Yes</v>
      </c>
    </row>
    <row r="21" spans="1:11" x14ac:dyDescent="0.25">
      <c r="A21" s="130" t="s">
        <v>869</v>
      </c>
      <c r="B21" s="22" t="s">
        <v>213</v>
      </c>
      <c r="C21" s="57">
        <v>2.9315867000000002E-3</v>
      </c>
      <c r="D21" s="5" t="str">
        <f t="shared" si="5"/>
        <v>N/A</v>
      </c>
      <c r="E21" s="4">
        <v>2.8513343000000002E-3</v>
      </c>
      <c r="F21" s="5" t="str">
        <f t="shared" si="6"/>
        <v>N/A</v>
      </c>
      <c r="G21" s="4">
        <v>5.4902474999999999E-3</v>
      </c>
      <c r="H21" s="5" t="str">
        <f t="shared" si="7"/>
        <v>N/A</v>
      </c>
      <c r="I21" s="6">
        <v>-2.74</v>
      </c>
      <c r="J21" s="6">
        <v>92.55</v>
      </c>
      <c r="K21" s="111" t="str">
        <f t="shared" si="4"/>
        <v>No</v>
      </c>
    </row>
    <row r="22" spans="1:11" x14ac:dyDescent="0.25">
      <c r="A22" s="130" t="s">
        <v>1717</v>
      </c>
      <c r="B22" s="22" t="s">
        <v>213</v>
      </c>
      <c r="C22" s="57">
        <v>1.3699E-4</v>
      </c>
      <c r="D22" s="5" t="str">
        <f t="shared" si="5"/>
        <v>N/A</v>
      </c>
      <c r="E22" s="4">
        <v>1.006977E-4</v>
      </c>
      <c r="F22" s="5" t="str">
        <f t="shared" si="6"/>
        <v>N/A</v>
      </c>
      <c r="G22" s="4">
        <v>1.2332089999999999E-4</v>
      </c>
      <c r="H22" s="5" t="str">
        <f t="shared" si="7"/>
        <v>N/A</v>
      </c>
      <c r="I22" s="6">
        <v>-26.5</v>
      </c>
      <c r="J22" s="6">
        <v>22.47</v>
      </c>
      <c r="K22" s="111" t="str">
        <f t="shared" si="4"/>
        <v>Yes</v>
      </c>
    </row>
    <row r="23" spans="1:11" x14ac:dyDescent="0.25">
      <c r="A23" s="130" t="s">
        <v>870</v>
      </c>
      <c r="B23" s="22" t="s">
        <v>213</v>
      </c>
      <c r="C23" s="57">
        <v>8.8128427400000001E-2</v>
      </c>
      <c r="D23" s="5" t="str">
        <f t="shared" si="5"/>
        <v>N/A</v>
      </c>
      <c r="E23" s="4">
        <v>9.5222907300000006E-2</v>
      </c>
      <c r="F23" s="5" t="str">
        <f t="shared" si="6"/>
        <v>N/A</v>
      </c>
      <c r="G23" s="4">
        <v>7.5506935299999994E-2</v>
      </c>
      <c r="H23" s="5" t="str">
        <f t="shared" si="7"/>
        <v>N/A</v>
      </c>
      <c r="I23" s="6">
        <v>8.0500000000000007</v>
      </c>
      <c r="J23" s="6">
        <v>-20.7</v>
      </c>
      <c r="K23" s="111" t="str">
        <f t="shared" si="4"/>
        <v>Yes</v>
      </c>
    </row>
    <row r="24" spans="1:11" x14ac:dyDescent="0.25">
      <c r="A24" s="130" t="s">
        <v>871</v>
      </c>
      <c r="B24" s="22" t="s">
        <v>232</v>
      </c>
      <c r="C24" s="57">
        <v>4.2913826201000003</v>
      </c>
      <c r="D24" s="5" t="str">
        <f>IF($B24="N/A","N/A",IF(C24&gt;10,"No",IF(C24&lt;1,"No","Yes")))</f>
        <v>Yes</v>
      </c>
      <c r="E24" s="4">
        <v>3.2587783601</v>
      </c>
      <c r="F24" s="5" t="str">
        <f>IF($B24="N/A","N/A",IF(E24&gt;10,"No",IF(E24&lt;1,"No","Yes")))</f>
        <v>Yes</v>
      </c>
      <c r="G24" s="4">
        <v>3.3962286488000002</v>
      </c>
      <c r="H24" s="5" t="str">
        <f>IF($B24="N/A","N/A",IF(G24&gt;10,"No",IF(G24&lt;1,"No","Yes")))</f>
        <v>Yes</v>
      </c>
      <c r="I24" s="6">
        <v>-24.1</v>
      </c>
      <c r="J24" s="6">
        <v>4.218</v>
      </c>
      <c r="K24" s="111" t="str">
        <f t="shared" si="4"/>
        <v>Yes</v>
      </c>
    </row>
    <row r="25" spans="1:11" x14ac:dyDescent="0.25">
      <c r="A25" s="130" t="s">
        <v>872</v>
      </c>
      <c r="B25" s="60" t="s">
        <v>239</v>
      </c>
      <c r="C25" s="57">
        <v>16.208770178999998</v>
      </c>
      <c r="D25" s="5" t="str">
        <f>IF($B25="N/A","N/A",IF(C25&gt;10,"No",IF(C25&lt;=0,"No","Yes")))</f>
        <v>No</v>
      </c>
      <c r="E25" s="4">
        <v>3.5425232263000002</v>
      </c>
      <c r="F25" s="5" t="str">
        <f>IF($B25="N/A","N/A",IF(E25&gt;10,"No",IF(E25&lt;=0,"No","Yes")))</f>
        <v>Yes</v>
      </c>
      <c r="G25" s="4">
        <v>3.5463792729999999</v>
      </c>
      <c r="H25" s="5" t="str">
        <f>IF($B25="N/A","N/A",IF(G25&gt;10,"No",IF(G25&lt;=0,"No","Yes")))</f>
        <v>Yes</v>
      </c>
      <c r="I25" s="6">
        <v>-78.099999999999994</v>
      </c>
      <c r="J25" s="6">
        <v>0.1089</v>
      </c>
      <c r="K25" s="111" t="str">
        <f t="shared" si="4"/>
        <v>Yes</v>
      </c>
    </row>
    <row r="26" spans="1:11" x14ac:dyDescent="0.25">
      <c r="A26" s="130" t="s">
        <v>873</v>
      </c>
      <c r="B26" s="38" t="s">
        <v>248</v>
      </c>
      <c r="C26" s="57">
        <v>12.86933677</v>
      </c>
      <c r="D26" s="5" t="str">
        <f>IF($B26="N/A","N/A",IF(C26&gt;=5,"No",IF(C26&lt;0,"No","Yes")))</f>
        <v>No</v>
      </c>
      <c r="E26" s="4">
        <v>34.410072438999997</v>
      </c>
      <c r="F26" s="5" t="str">
        <f>IF($B26="N/A","N/A",IF(E26&gt;=5,"No",IF(E26&lt;0,"No","Yes")))</f>
        <v>No</v>
      </c>
      <c r="G26" s="4">
        <v>33.945263267999998</v>
      </c>
      <c r="H26" s="5" t="str">
        <f>IF($B26="N/A","N/A",IF(G26&gt;=5,"No",IF(G26&lt;0,"No","Yes")))</f>
        <v>No</v>
      </c>
      <c r="I26" s="6">
        <v>167.4</v>
      </c>
      <c r="J26" s="6">
        <v>-1.35</v>
      </c>
      <c r="K26" s="111" t="str">
        <f t="shared" si="4"/>
        <v>Yes</v>
      </c>
    </row>
    <row r="27" spans="1:11" x14ac:dyDescent="0.25">
      <c r="A27" s="130" t="s">
        <v>14</v>
      </c>
      <c r="B27" s="38" t="s">
        <v>249</v>
      </c>
      <c r="C27" s="57">
        <v>0.1039370771</v>
      </c>
      <c r="D27" s="5" t="str">
        <f>IF($B27="N/A","N/A",IF(C27&gt;15,"No",IF(C27&lt;=0,"No","Yes")))</f>
        <v>Yes</v>
      </c>
      <c r="E27" s="4">
        <v>0</v>
      </c>
      <c r="F27" s="5" t="str">
        <f>IF($B27="N/A","N/A",IF(E27&gt;15,"No",IF(E27&lt;=0,"No","Yes")))</f>
        <v>No</v>
      </c>
      <c r="G27" s="4">
        <v>0</v>
      </c>
      <c r="H27" s="5" t="str">
        <f>IF($B27="N/A","N/A",IF(G27&gt;15,"No",IF(G27&lt;=0,"No","Yes")))</f>
        <v>No</v>
      </c>
      <c r="I27" s="6">
        <v>-100</v>
      </c>
      <c r="J27" s="6" t="s">
        <v>1748</v>
      </c>
      <c r="K27" s="111" t="str">
        <f>IF(J27="Div by 0", "N/A", IF(J27="N/A","N/A", IF(J27&gt;30, "No", IF(J27&lt;-30, "No", "Yes"))))</f>
        <v>N/A</v>
      </c>
    </row>
    <row r="28" spans="1:11" x14ac:dyDescent="0.25">
      <c r="A28" s="130" t="s">
        <v>874</v>
      </c>
      <c r="B28" s="22" t="s">
        <v>213</v>
      </c>
      <c r="C28" s="59">
        <v>73.352013917999997</v>
      </c>
      <c r="D28" s="5" t="str">
        <f>IF($B28="N/A","N/A",IF(C28&gt;15,"No",IF(C28&lt;-15,"No","Yes")))</f>
        <v>N/A</v>
      </c>
      <c r="E28" s="24" t="s">
        <v>1748</v>
      </c>
      <c r="F28" s="5" t="str">
        <f>IF($B28="N/A","N/A",IF(E28&gt;15,"No",IF(E28&lt;-15,"No","Yes")))</f>
        <v>N/A</v>
      </c>
      <c r="G28" s="24" t="s">
        <v>1748</v>
      </c>
      <c r="H28" s="5" t="str">
        <f>IF($B28="N/A","N/A",IF(G28&gt;15,"No",IF(G28&lt;-15,"No","Yes")))</f>
        <v>N/A</v>
      </c>
      <c r="I28" s="6" t="s">
        <v>1748</v>
      </c>
      <c r="J28" s="6" t="s">
        <v>1748</v>
      </c>
      <c r="K28" s="111" t="str">
        <f>IF(J28="Div by 0", "N/A", IF(J28="N/A","N/A", IF(J28&gt;30, "No", IF(J28&lt;-30, "No", "Yes"))))</f>
        <v>N/A</v>
      </c>
    </row>
    <row r="29" spans="1:11" x14ac:dyDescent="0.25">
      <c r="A29" s="130" t="s">
        <v>376</v>
      </c>
      <c r="B29" s="22" t="s">
        <v>250</v>
      </c>
      <c r="C29" s="57">
        <v>14.929732607</v>
      </c>
      <c r="D29" s="5" t="str">
        <f>IF($B29="N/A","N/A",IF(C29&gt;35,"No",IF(C29&lt;10,"No","Yes")))</f>
        <v>Yes</v>
      </c>
      <c r="E29" s="4">
        <v>15.544663953000001</v>
      </c>
      <c r="F29" s="5" t="str">
        <f>IF($B29="N/A","N/A",IF(E29&gt;35,"No",IF(E29&lt;10,"No","Yes")))</f>
        <v>Yes</v>
      </c>
      <c r="G29" s="4">
        <v>15.386524772</v>
      </c>
      <c r="H29" s="5" t="str">
        <f>IF($B29="N/A","N/A",IF(G29&gt;35,"No",IF(G29&lt;10,"No","Yes")))</f>
        <v>Yes</v>
      </c>
      <c r="I29" s="6">
        <v>4.1189999999999998</v>
      </c>
      <c r="J29" s="6">
        <v>-1.02</v>
      </c>
      <c r="K29" s="111" t="str">
        <f t="shared" ref="K29:K54" si="8">IF(J29="Div by 0", "N/A", IF(J29="N/A","N/A", IF(J29&gt;30, "No", IF(J29&lt;-30, "No", "Yes"))))</f>
        <v>Yes</v>
      </c>
    </row>
    <row r="30" spans="1:11" x14ac:dyDescent="0.25">
      <c r="A30" s="130" t="s">
        <v>377</v>
      </c>
      <c r="B30" s="22" t="s">
        <v>251</v>
      </c>
      <c r="C30" s="57">
        <v>13.117332565</v>
      </c>
      <c r="D30" s="5" t="str">
        <f>IF($B30="N/A","N/A",IF(C30&gt;20,"No",IF(C30&lt;2,"No","Yes")))</f>
        <v>Yes</v>
      </c>
      <c r="E30" s="4">
        <v>12.918569123999999</v>
      </c>
      <c r="F30" s="5" t="str">
        <f>IF($B30="N/A","N/A",IF(E30&gt;20,"No",IF(E30&lt;2,"No","Yes")))</f>
        <v>Yes</v>
      </c>
      <c r="G30" s="4">
        <v>13.31101389</v>
      </c>
      <c r="H30" s="5" t="str">
        <f>IF($B30="N/A","N/A",IF(G30&gt;20,"No",IF(G30&lt;2,"No","Yes")))</f>
        <v>Yes</v>
      </c>
      <c r="I30" s="6">
        <v>-1.52</v>
      </c>
      <c r="J30" s="6">
        <v>3.0379999999999998</v>
      </c>
      <c r="K30" s="111" t="str">
        <f t="shared" si="8"/>
        <v>Yes</v>
      </c>
    </row>
    <row r="31" spans="1:11" x14ac:dyDescent="0.25">
      <c r="A31" s="130" t="s">
        <v>378</v>
      </c>
      <c r="B31" s="22" t="s">
        <v>252</v>
      </c>
      <c r="C31" s="57">
        <v>2.4673822624000001</v>
      </c>
      <c r="D31" s="5" t="str">
        <f>IF($B31="N/A","N/A",IF(C31&gt;8,"No",IF(C31&lt;0.5,"No","Yes")))</f>
        <v>Yes</v>
      </c>
      <c r="E31" s="4">
        <v>3.5177939958</v>
      </c>
      <c r="F31" s="5" t="str">
        <f>IF($B31="N/A","N/A",IF(E31&gt;8,"No",IF(E31&lt;0.5,"No","Yes")))</f>
        <v>Yes</v>
      </c>
      <c r="G31" s="4">
        <v>2.6711805413</v>
      </c>
      <c r="H31" s="5" t="str">
        <f>IF($B31="N/A","N/A",IF(G31&gt;8,"No",IF(G31&lt;0.5,"No","Yes")))</f>
        <v>Yes</v>
      </c>
      <c r="I31" s="6">
        <v>42.57</v>
      </c>
      <c r="J31" s="6">
        <v>-24.1</v>
      </c>
      <c r="K31" s="111" t="str">
        <f t="shared" si="8"/>
        <v>Yes</v>
      </c>
    </row>
    <row r="32" spans="1:11" x14ac:dyDescent="0.25">
      <c r="A32" s="130" t="s">
        <v>379</v>
      </c>
      <c r="B32" s="22" t="s">
        <v>253</v>
      </c>
      <c r="C32" s="57">
        <v>7.8278789290999997</v>
      </c>
      <c r="D32" s="5" t="str">
        <f>IF($B32="N/A","N/A",IF(C32&gt;25,"No",IF(C32&lt;3,"No","Yes")))</f>
        <v>Yes</v>
      </c>
      <c r="E32" s="4">
        <v>7.3843782599000001</v>
      </c>
      <c r="F32" s="5" t="str">
        <f>IF($B32="N/A","N/A",IF(E32&gt;25,"No",IF(E32&lt;3,"No","Yes")))</f>
        <v>Yes</v>
      </c>
      <c r="G32" s="4">
        <v>7.4595001753999997</v>
      </c>
      <c r="H32" s="5" t="str">
        <f>IF($B32="N/A","N/A",IF(G32&gt;25,"No",IF(G32&lt;3,"No","Yes")))</f>
        <v>Yes</v>
      </c>
      <c r="I32" s="6">
        <v>-5.67</v>
      </c>
      <c r="J32" s="6">
        <v>1.0169999999999999</v>
      </c>
      <c r="K32" s="111" t="str">
        <f t="shared" si="8"/>
        <v>Yes</v>
      </c>
    </row>
    <row r="33" spans="1:11" x14ac:dyDescent="0.25">
      <c r="A33" s="130" t="s">
        <v>380</v>
      </c>
      <c r="B33" s="22" t="s">
        <v>254</v>
      </c>
      <c r="C33" s="57">
        <v>7.8795241711999999</v>
      </c>
      <c r="D33" s="5" t="str">
        <f>IF($B33="N/A","N/A",IF(C33&gt;25,"No",IF(C33&lt;2,"No","Yes")))</f>
        <v>Yes</v>
      </c>
      <c r="E33" s="4">
        <v>6.3218375269999996</v>
      </c>
      <c r="F33" s="5" t="str">
        <f>IF($B33="N/A","N/A",IF(E33&gt;25,"No",IF(E33&lt;2,"No","Yes")))</f>
        <v>Yes</v>
      </c>
      <c r="G33" s="4">
        <v>6.4108037022</v>
      </c>
      <c r="H33" s="5" t="str">
        <f>IF($B33="N/A","N/A",IF(G33&gt;25,"No",IF(G33&lt;2,"No","Yes")))</f>
        <v>Yes</v>
      </c>
      <c r="I33" s="6">
        <v>-19.8</v>
      </c>
      <c r="J33" s="6">
        <v>1.407</v>
      </c>
      <c r="K33" s="111" t="str">
        <f t="shared" si="8"/>
        <v>Yes</v>
      </c>
    </row>
    <row r="34" spans="1:11" x14ac:dyDescent="0.25">
      <c r="A34" s="130" t="s">
        <v>381</v>
      </c>
      <c r="B34" s="22" t="s">
        <v>255</v>
      </c>
      <c r="C34" s="57">
        <v>11.831571522999999</v>
      </c>
      <c r="D34" s="5" t="str">
        <f>IF($B34="N/A","N/A",IF(C34&gt;25,"No",IF(C34&lt;=0,"No","Yes")))</f>
        <v>Yes</v>
      </c>
      <c r="E34" s="4">
        <v>12.224804498999999</v>
      </c>
      <c r="F34" s="5" t="str">
        <f>IF($B34="N/A","N/A",IF(E34&gt;25,"No",IF(E34&lt;=0,"No","Yes")))</f>
        <v>Yes</v>
      </c>
      <c r="G34" s="4">
        <v>11.972838812999999</v>
      </c>
      <c r="H34" s="5" t="str">
        <f>IF($B34="N/A","N/A",IF(G34&gt;25,"No",IF(G34&lt;=0,"No","Yes")))</f>
        <v>Yes</v>
      </c>
      <c r="I34" s="6">
        <v>3.3239999999999998</v>
      </c>
      <c r="J34" s="6">
        <v>-2.06</v>
      </c>
      <c r="K34" s="111" t="str">
        <f t="shared" si="8"/>
        <v>Yes</v>
      </c>
    </row>
    <row r="35" spans="1:11" x14ac:dyDescent="0.25">
      <c r="A35" s="130" t="s">
        <v>382</v>
      </c>
      <c r="B35" s="22" t="s">
        <v>256</v>
      </c>
      <c r="C35" s="57">
        <v>19.7148547</v>
      </c>
      <c r="D35" s="5" t="str">
        <f>IF($B35="N/A","N/A",IF(C35&gt;20,"No",IF(C35&lt;4,"No","Yes")))</f>
        <v>Yes</v>
      </c>
      <c r="E35" s="4">
        <v>19.255474203999999</v>
      </c>
      <c r="F35" s="5" t="str">
        <f>IF($B35="N/A","N/A",IF(E35&gt;20,"No",IF(E35&lt;4,"No","Yes")))</f>
        <v>Yes</v>
      </c>
      <c r="G35" s="4">
        <v>19.467105622999998</v>
      </c>
      <c r="H35" s="5" t="str">
        <f>IF($B35="N/A","N/A",IF(G35&gt;20,"No",IF(G35&lt;4,"No","Yes")))</f>
        <v>Yes</v>
      </c>
      <c r="I35" s="6">
        <v>-2.33</v>
      </c>
      <c r="J35" s="6">
        <v>1.099</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8.1355147042000002</v>
      </c>
      <c r="D37" s="5" t="str">
        <f>IF($B37="N/A","N/A",IF(C37&gt;=25,"No",IF(C37&lt;0,"No","Yes")))</f>
        <v>Yes</v>
      </c>
      <c r="E37" s="4">
        <v>6.5699778131000004</v>
      </c>
      <c r="F37" s="5" t="str">
        <f>IF($B37="N/A","N/A",IF(E37&gt;=25,"No",IF(E37&lt;0,"No","Yes")))</f>
        <v>Yes</v>
      </c>
      <c r="G37" s="4">
        <v>5.7531677445999998</v>
      </c>
      <c r="H37" s="5" t="str">
        <f>IF($B37="N/A","N/A",IF(G37&gt;=25,"No",IF(G37&lt;0,"No","Yes")))</f>
        <v>Yes</v>
      </c>
      <c r="I37" s="6">
        <v>-19.2</v>
      </c>
      <c r="J37" s="6">
        <v>-12.4</v>
      </c>
      <c r="K37" s="111" t="str">
        <f t="shared" si="8"/>
        <v>Yes</v>
      </c>
    </row>
    <row r="38" spans="1:11" x14ac:dyDescent="0.25">
      <c r="A38" s="130" t="s">
        <v>385</v>
      </c>
      <c r="B38" s="22" t="s">
        <v>221</v>
      </c>
      <c r="C38" s="57">
        <v>7.3120237850000001</v>
      </c>
      <c r="D38" s="5" t="str">
        <f>IF($B38="N/A","N/A",IF(C38&gt;3,"Yes","No"))</f>
        <v>Yes</v>
      </c>
      <c r="E38" s="4">
        <v>7.6641111185000002</v>
      </c>
      <c r="F38" s="5" t="str">
        <f>IF($B38="N/A","N/A",IF(E38&gt;3,"Yes","No"))</f>
        <v>Yes</v>
      </c>
      <c r="G38" s="4">
        <v>7.6779607257000002</v>
      </c>
      <c r="H38" s="5" t="str">
        <f>IF($B38="N/A","N/A",IF(G38&gt;3,"Yes","No"))</f>
        <v>Yes</v>
      </c>
      <c r="I38" s="6">
        <v>4.8150000000000004</v>
      </c>
      <c r="J38" s="6">
        <v>0.1807</v>
      </c>
      <c r="K38" s="111" t="str">
        <f t="shared" si="8"/>
        <v>Yes</v>
      </c>
    </row>
    <row r="39" spans="1:11" x14ac:dyDescent="0.25">
      <c r="A39" s="130" t="s">
        <v>386</v>
      </c>
      <c r="B39" s="22" t="s">
        <v>220</v>
      </c>
      <c r="C39" s="57">
        <v>0.82515123840000004</v>
      </c>
      <c r="D39" s="5" t="str">
        <f>IF($B39="N/A","N/A",IF(C39&gt;1,"Yes","No"))</f>
        <v>No</v>
      </c>
      <c r="E39" s="4">
        <v>0.90071425930000004</v>
      </c>
      <c r="F39" s="5" t="str">
        <f>IF($B39="N/A","N/A",IF(E39&gt;1,"Yes","No"))</f>
        <v>No</v>
      </c>
      <c r="G39" s="4">
        <v>2.2431138828999999</v>
      </c>
      <c r="H39" s="5" t="str">
        <f>IF($B39="N/A","N/A",IF(G39&gt;1,"Yes","No"))</f>
        <v>Yes</v>
      </c>
      <c r="I39" s="6">
        <v>9.157</v>
      </c>
      <c r="J39" s="6">
        <v>149</v>
      </c>
      <c r="K39" s="111" t="str">
        <f t="shared" si="8"/>
        <v>No</v>
      </c>
    </row>
    <row r="40" spans="1:11" x14ac:dyDescent="0.25">
      <c r="A40" s="130" t="s">
        <v>387</v>
      </c>
      <c r="B40" s="22" t="s">
        <v>213</v>
      </c>
      <c r="C40" s="57">
        <v>2.4986981799999999E-2</v>
      </c>
      <c r="D40" s="5" t="str">
        <f>IF($B40="N/A","N/A",IF(C40&gt;15,"No",IF(C40&lt;-15,"No","Yes")))</f>
        <v>N/A</v>
      </c>
      <c r="E40" s="4">
        <v>1.9879842200000001E-2</v>
      </c>
      <c r="F40" s="5" t="str">
        <f>IF($B40="N/A","N/A",IF(E40&gt;15,"No",IF(E40&lt;-15,"No","Yes")))</f>
        <v>N/A</v>
      </c>
      <c r="G40" s="4">
        <v>2.0431810700000001E-2</v>
      </c>
      <c r="H40" s="5" t="str">
        <f>IF($B40="N/A","N/A",IF(G40&gt;15,"No",IF(G40&lt;-15,"No","Yes")))</f>
        <v>N/A</v>
      </c>
      <c r="I40" s="6">
        <v>-20.399999999999999</v>
      </c>
      <c r="J40" s="6">
        <v>2.7770000000000001</v>
      </c>
      <c r="K40" s="111" t="str">
        <f t="shared" si="8"/>
        <v>Yes</v>
      </c>
    </row>
    <row r="41" spans="1:11" x14ac:dyDescent="0.25">
      <c r="A41" s="130" t="s">
        <v>388</v>
      </c>
      <c r="B41" s="22" t="s">
        <v>213</v>
      </c>
      <c r="C41" s="57">
        <v>1.91786E-4</v>
      </c>
      <c r="D41" s="5" t="str">
        <f>IF($B41="N/A","N/A",IF(C41&gt;15,"No",IF(C41&lt;-15,"No","Yes")))</f>
        <v>N/A</v>
      </c>
      <c r="E41" s="4">
        <v>1.2719709999999999E-4</v>
      </c>
      <c r="F41" s="5" t="str">
        <f>IF($B41="N/A","N/A",IF(E41&gt;15,"No",IF(E41&lt;-15,"No","Yes")))</f>
        <v>N/A</v>
      </c>
      <c r="G41" s="4">
        <v>7.8925399999999995E-5</v>
      </c>
      <c r="H41" s="5" t="str">
        <f>IF($B41="N/A","N/A",IF(G41&gt;15,"No",IF(G41&lt;-15,"No","Yes")))</f>
        <v>N/A</v>
      </c>
      <c r="I41" s="6">
        <v>-33.700000000000003</v>
      </c>
      <c r="J41" s="6">
        <v>-38</v>
      </c>
      <c r="K41" s="111" t="str">
        <f t="shared" si="8"/>
        <v>No</v>
      </c>
    </row>
    <row r="42" spans="1:11" x14ac:dyDescent="0.25">
      <c r="A42" s="130" t="s">
        <v>389</v>
      </c>
      <c r="B42" s="22" t="s">
        <v>259</v>
      </c>
      <c r="C42" s="57">
        <v>0</v>
      </c>
      <c r="D42" s="5" t="str">
        <f>IF($B42="N/A","N/A",IF(C42&gt;0,"Yes","No"))</f>
        <v>No</v>
      </c>
      <c r="E42" s="4">
        <v>0</v>
      </c>
      <c r="F42" s="5" t="str">
        <f>IF($B42="N/A","N/A",IF(E42&gt;0,"Yes","No"))</f>
        <v>No</v>
      </c>
      <c r="G42" s="4">
        <v>0</v>
      </c>
      <c r="H42" s="5" t="str">
        <f>IF($B42="N/A","N/A",IF(G42&gt;0,"Yes","No"))</f>
        <v>No</v>
      </c>
      <c r="I42" s="6" t="s">
        <v>1748</v>
      </c>
      <c r="J42" s="6" t="s">
        <v>1748</v>
      </c>
      <c r="K42" s="111" t="str">
        <f t="shared" si="8"/>
        <v>N/A</v>
      </c>
    </row>
    <row r="43" spans="1:11" x14ac:dyDescent="0.25">
      <c r="A43" s="130" t="s">
        <v>390</v>
      </c>
      <c r="B43" s="22" t="s">
        <v>259</v>
      </c>
      <c r="C43" s="57">
        <v>0.40145202860000001</v>
      </c>
      <c r="D43" s="5" t="str">
        <f>IF($B43="N/A","N/A",IF(C43&gt;0,"Yes","No"))</f>
        <v>Yes</v>
      </c>
      <c r="E43" s="4">
        <v>0</v>
      </c>
      <c r="F43" s="5" t="str">
        <f>IF($B43="N/A","N/A",IF(E43&gt;0,"Yes","No"))</f>
        <v>No</v>
      </c>
      <c r="G43" s="4">
        <v>0</v>
      </c>
      <c r="H43" s="5" t="str">
        <f>IF($B43="N/A","N/A",IF(G43&gt;0,"Yes","No"))</f>
        <v>No</v>
      </c>
      <c r="I43" s="6">
        <v>-100</v>
      </c>
      <c r="J43" s="6" t="s">
        <v>1748</v>
      </c>
      <c r="K43" s="111" t="str">
        <f t="shared" si="8"/>
        <v>N/A</v>
      </c>
    </row>
    <row r="44" spans="1:11" x14ac:dyDescent="0.25">
      <c r="A44" s="130" t="s">
        <v>391</v>
      </c>
      <c r="B44" s="22" t="s">
        <v>259</v>
      </c>
      <c r="C44" s="57">
        <v>0.77141278859999995</v>
      </c>
      <c r="D44" s="5" t="str">
        <f>IF($B44="N/A","N/A",IF(C44&gt;0,"Yes","No"))</f>
        <v>Yes</v>
      </c>
      <c r="E44" s="4">
        <v>1.0481674638</v>
      </c>
      <c r="F44" s="5" t="str">
        <f>IF($B44="N/A","N/A",IF(E44&gt;0,"Yes","No"))</f>
        <v>Yes</v>
      </c>
      <c r="G44" s="4">
        <v>1.2535078636999999</v>
      </c>
      <c r="H44" s="5" t="str">
        <f>IF($B44="N/A","N/A",IF(G44&gt;0,"Yes","No"))</f>
        <v>Yes</v>
      </c>
      <c r="I44" s="6">
        <v>35.880000000000003</v>
      </c>
      <c r="J44" s="6">
        <v>19.59</v>
      </c>
      <c r="K44" s="111" t="str">
        <f t="shared" si="8"/>
        <v>Yes</v>
      </c>
    </row>
    <row r="45" spans="1:11" x14ac:dyDescent="0.25">
      <c r="A45" s="130" t="s">
        <v>392</v>
      </c>
      <c r="B45" s="22" t="s">
        <v>220</v>
      </c>
      <c r="C45" s="57">
        <v>0.56165913119999999</v>
      </c>
      <c r="D45" s="5" t="str">
        <f>IF($B45="N/A","N/A",IF(C45&gt;1,"Yes","No"))</f>
        <v>No</v>
      </c>
      <c r="E45" s="4">
        <v>0.51063794149999997</v>
      </c>
      <c r="F45" s="5" t="str">
        <f>IF($B45="N/A","N/A",IF(E45&gt;1,"Yes","No"))</f>
        <v>No</v>
      </c>
      <c r="G45" s="4">
        <v>0.44000412389999999</v>
      </c>
      <c r="H45" s="5" t="str">
        <f>IF($B45="N/A","N/A",IF(G45&gt;1,"Yes","No"))</f>
        <v>No</v>
      </c>
      <c r="I45" s="6">
        <v>-9.08</v>
      </c>
      <c r="J45" s="6">
        <v>-13.8</v>
      </c>
      <c r="K45" s="111" t="str">
        <f t="shared" si="8"/>
        <v>Yes</v>
      </c>
    </row>
    <row r="46" spans="1:11" x14ac:dyDescent="0.25">
      <c r="A46" s="130" t="s">
        <v>393</v>
      </c>
      <c r="B46" s="22" t="s">
        <v>259</v>
      </c>
      <c r="C46" s="57">
        <v>0.16615247</v>
      </c>
      <c r="D46" s="5" t="str">
        <f>IF($B46="N/A","N/A",IF(C46&gt;0,"Yes","No"))</f>
        <v>Yes</v>
      </c>
      <c r="E46" s="4">
        <v>0.1068190403</v>
      </c>
      <c r="F46" s="5" t="str">
        <f>IF($B46="N/A","N/A",IF(E46&gt;0,"Yes","No"))</f>
        <v>Yes</v>
      </c>
      <c r="G46" s="4">
        <v>0.1062977036</v>
      </c>
      <c r="H46" s="5" t="str">
        <f>IF($B46="N/A","N/A",IF(G46&gt;0,"Yes","No"))</f>
        <v>Yes</v>
      </c>
      <c r="I46" s="6">
        <v>-35.700000000000003</v>
      </c>
      <c r="J46" s="6">
        <v>-0.48799999999999999</v>
      </c>
      <c r="K46" s="111" t="str">
        <f t="shared" si="8"/>
        <v>Yes</v>
      </c>
    </row>
    <row r="47" spans="1:11" x14ac:dyDescent="0.25">
      <c r="A47" s="130" t="s">
        <v>394</v>
      </c>
      <c r="B47" s="22" t="s">
        <v>213</v>
      </c>
      <c r="C47" s="57">
        <v>1.1397571E-3</v>
      </c>
      <c r="D47" s="5" t="str">
        <f>IF($B47="N/A","N/A",IF(C47&gt;15,"No",IF(C47&lt;-15,"No","Yes")))</f>
        <v>N/A</v>
      </c>
      <c r="E47" s="4">
        <v>6.3598500000000004E-5</v>
      </c>
      <c r="F47" s="5" t="str">
        <f>IF($B47="N/A","N/A",IF(E47&gt;15,"No",IF(E47&lt;-15,"No","Yes")))</f>
        <v>N/A</v>
      </c>
      <c r="G47" s="4">
        <v>9.3723900000000006E-5</v>
      </c>
      <c r="H47" s="5" t="str">
        <f>IF($B47="N/A","N/A",IF(G47&gt;15,"No",IF(G47&lt;-15,"No","Yes")))</f>
        <v>N/A</v>
      </c>
      <c r="I47" s="6">
        <v>-94.4</v>
      </c>
      <c r="J47" s="6">
        <v>47.37</v>
      </c>
      <c r="K47" s="111" t="str">
        <f t="shared" si="8"/>
        <v>No</v>
      </c>
    </row>
    <row r="48" spans="1:11" x14ac:dyDescent="0.25">
      <c r="A48" s="130" t="s">
        <v>395</v>
      </c>
      <c r="B48" s="22" t="s">
        <v>213</v>
      </c>
      <c r="C48" s="57">
        <v>8.0714527000000005E-3</v>
      </c>
      <c r="D48" s="5" t="str">
        <f>IF($B48="N/A","N/A",IF(C48&gt;15,"No",IF(C48&lt;-15,"No","Yes")))</f>
        <v>N/A</v>
      </c>
      <c r="E48" s="4">
        <v>1.1659731499999999E-2</v>
      </c>
      <c r="F48" s="5" t="str">
        <f>IF($B48="N/A","N/A",IF(E48&gt;15,"No",IF(E48&lt;-15,"No","Yes")))</f>
        <v>N/A</v>
      </c>
      <c r="G48" s="4">
        <v>1.0265233699999999E-2</v>
      </c>
      <c r="H48" s="5" t="str">
        <f>IF($B48="N/A","N/A",IF(G48&gt;15,"No",IF(G48&lt;-15,"No","Yes")))</f>
        <v>N/A</v>
      </c>
      <c r="I48" s="6">
        <v>44.46</v>
      </c>
      <c r="J48" s="6">
        <v>-12</v>
      </c>
      <c r="K48" s="111" t="str">
        <f t="shared" si="8"/>
        <v>Yes</v>
      </c>
    </row>
    <row r="49" spans="1:11" x14ac:dyDescent="0.25">
      <c r="A49" s="130" t="s">
        <v>396</v>
      </c>
      <c r="B49" s="22" t="s">
        <v>213</v>
      </c>
      <c r="C49" s="57">
        <v>0.38487075510000002</v>
      </c>
      <c r="D49" s="5" t="str">
        <f>IF($B49="N/A","N/A",IF(C49&gt;15,"No",IF(C49&lt;-15,"No","Yes")))</f>
        <v>N/A</v>
      </c>
      <c r="E49" s="4">
        <v>0.44388067879999998</v>
      </c>
      <c r="F49" s="5" t="str">
        <f>IF($B49="N/A","N/A",IF(E49&gt;15,"No",IF(E49&lt;-15,"No","Yes")))</f>
        <v>N/A</v>
      </c>
      <c r="G49" s="4">
        <v>0.4954146814</v>
      </c>
      <c r="H49" s="5" t="str">
        <f>IF($B49="N/A","N/A",IF(G49&gt;15,"No",IF(G49&lt;-15,"No","Yes")))</f>
        <v>N/A</v>
      </c>
      <c r="I49" s="6">
        <v>15.33</v>
      </c>
      <c r="J49" s="6">
        <v>11.61</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1.0542095310999999</v>
      </c>
      <c r="D51" s="5" t="str">
        <f>IF($B51="N/A","N/A",IF(C51&gt;15,"No",IF(C51&lt;-15,"No","Yes")))</f>
        <v>N/A</v>
      </c>
      <c r="E51" s="4">
        <v>1.5164328811000001</v>
      </c>
      <c r="F51" s="5" t="str">
        <f>IF($B51="N/A","N/A",IF(E51&gt;15,"No",IF(E51&lt;-15,"No","Yes")))</f>
        <v>N/A</v>
      </c>
      <c r="G51" s="4">
        <v>1.6892598821</v>
      </c>
      <c r="H51" s="5" t="str">
        <f>IF($B51="N/A","N/A",IF(G51&gt;15,"No",IF(G51&lt;-15,"No","Yes")))</f>
        <v>N/A</v>
      </c>
      <c r="I51" s="6">
        <v>43.85</v>
      </c>
      <c r="J51" s="6">
        <v>11.4</v>
      </c>
      <c r="K51" s="111" t="str">
        <f t="shared" si="8"/>
        <v>Yes</v>
      </c>
    </row>
    <row r="52" spans="1:11" x14ac:dyDescent="0.25">
      <c r="A52" s="130" t="s">
        <v>399</v>
      </c>
      <c r="B52" s="22" t="s">
        <v>220</v>
      </c>
      <c r="C52" s="57">
        <v>2.3752537261</v>
      </c>
      <c r="D52" s="5" t="str">
        <f>IF($B52="N/A","N/A",IF(C52&gt;1,"Yes","No"))</f>
        <v>Yes</v>
      </c>
      <c r="E52" s="4">
        <v>2.300560425</v>
      </c>
      <c r="F52" s="5" t="str">
        <f>IF($B52="N/A","N/A",IF(E52&gt;1,"Yes","No"))</f>
        <v>Yes</v>
      </c>
      <c r="G52" s="4">
        <v>2.0086857393000002</v>
      </c>
      <c r="H52" s="5" t="str">
        <f>IF($B52="N/A","N/A",IF(G52&gt;1,"Yes","No"))</f>
        <v>Yes</v>
      </c>
      <c r="I52" s="6">
        <v>-3.14</v>
      </c>
      <c r="J52" s="6">
        <v>-12.7</v>
      </c>
      <c r="K52" s="111" t="str">
        <f t="shared" si="8"/>
        <v>Yes</v>
      </c>
    </row>
    <row r="53" spans="1:11" x14ac:dyDescent="0.25">
      <c r="A53" s="130" t="s">
        <v>400</v>
      </c>
      <c r="B53" s="22" t="s">
        <v>259</v>
      </c>
      <c r="C53" s="57">
        <v>0.2096331062</v>
      </c>
      <c r="D53" s="5" t="str">
        <f>IF($B53="N/A","N/A",IF(C53&gt;0,"Yes","No"))</f>
        <v>Yes</v>
      </c>
      <c r="E53" s="4">
        <v>1.7394464458000001</v>
      </c>
      <c r="F53" s="5" t="str">
        <f>IF($B53="N/A","N/A",IF(E53&gt;0,"Yes","No"))</f>
        <v>Yes</v>
      </c>
      <c r="G53" s="4">
        <v>1.6227504414</v>
      </c>
      <c r="H53" s="5" t="str">
        <f>IF($B53="N/A","N/A",IF(G53&gt;0,"Yes","No"))</f>
        <v>Yes</v>
      </c>
      <c r="I53" s="6">
        <v>729.8</v>
      </c>
      <c r="J53" s="6">
        <v>-6.71</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98.312146472999999</v>
      </c>
      <c r="D55" s="5" t="str">
        <f>IF($B55="N/A","N/A",IF(C55&gt;15,"No",IF(C55&lt;-15,"No","Yes")))</f>
        <v>N/A</v>
      </c>
      <c r="E55" s="24">
        <v>99.346938703000006</v>
      </c>
      <c r="F55" s="5" t="str">
        <f>IF($B55="N/A","N/A",IF(E55&gt;15,"No",IF(E55&lt;-15,"No","Yes")))</f>
        <v>N/A</v>
      </c>
      <c r="G55" s="24">
        <v>100.34420842999999</v>
      </c>
      <c r="H55" s="5" t="str">
        <f>IF($B55="N/A","N/A",IF(G55&gt;15,"No",IF(G55&lt;-15,"No","Yes")))</f>
        <v>N/A</v>
      </c>
      <c r="I55" s="6">
        <v>1.0529999999999999</v>
      </c>
      <c r="J55" s="6">
        <v>1.004</v>
      </c>
      <c r="K55" s="111" t="str">
        <f t="shared" ref="K55:K74" si="9">IF(J55="Div by 0", "N/A", IF(J55="N/A","N/A", IF(J55&gt;30, "No", IF(J55&lt;-30, "No", "Yes"))))</f>
        <v>Yes</v>
      </c>
    </row>
    <row r="56" spans="1:11" x14ac:dyDescent="0.25">
      <c r="A56" s="130" t="s">
        <v>876</v>
      </c>
      <c r="B56" s="22" t="s">
        <v>261</v>
      </c>
      <c r="C56" s="59">
        <v>80.525035950000003</v>
      </c>
      <c r="D56" s="5" t="str">
        <f>IF($B56="N/A","N/A",IF(C56&gt;90,"No",IF(C56&lt;20,"No","Yes")))</f>
        <v>Yes</v>
      </c>
      <c r="E56" s="24">
        <v>75.799404232000001</v>
      </c>
      <c r="F56" s="5" t="str">
        <f>IF($B56="N/A","N/A",IF(E56&gt;90,"No",IF(E56&lt;20,"No","Yes")))</f>
        <v>Yes</v>
      </c>
      <c r="G56" s="24">
        <v>78.332145316999998</v>
      </c>
      <c r="H56" s="5" t="str">
        <f>IF($B56="N/A","N/A",IF(G56&gt;90,"No",IF(G56&lt;20,"No","Yes")))</f>
        <v>Yes</v>
      </c>
      <c r="I56" s="6">
        <v>-5.87</v>
      </c>
      <c r="J56" s="6">
        <v>3.3410000000000002</v>
      </c>
      <c r="K56" s="111" t="str">
        <f t="shared" si="9"/>
        <v>Yes</v>
      </c>
    </row>
    <row r="57" spans="1:11" x14ac:dyDescent="0.25">
      <c r="A57" s="130" t="s">
        <v>877</v>
      </c>
      <c r="B57" s="22" t="s">
        <v>262</v>
      </c>
      <c r="C57" s="59">
        <v>43.087247812000001</v>
      </c>
      <c r="D57" s="5" t="str">
        <f>IF($B57="N/A","N/A",IF(C57&gt;60,"No",IF(C57&lt;10,"No","Yes")))</f>
        <v>Yes</v>
      </c>
      <c r="E57" s="24">
        <v>43.174962522999998</v>
      </c>
      <c r="F57" s="5" t="str">
        <f>IF($B57="N/A","N/A",IF(E57&gt;60,"No",IF(E57&lt;10,"No","Yes")))</f>
        <v>Yes</v>
      </c>
      <c r="G57" s="24">
        <v>47.863570568</v>
      </c>
      <c r="H57" s="5" t="str">
        <f>IF($B57="N/A","N/A",IF(G57&gt;60,"No",IF(G57&lt;10,"No","Yes")))</f>
        <v>Yes</v>
      </c>
      <c r="I57" s="6">
        <v>0.2036</v>
      </c>
      <c r="J57" s="6">
        <v>10.86</v>
      </c>
      <c r="K57" s="111" t="str">
        <f t="shared" si="9"/>
        <v>Yes</v>
      </c>
    </row>
    <row r="58" spans="1:11" ht="25" x14ac:dyDescent="0.25">
      <c r="A58" s="130" t="s">
        <v>878</v>
      </c>
      <c r="B58" s="22" t="s">
        <v>263</v>
      </c>
      <c r="C58" s="59">
        <v>125.7325938</v>
      </c>
      <c r="D58" s="5" t="str">
        <f>IF($B58="N/A","N/A",IF(C58&gt;100,"No",IF(C58&lt;10,"No","Yes")))</f>
        <v>No</v>
      </c>
      <c r="E58" s="24">
        <v>111.86639699</v>
      </c>
      <c r="F58" s="5" t="str">
        <f>IF($B58="N/A","N/A",IF(E58&gt;100,"No",IF(E58&lt;10,"No","Yes")))</f>
        <v>No</v>
      </c>
      <c r="G58" s="24">
        <v>128.46397112</v>
      </c>
      <c r="H58" s="5" t="str">
        <f>IF($B58="N/A","N/A",IF(G58&gt;100,"No",IF(G58&lt;10,"No","Yes")))</f>
        <v>No</v>
      </c>
      <c r="I58" s="6">
        <v>-11</v>
      </c>
      <c r="J58" s="6">
        <v>14.84</v>
      </c>
      <c r="K58" s="111" t="str">
        <f t="shared" si="9"/>
        <v>Yes</v>
      </c>
    </row>
    <row r="59" spans="1:11" x14ac:dyDescent="0.25">
      <c r="A59" s="130" t="s">
        <v>879</v>
      </c>
      <c r="B59" s="22" t="s">
        <v>264</v>
      </c>
      <c r="C59" s="59">
        <v>121.42234953000001</v>
      </c>
      <c r="D59" s="5" t="str">
        <f>IF($B59="N/A","N/A",IF(C59&gt;100,"No",IF(C59&lt;20,"No","Yes")))</f>
        <v>No</v>
      </c>
      <c r="E59" s="24">
        <v>134.46318948000001</v>
      </c>
      <c r="F59" s="5" t="str">
        <f>IF($B59="N/A","N/A",IF(E59&gt;100,"No",IF(E59&lt;20,"No","Yes")))</f>
        <v>No</v>
      </c>
      <c r="G59" s="24">
        <v>139.55557913999999</v>
      </c>
      <c r="H59" s="5" t="str">
        <f>IF($B59="N/A","N/A",IF(G59&gt;100,"No",IF(G59&lt;20,"No","Yes")))</f>
        <v>No</v>
      </c>
      <c r="I59" s="6">
        <v>10.74</v>
      </c>
      <c r="J59" s="6">
        <v>3.7869999999999999</v>
      </c>
      <c r="K59" s="111" t="str">
        <f t="shared" si="9"/>
        <v>Yes</v>
      </c>
    </row>
    <row r="60" spans="1:11" x14ac:dyDescent="0.25">
      <c r="A60" s="130" t="s">
        <v>880</v>
      </c>
      <c r="B60" s="22" t="s">
        <v>264</v>
      </c>
      <c r="C60" s="59">
        <v>95.339094447999997</v>
      </c>
      <c r="D60" s="5" t="str">
        <f>IF($B60="N/A","N/A",IF(C60&gt;100,"No",IF(C60&lt;20,"No","Yes")))</f>
        <v>Yes</v>
      </c>
      <c r="E60" s="24">
        <v>121.11846395000001</v>
      </c>
      <c r="F60" s="5" t="str">
        <f>IF($B60="N/A","N/A",IF(E60&gt;100,"No",IF(E60&lt;20,"No","Yes")))</f>
        <v>No</v>
      </c>
      <c r="G60" s="24">
        <v>119.57413794</v>
      </c>
      <c r="H60" s="5" t="str">
        <f>IF($B60="N/A","N/A",IF(G60&gt;100,"No",IF(G60&lt;20,"No","Yes")))</f>
        <v>No</v>
      </c>
      <c r="I60" s="6">
        <v>27.04</v>
      </c>
      <c r="J60" s="6">
        <v>-1.28</v>
      </c>
      <c r="K60" s="111" t="str">
        <f t="shared" si="9"/>
        <v>Yes</v>
      </c>
    </row>
    <row r="61" spans="1:11" x14ac:dyDescent="0.25">
      <c r="A61" s="130" t="s">
        <v>881</v>
      </c>
      <c r="B61" s="22" t="s">
        <v>213</v>
      </c>
      <c r="C61" s="59">
        <v>79.342178571999995</v>
      </c>
      <c r="D61" s="5" t="str">
        <f>IF($B61="N/A","N/A",IF(C61&gt;15,"No",IF(C61&lt;-15,"No","Yes")))</f>
        <v>N/A</v>
      </c>
      <c r="E61" s="24">
        <v>77.275203544999997</v>
      </c>
      <c r="F61" s="5" t="str">
        <f>IF($B61="N/A","N/A",IF(E61&gt;15,"No",IF(E61&lt;-15,"No","Yes")))</f>
        <v>N/A</v>
      </c>
      <c r="G61" s="24">
        <v>79.745359926999996</v>
      </c>
      <c r="H61" s="5" t="str">
        <f>IF($B61="N/A","N/A",IF(G61&gt;15,"No",IF(G61&lt;-15,"No","Yes")))</f>
        <v>N/A</v>
      </c>
      <c r="I61" s="6">
        <v>-2.61</v>
      </c>
      <c r="J61" s="6">
        <v>3.1970000000000001</v>
      </c>
      <c r="K61" s="111" t="str">
        <f t="shared" si="9"/>
        <v>Yes</v>
      </c>
    </row>
    <row r="62" spans="1:11" x14ac:dyDescent="0.25">
      <c r="A62" s="130" t="s">
        <v>882</v>
      </c>
      <c r="B62" s="22" t="s">
        <v>265</v>
      </c>
      <c r="C62" s="59">
        <v>38.441846730000002</v>
      </c>
      <c r="D62" s="5" t="str">
        <f>IF($B62="N/A","N/A",IF(C62&gt;60,"No",IF(C62&lt;10,"No","Yes")))</f>
        <v>Yes</v>
      </c>
      <c r="E62" s="24">
        <v>38.408652226000001</v>
      </c>
      <c r="F62" s="5" t="str">
        <f>IF($B62="N/A","N/A",IF(E62&gt;60,"No",IF(E62&lt;10,"No","Yes")))</f>
        <v>Yes</v>
      </c>
      <c r="G62" s="24">
        <v>38.664468816000003</v>
      </c>
      <c r="H62" s="5" t="str">
        <f>IF($B62="N/A","N/A",IF(G62&gt;60,"No",IF(G62&lt;10,"No","Yes")))</f>
        <v>Yes</v>
      </c>
      <c r="I62" s="6">
        <v>-8.5999999999999993E-2</v>
      </c>
      <c r="J62" s="6">
        <v>0.66600000000000004</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202.22082777</v>
      </c>
      <c r="D64" s="5" t="str">
        <f t="shared" ref="D64:D74" si="10">IF($B64="N/A","N/A",IF(C64&gt;15,"No",IF(C64&lt;-15,"No","Yes")))</f>
        <v>N/A</v>
      </c>
      <c r="E64" s="24">
        <v>163.85697379999999</v>
      </c>
      <c r="F64" s="5" t="str">
        <f>IF($B64="N/A","N/A",IF(E64&gt;15,"No",IF(E64&lt;-15,"No","Yes")))</f>
        <v>N/A</v>
      </c>
      <c r="G64" s="24">
        <v>181.60516247999999</v>
      </c>
      <c r="H64" s="5" t="str">
        <f>IF($B64="N/A","N/A",IF(G64&gt;15,"No",IF(G64&lt;-15,"No","Yes")))</f>
        <v>N/A</v>
      </c>
      <c r="I64" s="6">
        <v>-19</v>
      </c>
      <c r="J64" s="6">
        <v>10.83</v>
      </c>
      <c r="K64" s="111" t="str">
        <f t="shared" si="9"/>
        <v>Yes</v>
      </c>
    </row>
    <row r="65" spans="1:11" ht="25" customHeight="1" x14ac:dyDescent="0.25">
      <c r="A65" s="130" t="s">
        <v>885</v>
      </c>
      <c r="B65" s="22" t="s">
        <v>213</v>
      </c>
      <c r="C65" s="59">
        <v>91.340359171000003</v>
      </c>
      <c r="D65" s="5" t="str">
        <f t="shared" si="10"/>
        <v>N/A</v>
      </c>
      <c r="E65" s="24">
        <v>91.085049221999995</v>
      </c>
      <c r="F65" s="5" t="str">
        <f t="shared" ref="F65:F73" si="11">IF($B65="N/A","N/A",IF(E65&gt;15,"No",IF(E65&lt;-15,"No","Yes")))</f>
        <v>N/A</v>
      </c>
      <c r="G65" s="24">
        <v>92.717992289999998</v>
      </c>
      <c r="H65" s="5" t="str">
        <f t="shared" ref="H65:H86" si="12">IF($B65="N/A","N/A",IF(G65&gt;15,"No",IF(G65&lt;-15,"No","Yes")))</f>
        <v>N/A</v>
      </c>
      <c r="I65" s="6">
        <v>-0.28000000000000003</v>
      </c>
      <c r="J65" s="6">
        <v>1.7929999999999999</v>
      </c>
      <c r="K65" s="111" t="str">
        <f t="shared" si="9"/>
        <v>Yes</v>
      </c>
    </row>
    <row r="66" spans="1:11" x14ac:dyDescent="0.25">
      <c r="A66" s="130" t="s">
        <v>886</v>
      </c>
      <c r="B66" s="22" t="s">
        <v>213</v>
      </c>
      <c r="C66" s="59">
        <v>66.792005896999996</v>
      </c>
      <c r="D66" s="5" t="str">
        <f t="shared" si="10"/>
        <v>N/A</v>
      </c>
      <c r="E66" s="24">
        <v>62.671556340000002</v>
      </c>
      <c r="F66" s="5" t="str">
        <f t="shared" si="11"/>
        <v>N/A</v>
      </c>
      <c r="G66" s="24">
        <v>69.809555539000002</v>
      </c>
      <c r="H66" s="5" t="str">
        <f t="shared" si="12"/>
        <v>N/A</v>
      </c>
      <c r="I66" s="6">
        <v>-6.17</v>
      </c>
      <c r="J66" s="6">
        <v>11.39</v>
      </c>
      <c r="K66" s="111" t="str">
        <f t="shared" si="9"/>
        <v>Yes</v>
      </c>
    </row>
    <row r="67" spans="1:11" x14ac:dyDescent="0.25">
      <c r="A67" s="130" t="s">
        <v>887</v>
      </c>
      <c r="B67" s="22" t="s">
        <v>213</v>
      </c>
      <c r="C67" s="59" t="s">
        <v>1748</v>
      </c>
      <c r="D67" s="5" t="str">
        <f t="shared" si="10"/>
        <v>N/A</v>
      </c>
      <c r="E67" s="24" t="s">
        <v>1748</v>
      </c>
      <c r="F67" s="5" t="str">
        <f t="shared" si="11"/>
        <v>N/A</v>
      </c>
      <c r="G67" s="24" t="s">
        <v>1748</v>
      </c>
      <c r="H67" s="5" t="str">
        <f t="shared" si="12"/>
        <v>N/A</v>
      </c>
      <c r="I67" s="6" t="s">
        <v>1748</v>
      </c>
      <c r="J67" s="6" t="s">
        <v>1748</v>
      </c>
      <c r="K67" s="111" t="str">
        <f t="shared" si="9"/>
        <v>N/A</v>
      </c>
    </row>
    <row r="68" spans="1:11" ht="25" x14ac:dyDescent="0.25">
      <c r="A68" s="130" t="s">
        <v>888</v>
      </c>
      <c r="B68" s="22" t="s">
        <v>213</v>
      </c>
      <c r="C68" s="59">
        <v>179.58876923</v>
      </c>
      <c r="D68" s="5" t="str">
        <f t="shared" si="10"/>
        <v>N/A</v>
      </c>
      <c r="E68" s="24" t="s">
        <v>1748</v>
      </c>
      <c r="F68" s="5" t="str">
        <f t="shared" si="11"/>
        <v>N/A</v>
      </c>
      <c r="G68" s="24" t="s">
        <v>1748</v>
      </c>
      <c r="H68" s="5" t="str">
        <f t="shared" si="12"/>
        <v>N/A</v>
      </c>
      <c r="I68" s="6" t="s">
        <v>1748</v>
      </c>
      <c r="J68" s="6" t="s">
        <v>1748</v>
      </c>
      <c r="K68" s="111" t="str">
        <f t="shared" si="9"/>
        <v>N/A</v>
      </c>
    </row>
    <row r="69" spans="1:11" x14ac:dyDescent="0.25">
      <c r="A69" s="130" t="s">
        <v>889</v>
      </c>
      <c r="B69" s="22" t="s">
        <v>213</v>
      </c>
      <c r="C69" s="59">
        <v>43.04301778</v>
      </c>
      <c r="D69" s="5" t="str">
        <f t="shared" si="10"/>
        <v>N/A</v>
      </c>
      <c r="E69" s="24">
        <v>37.955322289999998</v>
      </c>
      <c r="F69" s="5" t="str">
        <f t="shared" si="11"/>
        <v>N/A</v>
      </c>
      <c r="G69" s="24">
        <v>36.007968833</v>
      </c>
      <c r="H69" s="5" t="str">
        <f t="shared" si="12"/>
        <v>N/A</v>
      </c>
      <c r="I69" s="6">
        <v>-11.8</v>
      </c>
      <c r="J69" s="6">
        <v>-5.13</v>
      </c>
      <c r="K69" s="111" t="str">
        <f t="shared" si="9"/>
        <v>Yes</v>
      </c>
    </row>
    <row r="70" spans="1:11" ht="25" x14ac:dyDescent="0.25">
      <c r="A70" s="130" t="s">
        <v>890</v>
      </c>
      <c r="B70" s="22" t="s">
        <v>213</v>
      </c>
      <c r="C70" s="59">
        <v>43.31697561</v>
      </c>
      <c r="D70" s="5" t="str">
        <f t="shared" si="10"/>
        <v>N/A</v>
      </c>
      <c r="E70" s="24">
        <v>41.146747761</v>
      </c>
      <c r="F70" s="5" t="str">
        <f t="shared" si="11"/>
        <v>N/A</v>
      </c>
      <c r="G70" s="24">
        <v>40.871299006000001</v>
      </c>
      <c r="H70" s="5" t="str">
        <f t="shared" si="12"/>
        <v>N/A</v>
      </c>
      <c r="I70" s="6">
        <v>-5.01</v>
      </c>
      <c r="J70" s="6">
        <v>-0.66900000000000004</v>
      </c>
      <c r="K70" s="111" t="str">
        <f t="shared" si="9"/>
        <v>Yes</v>
      </c>
    </row>
    <row r="71" spans="1:11" x14ac:dyDescent="0.25">
      <c r="A71" s="130" t="s">
        <v>891</v>
      </c>
      <c r="B71" s="22" t="s">
        <v>213</v>
      </c>
      <c r="C71" s="59">
        <v>1547.9011939</v>
      </c>
      <c r="D71" s="5" t="str">
        <f t="shared" si="10"/>
        <v>N/A</v>
      </c>
      <c r="E71" s="24">
        <v>2440.4213347</v>
      </c>
      <c r="F71" s="5" t="str">
        <f t="shared" si="11"/>
        <v>N/A</v>
      </c>
      <c r="G71" s="24">
        <v>2039.2675297999999</v>
      </c>
      <c r="H71" s="5" t="str">
        <f t="shared" si="12"/>
        <v>N/A</v>
      </c>
      <c r="I71" s="6">
        <v>57.66</v>
      </c>
      <c r="J71" s="6">
        <v>-16.399999999999999</v>
      </c>
      <c r="K71" s="111" t="str">
        <f t="shared" si="9"/>
        <v>Yes</v>
      </c>
    </row>
    <row r="72" spans="1:11" ht="25" x14ac:dyDescent="0.25">
      <c r="A72" s="130" t="s">
        <v>892</v>
      </c>
      <c r="B72" s="22" t="s">
        <v>213</v>
      </c>
      <c r="C72" s="59">
        <v>1138.6964155999999</v>
      </c>
      <c r="D72" s="5" t="str">
        <f t="shared" si="10"/>
        <v>N/A</v>
      </c>
      <c r="E72" s="24">
        <v>934.18682678000005</v>
      </c>
      <c r="F72" s="5" t="str">
        <f t="shared" si="11"/>
        <v>N/A</v>
      </c>
      <c r="G72" s="24">
        <v>805.14739292000002</v>
      </c>
      <c r="H72" s="5" t="str">
        <f t="shared" si="12"/>
        <v>N/A</v>
      </c>
      <c r="I72" s="6">
        <v>-18</v>
      </c>
      <c r="J72" s="6">
        <v>-13.8</v>
      </c>
      <c r="K72" s="111" t="str">
        <f t="shared" si="9"/>
        <v>Yes</v>
      </c>
    </row>
    <row r="73" spans="1:11" x14ac:dyDescent="0.25">
      <c r="A73" s="130" t="s">
        <v>893</v>
      </c>
      <c r="B73" s="22" t="s">
        <v>213</v>
      </c>
      <c r="C73" s="59">
        <v>81.309104164000004</v>
      </c>
      <c r="D73" s="5" t="str">
        <f t="shared" si="10"/>
        <v>N/A</v>
      </c>
      <c r="E73" s="24">
        <v>84.307315736000007</v>
      </c>
      <c r="F73" s="5" t="str">
        <f t="shared" si="11"/>
        <v>N/A</v>
      </c>
      <c r="G73" s="24">
        <v>97.493292108999995</v>
      </c>
      <c r="H73" s="5" t="str">
        <f t="shared" si="12"/>
        <v>N/A</v>
      </c>
      <c r="I73" s="6">
        <v>3.6869999999999998</v>
      </c>
      <c r="J73" s="6">
        <v>15.64</v>
      </c>
      <c r="K73" s="111" t="str">
        <f t="shared" si="9"/>
        <v>Yes</v>
      </c>
    </row>
    <row r="74" spans="1:11" x14ac:dyDescent="0.25">
      <c r="A74" s="130" t="s">
        <v>894</v>
      </c>
      <c r="B74" s="22" t="s">
        <v>213</v>
      </c>
      <c r="C74" s="59">
        <v>255.72431189</v>
      </c>
      <c r="D74" s="5" t="str">
        <f t="shared" si="10"/>
        <v>N/A</v>
      </c>
      <c r="E74" s="24">
        <v>244.10757606000001</v>
      </c>
      <c r="F74" s="5" t="str">
        <f>IF($B74="N/A","N/A",IF(E74&gt;15,"No",IF(E74&lt;-15,"No","Yes")))</f>
        <v>N/A</v>
      </c>
      <c r="G74" s="24">
        <v>232.98726628</v>
      </c>
      <c r="H74" s="5" t="str">
        <f t="shared" si="12"/>
        <v>N/A</v>
      </c>
      <c r="I74" s="6">
        <v>-4.54</v>
      </c>
      <c r="J74" s="6">
        <v>-4.5599999999999996</v>
      </c>
      <c r="K74" s="111" t="str">
        <f t="shared" si="9"/>
        <v>Yes</v>
      </c>
    </row>
    <row r="75" spans="1:11" x14ac:dyDescent="0.25">
      <c r="A75" s="130" t="s">
        <v>895</v>
      </c>
      <c r="B75" s="22" t="s">
        <v>213</v>
      </c>
      <c r="C75" s="57">
        <v>0.63593512659999996</v>
      </c>
      <c r="D75" s="5" t="str">
        <f t="shared" ref="D75:D80" si="13">IF($B75="N/A","N/A",IF(C75&gt;15,"No",IF(C75&lt;-15,"No","Yes")))</f>
        <v>N/A</v>
      </c>
      <c r="E75" s="4">
        <v>0.74712379600000001</v>
      </c>
      <c r="F75" s="5" t="str">
        <f>IF($B75="N/A","N/A",IF(E75&gt;15,"No",IF(E75&lt;-15,"No","Yes")))</f>
        <v>N/A</v>
      </c>
      <c r="G75" s="4">
        <v>0.66362935450000005</v>
      </c>
      <c r="H75" s="5" t="str">
        <f t="shared" si="12"/>
        <v>N/A</v>
      </c>
      <c r="I75" s="6">
        <v>17.48</v>
      </c>
      <c r="J75" s="6">
        <v>-11.2</v>
      </c>
      <c r="K75" s="111" t="str">
        <f t="shared" ref="K75:K80" si="14">IF(J75="Div by 0", "N/A", IF(J75="N/A","N/A", IF(J75&gt;30, "No", IF(J75&lt;-30, "No", "Yes"))))</f>
        <v>Yes</v>
      </c>
    </row>
    <row r="76" spans="1:11" x14ac:dyDescent="0.25">
      <c r="A76" s="130" t="s">
        <v>896</v>
      </c>
      <c r="B76" s="22" t="s">
        <v>213</v>
      </c>
      <c r="C76" s="57">
        <v>0.45578227529999998</v>
      </c>
      <c r="D76" s="5" t="str">
        <f t="shared" si="13"/>
        <v>N/A</v>
      </c>
      <c r="E76" s="4">
        <v>0.46491589439999997</v>
      </c>
      <c r="F76" s="5" t="str">
        <f t="shared" ref="F76:F86" si="15">IF($B76="N/A","N/A",IF(E76&gt;15,"No",IF(E76&lt;-15,"No","Yes")))</f>
        <v>N/A</v>
      </c>
      <c r="G76" s="4">
        <v>0.45560668720000003</v>
      </c>
      <c r="H76" s="5" t="str">
        <f t="shared" si="12"/>
        <v>N/A</v>
      </c>
      <c r="I76" s="6">
        <v>2.004</v>
      </c>
      <c r="J76" s="6">
        <v>-2</v>
      </c>
      <c r="K76" s="111" t="str">
        <f t="shared" si="14"/>
        <v>Yes</v>
      </c>
    </row>
    <row r="77" spans="1:11" x14ac:dyDescent="0.25">
      <c r="A77" s="130" t="s">
        <v>897</v>
      </c>
      <c r="B77" s="22" t="s">
        <v>213</v>
      </c>
      <c r="C77" s="57">
        <v>1.3551108761999999</v>
      </c>
      <c r="D77" s="5" t="str">
        <f t="shared" si="13"/>
        <v>N/A</v>
      </c>
      <c r="E77" s="4">
        <v>3.1560561255000001</v>
      </c>
      <c r="F77" s="5" t="str">
        <f t="shared" si="15"/>
        <v>N/A</v>
      </c>
      <c r="G77" s="4">
        <v>3.1418027841999998</v>
      </c>
      <c r="H77" s="5" t="str">
        <f t="shared" si="12"/>
        <v>N/A</v>
      </c>
      <c r="I77" s="6">
        <v>132.9</v>
      </c>
      <c r="J77" s="6">
        <v>-0.45200000000000001</v>
      </c>
      <c r="K77" s="111" t="str">
        <f t="shared" si="14"/>
        <v>Yes</v>
      </c>
    </row>
    <row r="78" spans="1:11" x14ac:dyDescent="0.25">
      <c r="A78" s="130" t="s">
        <v>898</v>
      </c>
      <c r="B78" s="22" t="s">
        <v>213</v>
      </c>
      <c r="C78" s="57">
        <v>1.5123699500000001E-2</v>
      </c>
      <c r="D78" s="5" t="str">
        <f t="shared" si="13"/>
        <v>N/A</v>
      </c>
      <c r="E78" s="4">
        <v>0</v>
      </c>
      <c r="F78" s="5" t="str">
        <f t="shared" si="15"/>
        <v>N/A</v>
      </c>
      <c r="G78" s="4">
        <v>0</v>
      </c>
      <c r="H78" s="5" t="str">
        <f t="shared" si="12"/>
        <v>N/A</v>
      </c>
      <c r="I78" s="6">
        <v>-100</v>
      </c>
      <c r="J78" s="6" t="s">
        <v>1748</v>
      </c>
      <c r="K78" s="111" t="str">
        <f t="shared" si="14"/>
        <v>N/A</v>
      </c>
    </row>
    <row r="79" spans="1:11" x14ac:dyDescent="0.25">
      <c r="A79" s="130" t="s">
        <v>899</v>
      </c>
      <c r="B79" s="22" t="s">
        <v>213</v>
      </c>
      <c r="C79" s="57">
        <v>11.702669382</v>
      </c>
      <c r="D79" s="5" t="str">
        <f t="shared" si="13"/>
        <v>N/A</v>
      </c>
      <c r="E79" s="4">
        <v>12.384818415</v>
      </c>
      <c r="F79" s="5" t="str">
        <f t="shared" si="15"/>
        <v>N/A</v>
      </c>
      <c r="G79" s="4">
        <v>12.185922571000001</v>
      </c>
      <c r="H79" s="5" t="str">
        <f t="shared" si="12"/>
        <v>N/A</v>
      </c>
      <c r="I79" s="6">
        <v>5.8289999999999997</v>
      </c>
      <c r="J79" s="6">
        <v>-1.61</v>
      </c>
      <c r="K79" s="111" t="str">
        <f t="shared" si="14"/>
        <v>Yes</v>
      </c>
    </row>
    <row r="80" spans="1:11" ht="25" x14ac:dyDescent="0.25">
      <c r="A80" s="130" t="s">
        <v>900</v>
      </c>
      <c r="B80" s="22" t="s">
        <v>213</v>
      </c>
      <c r="C80" s="61">
        <v>11.702669382</v>
      </c>
      <c r="D80" s="5" t="str">
        <f t="shared" si="13"/>
        <v>N/A</v>
      </c>
      <c r="E80" s="61">
        <v>12.384627619</v>
      </c>
      <c r="F80" s="5" t="str">
        <f t="shared" si="15"/>
        <v>N/A</v>
      </c>
      <c r="G80" s="61">
        <v>12.183184847</v>
      </c>
      <c r="H80" s="5" t="str">
        <f t="shared" si="12"/>
        <v>N/A</v>
      </c>
      <c r="I80" s="6">
        <v>5.827</v>
      </c>
      <c r="J80" s="62">
        <v>-1.63</v>
      </c>
      <c r="K80" s="111" t="str">
        <f t="shared" si="14"/>
        <v>Yes</v>
      </c>
    </row>
    <row r="81" spans="1:11" x14ac:dyDescent="0.25">
      <c r="A81" s="130" t="s">
        <v>901</v>
      </c>
      <c r="B81" s="22" t="s">
        <v>213</v>
      </c>
      <c r="C81" s="63">
        <v>78.649243893000005</v>
      </c>
      <c r="D81" s="5" t="str">
        <f t="shared" ref="D81:D86" si="16">IF($B81="N/A","N/A",IF(C81&gt;15,"No",IF(C81&lt;-15,"No","Yes")))</f>
        <v>N/A</v>
      </c>
      <c r="E81" s="64">
        <v>77.37164645</v>
      </c>
      <c r="F81" s="5" t="str">
        <f t="shared" si="15"/>
        <v>N/A</v>
      </c>
      <c r="G81" s="64">
        <v>86.856481309000003</v>
      </c>
      <c r="H81" s="5" t="str">
        <f>IF($B81="N/A","N/A",IF(G81&gt;15,"No",IF(G81&lt;-15,"No","Yes")))</f>
        <v>N/A</v>
      </c>
      <c r="I81" s="6">
        <v>-1.62</v>
      </c>
      <c r="J81" s="6">
        <v>12.26</v>
      </c>
      <c r="K81" s="111" t="str">
        <f t="shared" ref="K81:K86" si="17">IF(J81="Div by 0", "N/A", IF(J81="N/A","N/A", IF(J81&gt;30, "No", IF(J81&lt;-30, "No", "Yes"))))</f>
        <v>Yes</v>
      </c>
    </row>
    <row r="82" spans="1:11" x14ac:dyDescent="0.25">
      <c r="A82" s="130" t="s">
        <v>902</v>
      </c>
      <c r="B82" s="22" t="s">
        <v>213</v>
      </c>
      <c r="C82" s="63">
        <v>115.87214167</v>
      </c>
      <c r="D82" s="5" t="str">
        <f t="shared" si="16"/>
        <v>N/A</v>
      </c>
      <c r="E82" s="64">
        <v>114.99556554</v>
      </c>
      <c r="F82" s="5" t="str">
        <f t="shared" si="15"/>
        <v>N/A</v>
      </c>
      <c r="G82" s="64">
        <v>116.19582729</v>
      </c>
      <c r="H82" s="5" t="str">
        <f t="shared" si="12"/>
        <v>N/A</v>
      </c>
      <c r="I82" s="6">
        <v>-0.75700000000000001</v>
      </c>
      <c r="J82" s="6">
        <v>1.044</v>
      </c>
      <c r="K82" s="111" t="str">
        <f t="shared" si="17"/>
        <v>Yes</v>
      </c>
    </row>
    <row r="83" spans="1:11" x14ac:dyDescent="0.25">
      <c r="A83" s="130" t="s">
        <v>903</v>
      </c>
      <c r="B83" s="22" t="s">
        <v>213</v>
      </c>
      <c r="C83" s="63">
        <v>172.18308458000001</v>
      </c>
      <c r="D83" s="5" t="str">
        <f t="shared" si="16"/>
        <v>N/A</v>
      </c>
      <c r="E83" s="64">
        <v>167.40360975999999</v>
      </c>
      <c r="F83" s="5" t="str">
        <f t="shared" si="15"/>
        <v>N/A</v>
      </c>
      <c r="G83" s="64">
        <v>168.03984826999999</v>
      </c>
      <c r="H83" s="5" t="str">
        <f t="shared" si="12"/>
        <v>N/A</v>
      </c>
      <c r="I83" s="6">
        <v>-2.78</v>
      </c>
      <c r="J83" s="6">
        <v>0.38009999999999999</v>
      </c>
      <c r="K83" s="111" t="str">
        <f t="shared" si="17"/>
        <v>Yes</v>
      </c>
    </row>
    <row r="84" spans="1:11" x14ac:dyDescent="0.25">
      <c r="A84" s="130" t="s">
        <v>904</v>
      </c>
      <c r="B84" s="22" t="s">
        <v>213</v>
      </c>
      <c r="C84" s="63">
        <v>294.26521738999998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283.80911831999998</v>
      </c>
      <c r="D85" s="5" t="str">
        <f t="shared" si="16"/>
        <v>N/A</v>
      </c>
      <c r="E85" s="64">
        <v>266.75375212</v>
      </c>
      <c r="F85" s="5" t="str">
        <f t="shared" si="15"/>
        <v>N/A</v>
      </c>
      <c r="G85" s="64">
        <v>265.02342322999999</v>
      </c>
      <c r="H85" s="5" t="str">
        <f t="shared" si="12"/>
        <v>N/A</v>
      </c>
      <c r="I85" s="6">
        <v>-6.01</v>
      </c>
      <c r="J85" s="6">
        <v>-0.64900000000000002</v>
      </c>
      <c r="K85" s="111" t="str">
        <f t="shared" si="17"/>
        <v>Yes</v>
      </c>
    </row>
    <row r="86" spans="1:11" ht="25" x14ac:dyDescent="0.25">
      <c r="A86" s="130" t="s">
        <v>906</v>
      </c>
      <c r="B86" s="22" t="s">
        <v>213</v>
      </c>
      <c r="C86" s="65">
        <v>283.80911831999998</v>
      </c>
      <c r="D86" s="5" t="str">
        <f t="shared" si="16"/>
        <v>N/A</v>
      </c>
      <c r="E86" s="65">
        <v>266.75686030999998</v>
      </c>
      <c r="F86" s="5" t="str">
        <f t="shared" si="15"/>
        <v>N/A</v>
      </c>
      <c r="G86" s="65">
        <v>265.06810273000002</v>
      </c>
      <c r="H86" s="5" t="str">
        <f t="shared" si="12"/>
        <v>N/A</v>
      </c>
      <c r="I86" s="6">
        <v>-6.01</v>
      </c>
      <c r="J86" s="6">
        <v>-0.63300000000000001</v>
      </c>
      <c r="K86" s="111" t="str">
        <f t="shared" si="17"/>
        <v>Yes</v>
      </c>
    </row>
    <row r="87" spans="1:11" x14ac:dyDescent="0.25">
      <c r="A87" s="130" t="s">
        <v>32</v>
      </c>
      <c r="B87" s="22" t="s">
        <v>266</v>
      </c>
      <c r="C87" s="57">
        <v>86.674245321000001</v>
      </c>
      <c r="D87" s="5" t="str">
        <f>IF($B87="N/A","N/A",IF(C87&gt;60,"Yes","No"))</f>
        <v>Yes</v>
      </c>
      <c r="E87" s="4">
        <v>87.053505818999994</v>
      </c>
      <c r="F87" s="5" t="str">
        <f>IF($B87="N/A","N/A",IF(E87&gt;60,"Yes","No"))</f>
        <v>Yes</v>
      </c>
      <c r="G87" s="4">
        <v>86.651812250000006</v>
      </c>
      <c r="H87" s="5" t="str">
        <f>IF($B87="N/A","N/A",IF(G87&gt;60,"Yes","No"))</f>
        <v>Yes</v>
      </c>
      <c r="I87" s="6">
        <v>0.43759999999999999</v>
      </c>
      <c r="J87" s="6">
        <v>-0.46100000000000002</v>
      </c>
      <c r="K87" s="111" t="str">
        <f t="shared" ref="K87:K105" si="18">IF(J87="Div by 0", "N/A", IF(J87="N/A","N/A", IF(J87&gt;30, "No", IF(J87&lt;-30, "No", "Yes"))))</f>
        <v>Yes</v>
      </c>
    </row>
    <row r="88" spans="1:11" x14ac:dyDescent="0.25">
      <c r="A88" s="130" t="s">
        <v>39</v>
      </c>
      <c r="B88" s="22" t="s">
        <v>267</v>
      </c>
      <c r="C88" s="57">
        <v>99.932625365999996</v>
      </c>
      <c r="D88" s="5" t="str">
        <f>IF($B88="N/A","N/A",IF(C88&gt;100,"No",IF(C88&lt;85,"No","Yes")))</f>
        <v>Yes</v>
      </c>
      <c r="E88" s="4">
        <v>99.936204071999995</v>
      </c>
      <c r="F88" s="5" t="str">
        <f>IF($B88="N/A","N/A",IF(E88&gt;100,"No",IF(E88&lt;85,"No","Yes")))</f>
        <v>Yes</v>
      </c>
      <c r="G88" s="4">
        <v>99.898988962000004</v>
      </c>
      <c r="H88" s="5" t="str">
        <f>IF($B88="N/A","N/A",IF(G88&gt;100,"No",IF(G88&lt;85,"No","Yes")))</f>
        <v>Yes</v>
      </c>
      <c r="I88" s="6">
        <v>3.5999999999999999E-3</v>
      </c>
      <c r="J88" s="6">
        <v>-3.6999999999999998E-2</v>
      </c>
      <c r="K88" s="111" t="str">
        <f t="shared" si="18"/>
        <v>Yes</v>
      </c>
    </row>
    <row r="89" spans="1:11" x14ac:dyDescent="0.25">
      <c r="A89" s="130" t="s">
        <v>907</v>
      </c>
      <c r="B89" s="22" t="s">
        <v>213</v>
      </c>
      <c r="C89" s="57">
        <v>42.919297778000001</v>
      </c>
      <c r="D89" s="5" t="str">
        <f>IF($B89="N/A","N/A",IF(C89&gt;15,"No",IF(C89&lt;-15,"No","Yes")))</f>
        <v>N/A</v>
      </c>
      <c r="E89" s="4">
        <v>43.539961601000002</v>
      </c>
      <c r="F89" s="5" t="str">
        <f>IF($B89="N/A","N/A",IF(E89&gt;15,"No",IF(E89&lt;-15,"No","Yes")))</f>
        <v>N/A</v>
      </c>
      <c r="G89" s="4">
        <v>45.552774730000003</v>
      </c>
      <c r="H89" s="5" t="str">
        <f>IF($B89="N/A","N/A",IF(G89&gt;15,"No",IF(G89&lt;-15,"No","Yes")))</f>
        <v>N/A</v>
      </c>
      <c r="I89" s="6">
        <v>1.446</v>
      </c>
      <c r="J89" s="6">
        <v>4.6230000000000002</v>
      </c>
      <c r="K89" s="111" t="str">
        <f t="shared" si="18"/>
        <v>Yes</v>
      </c>
    </row>
    <row r="90" spans="1:11" x14ac:dyDescent="0.25">
      <c r="A90" s="130" t="s">
        <v>848</v>
      </c>
      <c r="B90" s="22" t="s">
        <v>268</v>
      </c>
      <c r="C90" s="57">
        <v>7.0358693050000003</v>
      </c>
      <c r="D90" s="5" t="str">
        <f>IF($B90="N/A","N/A",IF(C90&gt;25,"No",IF(C90&lt;5,"No","Yes")))</f>
        <v>Yes</v>
      </c>
      <c r="E90" s="4">
        <v>6.6009163275000002</v>
      </c>
      <c r="F90" s="5" t="str">
        <f>IF($B90="N/A","N/A",IF(E90&gt;25,"No",IF(E90&lt;5,"No","Yes")))</f>
        <v>Yes</v>
      </c>
      <c r="G90" s="4">
        <v>6.3716574965000001</v>
      </c>
      <c r="H90" s="5" t="str">
        <f>IF($B90="N/A","N/A",IF(G90&gt;25,"No",IF(G90&lt;5,"No","Yes")))</f>
        <v>Yes</v>
      </c>
      <c r="I90" s="6">
        <v>-6.18</v>
      </c>
      <c r="J90" s="6">
        <v>-3.47</v>
      </c>
      <c r="K90" s="111" t="str">
        <f t="shared" si="18"/>
        <v>Yes</v>
      </c>
    </row>
    <row r="91" spans="1:11" x14ac:dyDescent="0.25">
      <c r="A91" s="130" t="s">
        <v>849</v>
      </c>
      <c r="B91" s="22" t="s">
        <v>269</v>
      </c>
      <c r="C91" s="57">
        <v>52.046120215999998</v>
      </c>
      <c r="D91" s="5" t="str">
        <f>IF($B91="N/A","N/A",IF(C91&gt;70,"No",IF(C91&lt;40,"No","Yes")))</f>
        <v>Yes</v>
      </c>
      <c r="E91" s="4">
        <v>51.195386364000001</v>
      </c>
      <c r="F91" s="5" t="str">
        <f>IF($B91="N/A","N/A",IF(E91&gt;70,"No",IF(E91&lt;40,"No","Yes")))</f>
        <v>Yes</v>
      </c>
      <c r="G91" s="4">
        <v>51.15974748</v>
      </c>
      <c r="H91" s="5" t="str">
        <f>IF($B91="N/A","N/A",IF(G91&gt;70,"No",IF(G91&lt;40,"No","Yes")))</f>
        <v>Yes</v>
      </c>
      <c r="I91" s="6">
        <v>-1.63</v>
      </c>
      <c r="J91" s="6">
        <v>-7.0000000000000007E-2</v>
      </c>
      <c r="K91" s="111" t="str">
        <f t="shared" si="18"/>
        <v>Yes</v>
      </c>
    </row>
    <row r="92" spans="1:11" x14ac:dyDescent="0.25">
      <c r="A92" s="130" t="s">
        <v>850</v>
      </c>
      <c r="B92" s="22" t="s">
        <v>270</v>
      </c>
      <c r="C92" s="57">
        <v>40.916796642999998</v>
      </c>
      <c r="D92" s="5" t="str">
        <f>IF($B92="N/A","N/A",IF(C92&gt;55,"No",IF(C92&lt;20,"No","Yes")))</f>
        <v>Yes</v>
      </c>
      <c r="E92" s="4">
        <v>42.202504046999998</v>
      </c>
      <c r="F92" s="5" t="str">
        <f>IF($B92="N/A","N/A",IF(E92&gt;55,"No",IF(E92&lt;20,"No","Yes")))</f>
        <v>Yes</v>
      </c>
      <c r="G92" s="4">
        <v>42.468042830000002</v>
      </c>
      <c r="H92" s="5" t="str">
        <f>IF($B92="N/A","N/A",IF(G92&gt;55,"No",IF(G92&lt;20,"No","Yes")))</f>
        <v>Yes</v>
      </c>
      <c r="I92" s="6">
        <v>3.1419999999999999</v>
      </c>
      <c r="J92" s="6">
        <v>0.62919999999999998</v>
      </c>
      <c r="K92" s="111" t="str">
        <f t="shared" si="18"/>
        <v>Yes</v>
      </c>
    </row>
    <row r="93" spans="1:11" x14ac:dyDescent="0.25">
      <c r="A93" s="130" t="s">
        <v>163</v>
      </c>
      <c r="B93" s="22" t="s">
        <v>246</v>
      </c>
      <c r="C93" s="57">
        <v>76.278477281999997</v>
      </c>
      <c r="D93" s="5" t="str">
        <f>IF($B93="N/A","N/A",IF(C93&gt;95,"Yes","No"))</f>
        <v>No</v>
      </c>
      <c r="E93" s="4">
        <v>65.913819001999997</v>
      </c>
      <c r="F93" s="5" t="str">
        <f>IF($B93="N/A","N/A",IF(E93&gt;95,"Yes","No"))</f>
        <v>No</v>
      </c>
      <c r="G93" s="4">
        <v>66.461552729000005</v>
      </c>
      <c r="H93" s="5" t="str">
        <f>IF($B93="N/A","N/A",IF(G93&gt;95,"Yes","No"))</f>
        <v>No</v>
      </c>
      <c r="I93" s="6">
        <v>-13.6</v>
      </c>
      <c r="J93" s="6">
        <v>0.83099999999999996</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53.540225540000002</v>
      </c>
      <c r="D97" s="5" t="str">
        <f>IF($B97="N/A","N/A",IF(C97&gt;15,"No",IF(C97&lt;-15,"No","Yes")))</f>
        <v>N/A</v>
      </c>
      <c r="E97" s="4">
        <v>49.439364523999998</v>
      </c>
      <c r="F97" s="5" t="str">
        <f>IF($B97="N/A","N/A",IF(E97&gt;15,"No",IF(E97&lt;-15,"No","Yes")))</f>
        <v>N/A</v>
      </c>
      <c r="G97" s="4">
        <v>49.431033374999998</v>
      </c>
      <c r="H97" s="5" t="str">
        <f>IF($B97="N/A","N/A",IF(G97&gt;15,"No",IF(G97&lt;-15,"No","Yes")))</f>
        <v>N/A</v>
      </c>
      <c r="I97" s="6">
        <v>-7.66</v>
      </c>
      <c r="J97" s="6">
        <v>-1.7000000000000001E-2</v>
      </c>
      <c r="K97" s="111" t="str">
        <f t="shared" si="18"/>
        <v>Yes</v>
      </c>
    </row>
    <row r="98" spans="1:11" x14ac:dyDescent="0.25">
      <c r="A98" s="130" t="s">
        <v>43</v>
      </c>
      <c r="B98" s="22" t="s">
        <v>223</v>
      </c>
      <c r="C98" s="57">
        <v>91.120317075000003</v>
      </c>
      <c r="D98" s="5" t="str">
        <f>IF($B98="N/A","N/A",IF(C98&gt;100,"No",IF(C98&lt;98,"No","Yes")))</f>
        <v>No</v>
      </c>
      <c r="E98" s="4">
        <v>81.991726498999995</v>
      </c>
      <c r="F98" s="5" t="str">
        <f>IF($B98="N/A","N/A",IF(E98&gt;100,"No",IF(E98&lt;98,"No","Yes")))</f>
        <v>No</v>
      </c>
      <c r="G98" s="4">
        <v>82.491600097000003</v>
      </c>
      <c r="H98" s="5" t="str">
        <f>IF($B98="N/A","N/A",IF(G98&gt;100,"No",IF(G98&lt;98,"No","Yes")))</f>
        <v>No</v>
      </c>
      <c r="I98" s="6">
        <v>-10</v>
      </c>
      <c r="J98" s="6">
        <v>0.60970000000000002</v>
      </c>
      <c r="K98" s="111" t="str">
        <f t="shared" si="18"/>
        <v>Yes</v>
      </c>
    </row>
    <row r="99" spans="1:11" x14ac:dyDescent="0.25">
      <c r="A99" s="130" t="s">
        <v>44</v>
      </c>
      <c r="B99" s="22" t="s">
        <v>213</v>
      </c>
      <c r="C99" s="57">
        <v>51.978432007999999</v>
      </c>
      <c r="D99" s="5" t="str">
        <f>IF($B99="N/A","N/A",IF(C99&gt;15,"No",IF(C99&lt;-15,"No","Yes")))</f>
        <v>N/A</v>
      </c>
      <c r="E99" s="4">
        <v>47.595541830999998</v>
      </c>
      <c r="F99" s="5" t="str">
        <f>IF($B99="N/A","N/A",IF(E99&gt;15,"No",IF(E99&lt;-15,"No","Yes")))</f>
        <v>N/A</v>
      </c>
      <c r="G99" s="4">
        <v>47.389079076000002</v>
      </c>
      <c r="H99" s="5" t="str">
        <f>IF($B99="N/A","N/A",IF(G99&gt;15,"No",IF(G99&lt;-15,"No","Yes")))</f>
        <v>N/A</v>
      </c>
      <c r="I99" s="6">
        <v>-8.43</v>
      </c>
      <c r="J99" s="6">
        <v>-0.434</v>
      </c>
      <c r="K99" s="111" t="str">
        <f t="shared" si="18"/>
        <v>Yes</v>
      </c>
    </row>
    <row r="100" spans="1:11" x14ac:dyDescent="0.25">
      <c r="A100" s="130" t="s">
        <v>45</v>
      </c>
      <c r="B100" s="22" t="s">
        <v>213</v>
      </c>
      <c r="C100" s="57">
        <v>48.018816643000001</v>
      </c>
      <c r="D100" s="5" t="str">
        <f>IF($B100="N/A","N/A",IF(C100&gt;15,"No",IF(C100&lt;-15,"No","Yes")))</f>
        <v>N/A</v>
      </c>
      <c r="E100" s="4">
        <v>52.404458169000002</v>
      </c>
      <c r="F100" s="5" t="str">
        <f>IF($B100="N/A","N/A",IF(E100&gt;15,"No",IF(E100&lt;-15,"No","Yes")))</f>
        <v>N/A</v>
      </c>
      <c r="G100" s="4">
        <v>52.610920923999998</v>
      </c>
      <c r="H100" s="5" t="str">
        <f>IF($B100="N/A","N/A",IF(G100&gt;15,"No",IF(G100&lt;-15,"No","Yes")))</f>
        <v>N/A</v>
      </c>
      <c r="I100" s="6">
        <v>9.1329999999999991</v>
      </c>
      <c r="J100" s="6">
        <v>0.39400000000000002</v>
      </c>
      <c r="K100" s="111" t="str">
        <f t="shared" si="18"/>
        <v>Yes</v>
      </c>
    </row>
    <row r="101" spans="1:11" x14ac:dyDescent="0.25">
      <c r="A101" s="130" t="s">
        <v>355</v>
      </c>
      <c r="B101" s="22" t="s">
        <v>213</v>
      </c>
      <c r="C101" s="57">
        <v>99.997248651000007</v>
      </c>
      <c r="D101" s="5" t="str">
        <f>IF($B101="N/A","N/A",IF(C101&gt;15,"No",IF(C101&lt;-15,"No","Yes")))</f>
        <v>N/A</v>
      </c>
      <c r="E101" s="4">
        <v>100</v>
      </c>
      <c r="F101" s="5" t="str">
        <f>IF($B101="N/A","N/A",IF(E101&gt;15,"No",IF(E101&lt;-15,"No","Yes")))</f>
        <v>N/A</v>
      </c>
      <c r="G101" s="4">
        <v>100</v>
      </c>
      <c r="H101" s="5" t="str">
        <f>IF($B101="N/A","N/A",IF(G101&gt;15,"No",IF(G101&lt;-15,"No","Yes")))</f>
        <v>N/A</v>
      </c>
      <c r="I101" s="6">
        <v>2.8E-3</v>
      </c>
      <c r="J101" s="6">
        <v>0</v>
      </c>
      <c r="K101" s="111" t="str">
        <f t="shared" si="18"/>
        <v>Yes</v>
      </c>
    </row>
    <row r="102" spans="1:11" x14ac:dyDescent="0.25">
      <c r="A102" s="130" t="s">
        <v>46</v>
      </c>
      <c r="B102" s="22" t="s">
        <v>213</v>
      </c>
      <c r="C102" s="57">
        <v>1.4367400000000001E-5</v>
      </c>
      <c r="D102" s="5" t="str">
        <f>IF($B102="N/A","N/A",IF(C102&gt;15,"No",IF(C102&lt;-15,"No","Yes")))</f>
        <v>N/A</v>
      </c>
      <c r="E102" s="4">
        <v>0</v>
      </c>
      <c r="F102" s="5" t="str">
        <f>IF($B102="N/A","N/A",IF(E102&gt;15,"No",IF(E102&lt;-15,"No","Yes")))</f>
        <v>N/A</v>
      </c>
      <c r="G102" s="4">
        <v>0</v>
      </c>
      <c r="H102" s="5" t="str">
        <f>IF($B102="N/A","N/A",IF(G102&gt;15,"No",IF(G102&lt;-15,"No","Yes")))</f>
        <v>N/A</v>
      </c>
      <c r="I102" s="6">
        <v>-100</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99.999170770000006</v>
      </c>
      <c r="D104" s="5" t="str">
        <f>IF($B104="N/A","N/A",IF(C104&gt;100,"No",IF(C104&lt;98,"No","Yes")))</f>
        <v>Yes</v>
      </c>
      <c r="E104" s="4">
        <v>99.996671954000007</v>
      </c>
      <c r="F104" s="5" t="str">
        <f>IF($B104="N/A","N/A",IF(E104&gt;100,"No",IF(E104&lt;98,"No","Yes")))</f>
        <v>Yes</v>
      </c>
      <c r="G104" s="4">
        <v>99.995927872999999</v>
      </c>
      <c r="H104" s="5" t="str">
        <f>IF($B104="N/A","N/A",IF(G104&gt;100,"No",IF(G104&lt;98,"No","Yes")))</f>
        <v>Yes</v>
      </c>
      <c r="I104" s="6">
        <v>-2E-3</v>
      </c>
      <c r="J104" s="6">
        <v>-1E-3</v>
      </c>
      <c r="K104" s="111" t="str">
        <f t="shared" si="18"/>
        <v>Yes</v>
      </c>
    </row>
    <row r="105" spans="1:11" ht="25" x14ac:dyDescent="0.25">
      <c r="A105" s="130" t="s">
        <v>48</v>
      </c>
      <c r="B105" s="38" t="s">
        <v>223</v>
      </c>
      <c r="C105" s="57">
        <v>99.999745677999996</v>
      </c>
      <c r="D105" s="5" t="str">
        <f>IF($B105="N/A","N/A",IF(C105&gt;100,"No",IF(C105&lt;98,"No","Yes")))</f>
        <v>Yes</v>
      </c>
      <c r="E105" s="4">
        <v>100</v>
      </c>
      <c r="F105" s="5" t="str">
        <f>IF($B105="N/A","N/A",IF(E105&gt;100,"No",IF(E105&lt;98,"No","Yes")))</f>
        <v>Yes</v>
      </c>
      <c r="G105" s="4">
        <v>100</v>
      </c>
      <c r="H105" s="5" t="str">
        <f>IF($B105="N/A","N/A",IF(G105&gt;100,"No",IF(G105&lt;98,"No","Yes")))</f>
        <v>Yes</v>
      </c>
      <c r="I105" s="6">
        <v>2.9999999999999997E-4</v>
      </c>
      <c r="J105" s="6">
        <v>0</v>
      </c>
      <c r="K105" s="111" t="str">
        <f t="shared" si="18"/>
        <v>Yes</v>
      </c>
    </row>
    <row r="106" spans="1:11" x14ac:dyDescent="0.25">
      <c r="A106" s="130" t="s">
        <v>49</v>
      </c>
      <c r="B106" s="38" t="s">
        <v>213</v>
      </c>
      <c r="C106" s="57">
        <v>2.5608143868000002</v>
      </c>
      <c r="D106" s="5" t="str">
        <f>IF($B106="N/A","N/A",IF(C106&gt;15,"No",IF(C106&lt;-15,"No","Yes")))</f>
        <v>N/A</v>
      </c>
      <c r="E106" s="4">
        <v>7.1605984678999999</v>
      </c>
      <c r="F106" s="5" t="str">
        <f>IF($B106="N/A","N/A",IF(E106&gt;15,"No",IF(E106&lt;-15,"No","Yes")))</f>
        <v>N/A</v>
      </c>
      <c r="G106" s="4">
        <v>6.2080261503000003</v>
      </c>
      <c r="H106" s="5" t="str">
        <f>IF($B106="N/A","N/A",IF(G106&gt;15,"No",IF(G106&lt;-15,"No","Yes")))</f>
        <v>N/A</v>
      </c>
      <c r="I106" s="6">
        <v>179.6</v>
      </c>
      <c r="J106" s="6">
        <v>-13.3</v>
      </c>
      <c r="K106" s="111" t="str">
        <f>IF(J106="Div by 0", "N/A", IF(J106="N/A","N/A", IF(J106&gt;30, "No", IF(J106&lt;-30, "No", "Yes"))))</f>
        <v>Yes</v>
      </c>
    </row>
    <row r="107" spans="1:11" x14ac:dyDescent="0.25">
      <c r="A107" s="130" t="s">
        <v>910</v>
      </c>
      <c r="B107" s="22" t="s">
        <v>213</v>
      </c>
      <c r="C107" s="66">
        <v>71.258614550000004</v>
      </c>
      <c r="D107" s="5" t="str">
        <f t="shared" ref="D107:D130" si="19">IF($B107="N/A","N/A",IF(C107&gt;15,"No",IF(C107&lt;-15,"No","Yes")))</f>
        <v>N/A</v>
      </c>
      <c r="E107" s="5">
        <v>71.234737478</v>
      </c>
      <c r="F107" s="5" t="str">
        <f t="shared" ref="F107:F130" si="20">IF($B107="N/A","N/A",IF(E107&gt;15,"No",IF(E107&lt;-15,"No","Yes")))</f>
        <v>N/A</v>
      </c>
      <c r="G107" s="4">
        <v>71.644696632999995</v>
      </c>
      <c r="H107" s="5" t="str">
        <f t="shared" ref="H107:H130" si="21">IF($B107="N/A","N/A",IF(G107&gt;15,"No",IF(G107&lt;-15,"No","Yes")))</f>
        <v>N/A</v>
      </c>
      <c r="I107" s="6">
        <v>-3.4000000000000002E-2</v>
      </c>
      <c r="J107" s="6">
        <v>0.57550000000000001</v>
      </c>
      <c r="K107" s="111" t="str">
        <f t="shared" ref="K107:K130" si="22">IF(J107="Div by 0", "N/A", IF(J107="N/A","N/A", IF(J107&gt;30, "No", IF(J107&lt;-30, "No", "Yes"))))</f>
        <v>Yes</v>
      </c>
    </row>
    <row r="108" spans="1:11" x14ac:dyDescent="0.25">
      <c r="A108" s="130" t="s">
        <v>911</v>
      </c>
      <c r="B108" s="22" t="s">
        <v>213</v>
      </c>
      <c r="C108" s="66">
        <v>17.038880456000001</v>
      </c>
      <c r="D108" s="22" t="s">
        <v>213</v>
      </c>
      <c r="E108" s="5">
        <v>16.388913312</v>
      </c>
      <c r="F108" s="22" t="s">
        <v>213</v>
      </c>
      <c r="G108" s="4">
        <v>16.172897909</v>
      </c>
      <c r="H108" s="22" t="s">
        <v>213</v>
      </c>
      <c r="I108" s="6">
        <v>-3.81</v>
      </c>
      <c r="J108" s="6">
        <v>-1.32</v>
      </c>
      <c r="K108" s="111" t="str">
        <f t="shared" si="22"/>
        <v>Yes</v>
      </c>
    </row>
    <row r="109" spans="1:11" x14ac:dyDescent="0.25">
      <c r="A109" s="130" t="s">
        <v>912</v>
      </c>
      <c r="B109" s="22" t="s">
        <v>213</v>
      </c>
      <c r="C109" s="66">
        <v>0</v>
      </c>
      <c r="D109" s="5" t="str">
        <f t="shared" si="19"/>
        <v>N/A</v>
      </c>
      <c r="E109" s="5">
        <v>0</v>
      </c>
      <c r="F109" s="5" t="str">
        <f t="shared" si="20"/>
        <v>N/A</v>
      </c>
      <c r="G109" s="4">
        <v>0</v>
      </c>
      <c r="H109" s="5" t="str">
        <f t="shared" si="21"/>
        <v>N/A</v>
      </c>
      <c r="I109" s="6" t="s">
        <v>1748</v>
      </c>
      <c r="J109" s="6" t="s">
        <v>1748</v>
      </c>
      <c r="K109" s="111" t="str">
        <f t="shared" si="22"/>
        <v>N/A</v>
      </c>
    </row>
    <row r="110" spans="1:11" x14ac:dyDescent="0.25">
      <c r="A110" s="130" t="s">
        <v>913</v>
      </c>
      <c r="B110" s="22" t="s">
        <v>213</v>
      </c>
      <c r="C110" s="66">
        <v>0.38487075510000002</v>
      </c>
      <c r="D110" s="5" t="str">
        <f t="shared" si="19"/>
        <v>N/A</v>
      </c>
      <c r="E110" s="5">
        <v>0.44388067879999998</v>
      </c>
      <c r="F110" s="5" t="str">
        <f t="shared" si="20"/>
        <v>N/A</v>
      </c>
      <c r="G110" s="4">
        <v>0.4954146814</v>
      </c>
      <c r="H110" s="5" t="str">
        <f t="shared" si="21"/>
        <v>N/A</v>
      </c>
      <c r="I110" s="6">
        <v>15.33</v>
      </c>
      <c r="J110" s="6">
        <v>11.61</v>
      </c>
      <c r="K110" s="111" t="str">
        <f t="shared" si="22"/>
        <v>Yes</v>
      </c>
    </row>
    <row r="111" spans="1:11" x14ac:dyDescent="0.25">
      <c r="A111" s="130" t="s">
        <v>914</v>
      </c>
      <c r="B111" s="22" t="s">
        <v>213</v>
      </c>
      <c r="C111" s="66">
        <v>0</v>
      </c>
      <c r="D111" s="5" t="str">
        <f t="shared" si="19"/>
        <v>N/A</v>
      </c>
      <c r="E111" s="5">
        <v>0</v>
      </c>
      <c r="F111" s="5" t="str">
        <f t="shared" si="20"/>
        <v>N/A</v>
      </c>
      <c r="G111" s="4">
        <v>0</v>
      </c>
      <c r="H111" s="5" t="str">
        <f t="shared" si="21"/>
        <v>N/A</v>
      </c>
      <c r="I111" s="6" t="s">
        <v>1748</v>
      </c>
      <c r="J111" s="6" t="s">
        <v>1748</v>
      </c>
      <c r="K111" s="111" t="str">
        <f t="shared" si="22"/>
        <v>N/A</v>
      </c>
    </row>
    <row r="112" spans="1:11" x14ac:dyDescent="0.25">
      <c r="A112" s="130" t="s">
        <v>915</v>
      </c>
      <c r="B112" s="22" t="s">
        <v>213</v>
      </c>
      <c r="C112" s="66">
        <v>11.831494808</v>
      </c>
      <c r="D112" s="5" t="str">
        <f t="shared" si="19"/>
        <v>N/A</v>
      </c>
      <c r="E112" s="5">
        <v>12.213160668</v>
      </c>
      <c r="F112" s="5" t="str">
        <f t="shared" si="20"/>
        <v>N/A</v>
      </c>
      <c r="G112" s="4">
        <v>11.967437357</v>
      </c>
      <c r="H112" s="5" t="str">
        <f t="shared" si="21"/>
        <v>N/A</v>
      </c>
      <c r="I112" s="6">
        <v>3.226</v>
      </c>
      <c r="J112" s="6">
        <v>-2.0099999999999998</v>
      </c>
      <c r="K112" s="111" t="str">
        <f t="shared" si="22"/>
        <v>Yes</v>
      </c>
    </row>
    <row r="113" spans="1:11" x14ac:dyDescent="0.25">
      <c r="A113" s="130" t="s">
        <v>916</v>
      </c>
      <c r="B113" s="22" t="s">
        <v>213</v>
      </c>
      <c r="C113" s="66">
        <v>0</v>
      </c>
      <c r="D113" s="5" t="str">
        <f t="shared" si="19"/>
        <v>N/A</v>
      </c>
      <c r="E113" s="5">
        <v>0</v>
      </c>
      <c r="F113" s="5" t="str">
        <f t="shared" si="20"/>
        <v>N/A</v>
      </c>
      <c r="G113" s="4">
        <v>0</v>
      </c>
      <c r="H113" s="5" t="str">
        <f t="shared" si="21"/>
        <v>N/A</v>
      </c>
      <c r="I113" s="6" t="s">
        <v>1748</v>
      </c>
      <c r="J113" s="6" t="s">
        <v>1748</v>
      </c>
      <c r="K113" s="111" t="str">
        <f t="shared" si="22"/>
        <v>N/A</v>
      </c>
    </row>
    <row r="114" spans="1:11" x14ac:dyDescent="0.25">
      <c r="A114" s="130" t="s">
        <v>917</v>
      </c>
      <c r="B114" s="22" t="s">
        <v>213</v>
      </c>
      <c r="C114" s="66">
        <v>0.35194931060000001</v>
      </c>
      <c r="D114" s="5" t="str">
        <f t="shared" si="19"/>
        <v>N/A</v>
      </c>
      <c r="E114" s="5">
        <v>0.36140927779999998</v>
      </c>
      <c r="F114" s="5" t="str">
        <f t="shared" si="20"/>
        <v>N/A</v>
      </c>
      <c r="G114" s="4">
        <v>0.38887033589999997</v>
      </c>
      <c r="H114" s="5" t="str">
        <f t="shared" si="21"/>
        <v>N/A</v>
      </c>
      <c r="I114" s="6">
        <v>2.6880000000000002</v>
      </c>
      <c r="J114" s="6">
        <v>7.5979999999999999</v>
      </c>
      <c r="K114" s="111" t="str">
        <f t="shared" si="22"/>
        <v>Yes</v>
      </c>
    </row>
    <row r="115" spans="1:11" x14ac:dyDescent="0.25">
      <c r="A115" s="130" t="s">
        <v>918</v>
      </c>
      <c r="B115" s="22" t="s">
        <v>213</v>
      </c>
      <c r="C115" s="66">
        <v>0</v>
      </c>
      <c r="D115" s="5" t="str">
        <f t="shared" si="19"/>
        <v>N/A</v>
      </c>
      <c r="E115" s="5">
        <v>0</v>
      </c>
      <c r="F115" s="5" t="str">
        <f t="shared" si="20"/>
        <v>N/A</v>
      </c>
      <c r="G115" s="4">
        <v>0</v>
      </c>
      <c r="H115" s="5" t="str">
        <f t="shared" si="21"/>
        <v>N/A</v>
      </c>
      <c r="I115" s="6" t="s">
        <v>1748</v>
      </c>
      <c r="J115" s="6" t="s">
        <v>1748</v>
      </c>
      <c r="K115" s="111" t="str">
        <f t="shared" si="22"/>
        <v>N/A</v>
      </c>
    </row>
    <row r="116" spans="1:11" x14ac:dyDescent="0.25">
      <c r="A116" s="130" t="s">
        <v>919</v>
      </c>
      <c r="B116" s="22" t="s">
        <v>213</v>
      </c>
      <c r="C116" s="66">
        <v>0.52536773189999997</v>
      </c>
      <c r="D116" s="5" t="str">
        <f t="shared" si="19"/>
        <v>N/A</v>
      </c>
      <c r="E116" s="5">
        <v>0.44601652959999999</v>
      </c>
      <c r="F116" s="5" t="str">
        <f t="shared" si="20"/>
        <v>N/A</v>
      </c>
      <c r="G116" s="4">
        <v>0.47003030239999999</v>
      </c>
      <c r="H116" s="5" t="str">
        <f t="shared" si="21"/>
        <v>N/A</v>
      </c>
      <c r="I116" s="6">
        <v>-15.1</v>
      </c>
      <c r="J116" s="6">
        <v>5.3840000000000003</v>
      </c>
      <c r="K116" s="111" t="str">
        <f t="shared" si="22"/>
        <v>Yes</v>
      </c>
    </row>
    <row r="117" spans="1:11" x14ac:dyDescent="0.25">
      <c r="A117" s="130" t="s">
        <v>920</v>
      </c>
      <c r="B117" s="22" t="s">
        <v>213</v>
      </c>
      <c r="C117" s="66">
        <v>0.16444831400000001</v>
      </c>
      <c r="D117" s="5" t="str">
        <f t="shared" si="19"/>
        <v>N/A</v>
      </c>
      <c r="E117" s="5">
        <v>5.74506771E-2</v>
      </c>
      <c r="F117" s="5" t="str">
        <f t="shared" si="20"/>
        <v>N/A</v>
      </c>
      <c r="G117" s="4">
        <v>7.0204135599999995E-2</v>
      </c>
      <c r="H117" s="5" t="str">
        <f t="shared" si="21"/>
        <v>N/A</v>
      </c>
      <c r="I117" s="6">
        <v>-65.099999999999994</v>
      </c>
      <c r="J117" s="6">
        <v>22.2</v>
      </c>
      <c r="K117" s="111" t="str">
        <f t="shared" si="22"/>
        <v>Yes</v>
      </c>
    </row>
    <row r="118" spans="1:11" x14ac:dyDescent="0.25">
      <c r="A118" s="130" t="s">
        <v>921</v>
      </c>
      <c r="B118" s="22" t="s">
        <v>213</v>
      </c>
      <c r="C118" s="66">
        <v>3.7807495360000001</v>
      </c>
      <c r="D118" s="5" t="str">
        <f t="shared" si="19"/>
        <v>N/A</v>
      </c>
      <c r="E118" s="5">
        <v>2.8669954817000001</v>
      </c>
      <c r="F118" s="5" t="str">
        <f t="shared" si="20"/>
        <v>N/A</v>
      </c>
      <c r="G118" s="4">
        <v>2.7809410964999999</v>
      </c>
      <c r="H118" s="5" t="str">
        <f t="shared" si="21"/>
        <v>N/A</v>
      </c>
      <c r="I118" s="6">
        <v>-24.2</v>
      </c>
      <c r="J118" s="6">
        <v>-3</v>
      </c>
      <c r="K118" s="111" t="str">
        <f t="shared" si="22"/>
        <v>Yes</v>
      </c>
    </row>
    <row r="119" spans="1:11" x14ac:dyDescent="0.25">
      <c r="A119" s="130" t="s">
        <v>922</v>
      </c>
      <c r="B119" s="22" t="s">
        <v>213</v>
      </c>
      <c r="C119" s="66">
        <v>11.702504994</v>
      </c>
      <c r="D119" s="5" t="str">
        <f t="shared" si="19"/>
        <v>N/A</v>
      </c>
      <c r="E119" s="5">
        <v>12.376349210000001</v>
      </c>
      <c r="F119" s="5" t="str">
        <f t="shared" si="20"/>
        <v>N/A</v>
      </c>
      <c r="G119" s="4">
        <v>12.182405458</v>
      </c>
      <c r="H119" s="5" t="str">
        <f t="shared" si="21"/>
        <v>N/A</v>
      </c>
      <c r="I119" s="6">
        <v>5.758</v>
      </c>
      <c r="J119" s="6">
        <v>-1.57</v>
      </c>
      <c r="K119" s="111" t="str">
        <f t="shared" si="22"/>
        <v>Yes</v>
      </c>
    </row>
    <row r="120" spans="1:11" x14ac:dyDescent="0.25">
      <c r="A120" s="130" t="s">
        <v>923</v>
      </c>
      <c r="B120" s="22" t="s">
        <v>213</v>
      </c>
      <c r="C120" s="66">
        <v>9.4502409189000005</v>
      </c>
      <c r="D120" s="5" t="str">
        <f t="shared" si="19"/>
        <v>N/A</v>
      </c>
      <c r="E120" s="5">
        <v>8.5147680304000009</v>
      </c>
      <c r="F120" s="5" t="str">
        <f t="shared" si="20"/>
        <v>N/A</v>
      </c>
      <c r="G120" s="4">
        <v>6.9289045007999999</v>
      </c>
      <c r="H120" s="5" t="str">
        <f t="shared" si="21"/>
        <v>N/A</v>
      </c>
      <c r="I120" s="6">
        <v>-9.9</v>
      </c>
      <c r="J120" s="6">
        <v>-18.600000000000001</v>
      </c>
      <c r="K120" s="111" t="str">
        <f t="shared" si="22"/>
        <v>Yes</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0.2096331062</v>
      </c>
      <c r="D123" s="5" t="str">
        <f t="shared" si="19"/>
        <v>N/A</v>
      </c>
      <c r="E123" s="5">
        <v>1.7390012560000001</v>
      </c>
      <c r="F123" s="5" t="str">
        <f t="shared" si="20"/>
        <v>N/A</v>
      </c>
      <c r="G123" s="4">
        <v>1.6226172548</v>
      </c>
      <c r="H123" s="5" t="str">
        <f t="shared" si="21"/>
        <v>N/A</v>
      </c>
      <c r="I123" s="6">
        <v>729.5</v>
      </c>
      <c r="J123" s="6">
        <v>-6.69</v>
      </c>
      <c r="K123" s="111" t="str">
        <f t="shared" si="22"/>
        <v>Yes</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1.0542095310999999</v>
      </c>
      <c r="D125" s="5" t="str">
        <f t="shared" si="19"/>
        <v>N/A</v>
      </c>
      <c r="E125" s="5">
        <v>1.5155796007</v>
      </c>
      <c r="F125" s="5" t="str">
        <f t="shared" si="20"/>
        <v>N/A</v>
      </c>
      <c r="G125" s="4">
        <v>1.6891168298000001</v>
      </c>
      <c r="H125" s="5" t="str">
        <f t="shared" si="21"/>
        <v>N/A</v>
      </c>
      <c r="I125" s="6">
        <v>43.76</v>
      </c>
      <c r="J125" s="6">
        <v>11.45</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0.4014246306</v>
      </c>
      <c r="D127" s="5" t="str">
        <f t="shared" si="19"/>
        <v>N/A</v>
      </c>
      <c r="E127" s="5">
        <v>0</v>
      </c>
      <c r="F127" s="5" t="str">
        <f t="shared" si="20"/>
        <v>N/A</v>
      </c>
      <c r="G127" s="4">
        <v>0</v>
      </c>
      <c r="H127" s="5" t="str">
        <f t="shared" si="21"/>
        <v>N/A</v>
      </c>
      <c r="I127" s="6">
        <v>-100</v>
      </c>
      <c r="J127" s="6" t="s">
        <v>1748</v>
      </c>
      <c r="K127" s="111" t="str">
        <f t="shared" si="22"/>
        <v>N/A</v>
      </c>
    </row>
    <row r="128" spans="1:11" x14ac:dyDescent="0.25">
      <c r="A128" s="130" t="s">
        <v>931</v>
      </c>
      <c r="B128" s="22" t="s">
        <v>213</v>
      </c>
      <c r="C128" s="66">
        <v>0</v>
      </c>
      <c r="D128" s="5" t="str">
        <f t="shared" si="19"/>
        <v>N/A</v>
      </c>
      <c r="E128" s="5">
        <v>0</v>
      </c>
      <c r="F128" s="5" t="str">
        <f t="shared" si="20"/>
        <v>N/A</v>
      </c>
      <c r="G128" s="4">
        <v>1.3413370256999999</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0.58699680750000005</v>
      </c>
      <c r="D130" s="120" t="str">
        <f t="shared" si="19"/>
        <v>N/A</v>
      </c>
      <c r="E130" s="120">
        <v>0.60700032260000003</v>
      </c>
      <c r="F130" s="120" t="str">
        <f t="shared" si="20"/>
        <v>N/A</v>
      </c>
      <c r="G130" s="124">
        <v>0.60042984740000005</v>
      </c>
      <c r="H130" s="120" t="str">
        <f t="shared" si="21"/>
        <v>N/A</v>
      </c>
      <c r="I130" s="121">
        <v>3.4079999999999999</v>
      </c>
      <c r="J130" s="121">
        <v>-1.08</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1085813</v>
      </c>
      <c r="D6" s="5" t="str">
        <f>IF($B6="N/A","N/A",IF(C6&gt;15,"No",IF(C6&lt;-15,"No","Yes")))</f>
        <v>N/A</v>
      </c>
      <c r="E6" s="23">
        <v>1045076</v>
      </c>
      <c r="F6" s="5" t="str">
        <f>IF($B6="N/A","N/A",IF(E6&gt;15,"No",IF(E6&lt;-15,"No","Yes")))</f>
        <v>N/A</v>
      </c>
      <c r="G6" s="23">
        <v>1310473</v>
      </c>
      <c r="H6" s="5" t="str">
        <f>IF($B6="N/A","N/A",IF(G6&gt;15,"No",IF(G6&lt;-15,"No","Yes")))</f>
        <v>N/A</v>
      </c>
      <c r="I6" s="6">
        <v>-3.75</v>
      </c>
      <c r="J6" s="6">
        <v>25.39</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25.027268047</v>
      </c>
      <c r="D9" s="5" t="str">
        <f t="shared" ref="D9:D17" si="1">IF($B9="N/A","N/A",IF(C9&gt;15,"No",IF(C9&lt;-15,"No","Yes")))</f>
        <v>N/A</v>
      </c>
      <c r="E9" s="24">
        <v>24.094410359000001</v>
      </c>
      <c r="F9" s="5" t="str">
        <f>IF($B9="N/A","N/A",IF(E9&gt;15,"No",IF(E9&lt;-15,"No","Yes")))</f>
        <v>N/A</v>
      </c>
      <c r="G9" s="24">
        <v>22.130703188999998</v>
      </c>
      <c r="H9" s="5" t="str">
        <f>IF($B9="N/A","N/A",IF(G9&gt;15,"No",IF(G9&lt;-15,"No","Yes")))</f>
        <v>N/A</v>
      </c>
      <c r="I9" s="6">
        <v>-3.73</v>
      </c>
      <c r="J9" s="6">
        <v>-8.15</v>
      </c>
      <c r="K9" s="111" t="str">
        <f t="shared" si="0"/>
        <v>Yes</v>
      </c>
    </row>
    <row r="10" spans="1:11" x14ac:dyDescent="0.25">
      <c r="A10" s="130" t="s">
        <v>16</v>
      </c>
      <c r="B10" s="22" t="s">
        <v>213</v>
      </c>
      <c r="C10" s="57">
        <v>2.3613642495999998</v>
      </c>
      <c r="D10" s="5" t="str">
        <f t="shared" si="1"/>
        <v>N/A</v>
      </c>
      <c r="E10" s="4">
        <v>2.9064871836999999</v>
      </c>
      <c r="F10" s="5" t="str">
        <f>IF($B10="N/A","N/A",IF(E10&gt;15,"No",IF(E10&lt;-15,"No","Yes")))</f>
        <v>N/A</v>
      </c>
      <c r="G10" s="4">
        <v>2.2028687352</v>
      </c>
      <c r="H10" s="5" t="str">
        <f>IF($B10="N/A","N/A",IF(G10&gt;15,"No",IF(G10&lt;-15,"No","Yes")))</f>
        <v>N/A</v>
      </c>
      <c r="I10" s="6">
        <v>23.09</v>
      </c>
      <c r="J10" s="6">
        <v>-24.2</v>
      </c>
      <c r="K10" s="111" t="str">
        <f t="shared" si="0"/>
        <v>Yes</v>
      </c>
    </row>
    <row r="11" spans="1:11" x14ac:dyDescent="0.25">
      <c r="A11" s="130" t="s">
        <v>36</v>
      </c>
      <c r="B11" s="22" t="s">
        <v>213</v>
      </c>
      <c r="C11" s="57">
        <v>5.78845817E-2</v>
      </c>
      <c r="D11" s="5" t="str">
        <f t="shared" si="1"/>
        <v>N/A</v>
      </c>
      <c r="E11" s="4">
        <v>0</v>
      </c>
      <c r="F11" s="5" t="str">
        <f>IF($B11="N/A","N/A",IF(E11&gt;15,"No",IF(E11&lt;-15,"No","Yes")))</f>
        <v>N/A</v>
      </c>
      <c r="G11" s="4">
        <v>0</v>
      </c>
      <c r="H11" s="5" t="str">
        <f>IF($B11="N/A","N/A",IF(G11&gt;15,"No",IF(G11&lt;-15,"No","Yes")))</f>
        <v>N/A</v>
      </c>
      <c r="I11" s="6">
        <v>-100</v>
      </c>
      <c r="J11" s="6" t="s">
        <v>1748</v>
      </c>
      <c r="K11" s="111" t="str">
        <f t="shared" si="0"/>
        <v>N/A</v>
      </c>
    </row>
    <row r="12" spans="1:11" x14ac:dyDescent="0.25">
      <c r="A12" s="130" t="s">
        <v>37</v>
      </c>
      <c r="B12" s="22" t="s">
        <v>213</v>
      </c>
      <c r="C12" s="57" t="s">
        <v>1748</v>
      </c>
      <c r="D12" s="5" t="str">
        <f t="shared" si="1"/>
        <v>N/A</v>
      </c>
      <c r="E12" s="4">
        <v>0</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2.6316303987</v>
      </c>
      <c r="D13" s="5" t="str">
        <f t="shared" si="1"/>
        <v>N/A</v>
      </c>
      <c r="E13" s="4">
        <v>3.2196927539</v>
      </c>
      <c r="F13" s="5" t="str">
        <f>IF($B13="N/A","N/A",IF(E13&gt;15,"No",IF(E13&lt;-15,"No","Yes")))</f>
        <v>N/A</v>
      </c>
      <c r="G13" s="4">
        <v>2.4477931873999998</v>
      </c>
      <c r="H13" s="5" t="str">
        <f>IF($B13="N/A","N/A",IF(G13&gt;15,"No",IF(G13&lt;-15,"No","Yes")))</f>
        <v>N/A</v>
      </c>
      <c r="I13" s="6">
        <v>22.35</v>
      </c>
      <c r="J13" s="6">
        <v>-24</v>
      </c>
      <c r="K13" s="111" t="str">
        <f t="shared" si="0"/>
        <v>Yes</v>
      </c>
    </row>
    <row r="14" spans="1:11" x14ac:dyDescent="0.25">
      <c r="A14" s="130" t="s">
        <v>673</v>
      </c>
      <c r="B14" s="22" t="s">
        <v>213</v>
      </c>
      <c r="C14" s="57">
        <v>0.86230317739999995</v>
      </c>
      <c r="D14" s="5" t="str">
        <f t="shared" si="1"/>
        <v>N/A</v>
      </c>
      <c r="E14" s="4">
        <v>0.63727422690000002</v>
      </c>
      <c r="F14" s="5" t="str">
        <f t="shared" ref="F14:F33" si="2">IF($B14="N/A","N/A",IF(E14&gt;15,"No",IF(E14&lt;-15,"No","Yes")))</f>
        <v>N/A</v>
      </c>
      <c r="G14" s="4">
        <v>0.63610619980000005</v>
      </c>
      <c r="H14" s="5" t="str">
        <f t="shared" ref="H14:H33" si="3">IF($B14="N/A","N/A",IF(G14&gt;15,"No",IF(G14&lt;-15,"No","Yes")))</f>
        <v>N/A</v>
      </c>
      <c r="I14" s="6">
        <v>-26.1</v>
      </c>
      <c r="J14" s="6">
        <v>-0.183</v>
      </c>
      <c r="K14" s="111" t="str">
        <f t="shared" ref="K14:K30" si="4">IF(J14="Div by 0", "N/A", IF(J14="N/A","N/A", IF(J14&gt;30, "No", IF(J14&lt;-30, "No", "Yes"))))</f>
        <v>Yes</v>
      </c>
    </row>
    <row r="15" spans="1:11" x14ac:dyDescent="0.25">
      <c r="A15" s="130" t="s">
        <v>674</v>
      </c>
      <c r="B15" s="22" t="s">
        <v>213</v>
      </c>
      <c r="C15" s="57">
        <v>0.58859122149999998</v>
      </c>
      <c r="D15" s="5" t="str">
        <f t="shared" si="1"/>
        <v>N/A</v>
      </c>
      <c r="E15" s="4">
        <v>0.62244276970000001</v>
      </c>
      <c r="F15" s="5" t="str">
        <f t="shared" si="2"/>
        <v>N/A</v>
      </c>
      <c r="G15" s="4">
        <v>0.55918740789999999</v>
      </c>
      <c r="H15" s="5" t="str">
        <f t="shared" si="3"/>
        <v>N/A</v>
      </c>
      <c r="I15" s="6">
        <v>5.7510000000000003</v>
      </c>
      <c r="J15" s="6">
        <v>-10.199999999999999</v>
      </c>
      <c r="K15" s="111" t="str">
        <f t="shared" si="4"/>
        <v>Yes</v>
      </c>
    </row>
    <row r="16" spans="1:11" x14ac:dyDescent="0.25">
      <c r="A16" s="130" t="s">
        <v>379</v>
      </c>
      <c r="B16" s="22" t="s">
        <v>213</v>
      </c>
      <c r="C16" s="57">
        <v>10.500887354</v>
      </c>
      <c r="D16" s="5" t="str">
        <f t="shared" si="1"/>
        <v>N/A</v>
      </c>
      <c r="E16" s="4">
        <v>9.7271394616000002</v>
      </c>
      <c r="F16" s="5" t="str">
        <f t="shared" si="2"/>
        <v>N/A</v>
      </c>
      <c r="G16" s="4">
        <v>10.005929157000001</v>
      </c>
      <c r="H16" s="5" t="str">
        <f t="shared" si="3"/>
        <v>N/A</v>
      </c>
      <c r="I16" s="6">
        <v>-7.37</v>
      </c>
      <c r="J16" s="6">
        <v>2.8660000000000001</v>
      </c>
      <c r="K16" s="111" t="str">
        <f t="shared" si="4"/>
        <v>Yes</v>
      </c>
    </row>
    <row r="17" spans="1:11" x14ac:dyDescent="0.25">
      <c r="A17" s="130" t="s">
        <v>380</v>
      </c>
      <c r="B17" s="22" t="s">
        <v>213</v>
      </c>
      <c r="C17" s="57">
        <v>43.908849865999997</v>
      </c>
      <c r="D17" s="5" t="str">
        <f t="shared" si="1"/>
        <v>N/A</v>
      </c>
      <c r="E17" s="4">
        <v>41.138347832999997</v>
      </c>
      <c r="F17" s="5" t="str">
        <f t="shared" si="2"/>
        <v>N/A</v>
      </c>
      <c r="G17" s="4">
        <v>45.548134146999999</v>
      </c>
      <c r="H17" s="5" t="str">
        <f t="shared" si="3"/>
        <v>N/A</v>
      </c>
      <c r="I17" s="6">
        <v>-6.31</v>
      </c>
      <c r="J17" s="6">
        <v>10.72</v>
      </c>
      <c r="K17" s="111" t="str">
        <f t="shared" si="4"/>
        <v>Yes</v>
      </c>
    </row>
    <row r="18" spans="1:11" x14ac:dyDescent="0.25">
      <c r="A18" s="130" t="s">
        <v>381</v>
      </c>
      <c r="B18" s="22" t="s">
        <v>213</v>
      </c>
      <c r="C18" s="57">
        <v>0</v>
      </c>
      <c r="D18" s="5" t="str">
        <f t="shared" ref="D18:D33" si="5">IF($B18="N/A","N/A",IF(C18&gt;15,"No",IF(C18&lt;-15,"No","Yes")))</f>
        <v>N/A</v>
      </c>
      <c r="E18" s="4">
        <v>6.6980770000000004E-4</v>
      </c>
      <c r="F18" s="5" t="str">
        <f t="shared" si="2"/>
        <v>N/A</v>
      </c>
      <c r="G18" s="4">
        <v>0</v>
      </c>
      <c r="H18" s="5" t="str">
        <f t="shared" si="3"/>
        <v>N/A</v>
      </c>
      <c r="I18" s="6" t="s">
        <v>1748</v>
      </c>
      <c r="J18" s="6">
        <v>-100</v>
      </c>
      <c r="K18" s="111" t="str">
        <f t="shared" si="4"/>
        <v>No</v>
      </c>
    </row>
    <row r="19" spans="1:11" x14ac:dyDescent="0.25">
      <c r="A19" s="130" t="s">
        <v>382</v>
      </c>
      <c r="B19" s="22" t="s">
        <v>213</v>
      </c>
      <c r="C19" s="57">
        <v>15.516760251999999</v>
      </c>
      <c r="D19" s="5" t="str">
        <f t="shared" si="5"/>
        <v>N/A</v>
      </c>
      <c r="E19" s="4">
        <v>17.514228630000002</v>
      </c>
      <c r="F19" s="5" t="str">
        <f t="shared" si="2"/>
        <v>N/A</v>
      </c>
      <c r="G19" s="4">
        <v>19.156213061999999</v>
      </c>
      <c r="H19" s="5" t="str">
        <f t="shared" si="3"/>
        <v>N/A</v>
      </c>
      <c r="I19" s="6">
        <v>12.87</v>
      </c>
      <c r="J19" s="6">
        <v>9.375</v>
      </c>
      <c r="K19" s="111" t="str">
        <f t="shared" si="4"/>
        <v>Yes</v>
      </c>
    </row>
    <row r="20" spans="1:11" x14ac:dyDescent="0.25">
      <c r="A20" s="130" t="s">
        <v>384</v>
      </c>
      <c r="B20" s="22" t="s">
        <v>213</v>
      </c>
      <c r="C20" s="57">
        <v>1.1433828845</v>
      </c>
      <c r="D20" s="5" t="str">
        <f t="shared" si="5"/>
        <v>N/A</v>
      </c>
      <c r="E20" s="4">
        <v>1.4504208305999999</v>
      </c>
      <c r="F20" s="5" t="str">
        <f t="shared" si="2"/>
        <v>N/A</v>
      </c>
      <c r="G20" s="4">
        <v>1.1375282055</v>
      </c>
      <c r="H20" s="5" t="str">
        <f t="shared" si="3"/>
        <v>N/A</v>
      </c>
      <c r="I20" s="6">
        <v>26.85</v>
      </c>
      <c r="J20" s="6">
        <v>-21.6</v>
      </c>
      <c r="K20" s="111" t="str">
        <f t="shared" si="4"/>
        <v>Yes</v>
      </c>
    </row>
    <row r="21" spans="1:11" x14ac:dyDescent="0.25">
      <c r="A21" s="130" t="s">
        <v>385</v>
      </c>
      <c r="B21" s="22" t="s">
        <v>213</v>
      </c>
      <c r="C21" s="57">
        <v>19.180006133999999</v>
      </c>
      <c r="D21" s="5" t="str">
        <f t="shared" si="5"/>
        <v>N/A</v>
      </c>
      <c r="E21" s="4">
        <v>20.289816243000001</v>
      </c>
      <c r="F21" s="5" t="str">
        <f t="shared" si="2"/>
        <v>N/A</v>
      </c>
      <c r="G21" s="4">
        <v>17.286124934</v>
      </c>
      <c r="H21" s="5" t="str">
        <f t="shared" si="3"/>
        <v>N/A</v>
      </c>
      <c r="I21" s="6">
        <v>5.7859999999999996</v>
      </c>
      <c r="J21" s="6">
        <v>-14.8</v>
      </c>
      <c r="K21" s="111" t="str">
        <f t="shared" si="4"/>
        <v>Yes</v>
      </c>
    </row>
    <row r="22" spans="1:11" x14ac:dyDescent="0.25">
      <c r="A22" s="130" t="s">
        <v>386</v>
      </c>
      <c r="B22" s="22" t="s">
        <v>213</v>
      </c>
      <c r="C22" s="57">
        <v>2.6708098E-2</v>
      </c>
      <c r="D22" s="5" t="str">
        <f t="shared" si="5"/>
        <v>N/A</v>
      </c>
      <c r="E22" s="4">
        <v>2.5644067999999999E-2</v>
      </c>
      <c r="F22" s="5" t="str">
        <f t="shared" si="2"/>
        <v>N/A</v>
      </c>
      <c r="G22" s="4">
        <v>7.0432584300000003E-2</v>
      </c>
      <c r="H22" s="5" t="str">
        <f t="shared" si="3"/>
        <v>N/A</v>
      </c>
      <c r="I22" s="6">
        <v>-3.98</v>
      </c>
      <c r="J22" s="6">
        <v>174.7</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0.1121740115</v>
      </c>
      <c r="D25" s="5" t="str">
        <f t="shared" si="5"/>
        <v>N/A</v>
      </c>
      <c r="E25" s="4">
        <v>0.14745339090000001</v>
      </c>
      <c r="F25" s="5" t="str">
        <f t="shared" si="2"/>
        <v>N/A</v>
      </c>
      <c r="G25" s="4">
        <v>0.13315802769999999</v>
      </c>
      <c r="H25" s="5" t="str">
        <f t="shared" si="3"/>
        <v>N/A</v>
      </c>
      <c r="I25" s="6">
        <v>31.45</v>
      </c>
      <c r="J25" s="6">
        <v>-9.69</v>
      </c>
      <c r="K25" s="111" t="str">
        <f t="shared" si="4"/>
        <v>Yes</v>
      </c>
    </row>
    <row r="26" spans="1:11" x14ac:dyDescent="0.25">
      <c r="A26" s="130" t="s">
        <v>392</v>
      </c>
      <c r="B26" s="22" t="s">
        <v>213</v>
      </c>
      <c r="C26" s="57">
        <v>3.5181011800000002E-2</v>
      </c>
      <c r="D26" s="5" t="str">
        <f t="shared" si="5"/>
        <v>N/A</v>
      </c>
      <c r="E26" s="4">
        <v>1.53098913E-2</v>
      </c>
      <c r="F26" s="5" t="str">
        <f t="shared" si="2"/>
        <v>N/A</v>
      </c>
      <c r="G26" s="4">
        <v>1.07594739E-2</v>
      </c>
      <c r="H26" s="5" t="str">
        <f t="shared" si="3"/>
        <v>N/A</v>
      </c>
      <c r="I26" s="6">
        <v>-56.5</v>
      </c>
      <c r="J26" s="6">
        <v>-29.7</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8.0558070312000005</v>
      </c>
      <c r="D29" s="5" t="str">
        <f t="shared" si="5"/>
        <v>N/A</v>
      </c>
      <c r="E29" s="4">
        <v>8.3361401467</v>
      </c>
      <c r="F29" s="5" t="str">
        <f t="shared" si="2"/>
        <v>N/A</v>
      </c>
      <c r="G29" s="4">
        <v>5.3653909694999999</v>
      </c>
      <c r="H29" s="5" t="str">
        <f t="shared" si="3"/>
        <v>N/A</v>
      </c>
      <c r="I29" s="6">
        <v>3.48</v>
      </c>
      <c r="J29" s="6">
        <v>-35.6</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100</v>
      </c>
      <c r="F31" s="5" t="str">
        <f t="shared" si="2"/>
        <v>N/A</v>
      </c>
      <c r="G31" s="4">
        <v>100</v>
      </c>
      <c r="H31" s="5" t="str">
        <f t="shared" si="3"/>
        <v>N/A</v>
      </c>
      <c r="I31" s="6">
        <v>0</v>
      </c>
      <c r="J31" s="6">
        <v>0</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11" t="str">
        <f t="shared" si="6"/>
        <v>Yes</v>
      </c>
    </row>
    <row r="33" spans="1:11" x14ac:dyDescent="0.25">
      <c r="A33" s="130" t="s">
        <v>907</v>
      </c>
      <c r="B33" s="22" t="s">
        <v>213</v>
      </c>
      <c r="C33" s="57">
        <v>59.794181870999999</v>
      </c>
      <c r="D33" s="5" t="str">
        <f t="shared" si="5"/>
        <v>N/A</v>
      </c>
      <c r="E33" s="4">
        <v>56.348820564</v>
      </c>
      <c r="F33" s="5" t="str">
        <f t="shared" si="2"/>
        <v>N/A</v>
      </c>
      <c r="G33" s="4">
        <v>62.566951017000001</v>
      </c>
      <c r="H33" s="5" t="str">
        <f t="shared" si="3"/>
        <v>N/A</v>
      </c>
      <c r="I33" s="6">
        <v>-5.76</v>
      </c>
      <c r="J33" s="6">
        <v>11.04</v>
      </c>
      <c r="K33" s="111" t="str">
        <f t="shared" si="6"/>
        <v>Yes</v>
      </c>
    </row>
    <row r="34" spans="1:11" x14ac:dyDescent="0.25">
      <c r="A34" s="130" t="s">
        <v>848</v>
      </c>
      <c r="B34" s="22" t="s">
        <v>268</v>
      </c>
      <c r="C34" s="57">
        <v>8.0915406244000003</v>
      </c>
      <c r="D34" s="5" t="str">
        <f>IF($B34="N/A","N/A",IF(C34&gt;25,"No",IF(C34&lt;5,"No","Yes")))</f>
        <v>Yes</v>
      </c>
      <c r="E34" s="4">
        <v>8.2790151147</v>
      </c>
      <c r="F34" s="5" t="str">
        <f>IF($B34="N/A","N/A",IF(E34&gt;25,"No",IF(E34&lt;5,"No","Yes")))</f>
        <v>Yes</v>
      </c>
      <c r="G34" s="4">
        <v>7.3210207306999999</v>
      </c>
      <c r="H34" s="5" t="str">
        <f>IF($B34="N/A","N/A",IF(G34&gt;25,"No",IF(G34&lt;5,"No","Yes")))</f>
        <v>Yes</v>
      </c>
      <c r="I34" s="6">
        <v>2.3170000000000002</v>
      </c>
      <c r="J34" s="6">
        <v>-11.6</v>
      </c>
      <c r="K34" s="111" t="str">
        <f t="shared" si="6"/>
        <v>Yes</v>
      </c>
    </row>
    <row r="35" spans="1:11" x14ac:dyDescent="0.25">
      <c r="A35" s="130" t="s">
        <v>849</v>
      </c>
      <c r="B35" s="22" t="s">
        <v>269</v>
      </c>
      <c r="C35" s="57">
        <v>39.481107704999999</v>
      </c>
      <c r="D35" s="5" t="str">
        <f>IF($B35="N/A","N/A",IF(C35&gt;70,"No",IF(C35&lt;40,"No","Yes")))</f>
        <v>No</v>
      </c>
      <c r="E35" s="4">
        <v>35.977096402999997</v>
      </c>
      <c r="F35" s="5" t="str">
        <f>IF($B35="N/A","N/A",IF(E35&gt;70,"No",IF(E35&lt;40,"No","Yes")))</f>
        <v>No</v>
      </c>
      <c r="G35" s="4">
        <v>41.833902721000001</v>
      </c>
      <c r="H35" s="5" t="str">
        <f>IF($B35="N/A","N/A",IF(G35&gt;70,"No",IF(G35&lt;40,"No","Yes")))</f>
        <v>Yes</v>
      </c>
      <c r="I35" s="6">
        <v>-8.8800000000000008</v>
      </c>
      <c r="J35" s="6">
        <v>16.28</v>
      </c>
      <c r="K35" s="111" t="str">
        <f t="shared" si="6"/>
        <v>Yes</v>
      </c>
    </row>
    <row r="36" spans="1:11" x14ac:dyDescent="0.25">
      <c r="A36" s="130" t="s">
        <v>850</v>
      </c>
      <c r="B36" s="22" t="s">
        <v>270</v>
      </c>
      <c r="C36" s="57">
        <v>52.427351670999997</v>
      </c>
      <c r="D36" s="5" t="str">
        <f>IF($B36="N/A","N/A",IF(C36&gt;55,"No",IF(C36&lt;20,"No","Yes")))</f>
        <v>Yes</v>
      </c>
      <c r="E36" s="4">
        <v>55.743888482999999</v>
      </c>
      <c r="F36" s="5" t="str">
        <f>IF($B36="N/A","N/A",IF(E36&gt;55,"No",IF(E36&lt;20,"No","Yes")))</f>
        <v>No</v>
      </c>
      <c r="G36" s="4">
        <v>50.844695006999999</v>
      </c>
      <c r="H36" s="5" t="str">
        <f>IF($B36="N/A","N/A",IF(G36&gt;55,"No",IF(G36&lt;20,"No","Yes")))</f>
        <v>Yes</v>
      </c>
      <c r="I36" s="6">
        <v>6.3259999999999996</v>
      </c>
      <c r="J36" s="6">
        <v>-8.7899999999999991</v>
      </c>
      <c r="K36" s="111" t="str">
        <f t="shared" si="6"/>
        <v>Yes</v>
      </c>
    </row>
    <row r="37" spans="1:11" x14ac:dyDescent="0.25">
      <c r="A37" s="130" t="s">
        <v>163</v>
      </c>
      <c r="B37" s="22" t="s">
        <v>246</v>
      </c>
      <c r="C37" s="57">
        <v>85.417010110999996</v>
      </c>
      <c r="D37" s="5" t="str">
        <f>IF($B37="N/A","N/A",IF(C37&gt;95,"Yes","No"))</f>
        <v>No</v>
      </c>
      <c r="E37" s="4">
        <v>70.856282222999994</v>
      </c>
      <c r="F37" s="5" t="str">
        <f>IF($B37="N/A","N/A",IF(E37&gt;95,"Yes","No"))</f>
        <v>No</v>
      </c>
      <c r="G37" s="4">
        <v>61.594630336000002</v>
      </c>
      <c r="H37" s="5" t="str">
        <f>IF($B37="N/A","N/A",IF(G37&gt;95,"Yes","No"))</f>
        <v>No</v>
      </c>
      <c r="I37" s="6">
        <v>-17</v>
      </c>
      <c r="J37" s="6">
        <v>-13.1</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v>100</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88.465856411999994</v>
      </c>
      <c r="D40" s="5" t="str">
        <f>IF($B40="N/A","N/A",IF(C40&gt;100,"No",IF(C40&lt;98,"No","Yes")))</f>
        <v>No</v>
      </c>
      <c r="E40" s="4">
        <v>78.491816416000006</v>
      </c>
      <c r="F40" s="5" t="str">
        <f>IF($B40="N/A","N/A",IF(E40&gt;100,"No",IF(E40&lt;98,"No","Yes")))</f>
        <v>No</v>
      </c>
      <c r="G40" s="4">
        <v>68.442987142000007</v>
      </c>
      <c r="H40" s="5" t="str">
        <f>IF($B40="N/A","N/A",IF(G40&gt;100,"No",IF(G40&lt;98,"No","Yes")))</f>
        <v>No</v>
      </c>
      <c r="I40" s="6">
        <v>-11.3</v>
      </c>
      <c r="J40" s="6">
        <v>-12.8</v>
      </c>
      <c r="K40" s="111" t="str">
        <f t="shared" si="6"/>
        <v>Yes</v>
      </c>
    </row>
    <row r="41" spans="1:11" x14ac:dyDescent="0.25">
      <c r="A41" s="130" t="s">
        <v>44</v>
      </c>
      <c r="B41" s="22" t="s">
        <v>213</v>
      </c>
      <c r="C41" s="57">
        <v>73.570868676000003</v>
      </c>
      <c r="D41" s="5" t="str">
        <f t="shared" si="7"/>
        <v>N/A</v>
      </c>
      <c r="E41" s="4">
        <v>67.524598178000005</v>
      </c>
      <c r="F41" s="5" t="str">
        <f t="shared" ref="F41:F47" si="8">IF($B41="N/A","N/A",IF(E41&gt;15,"No",IF(E41&lt;-15,"No","Yes")))</f>
        <v>N/A</v>
      </c>
      <c r="G41" s="4">
        <v>69.163421834999994</v>
      </c>
      <c r="H41" s="5" t="str">
        <f t="shared" ref="H41:H47" si="9">IF($B41="N/A","N/A",IF(G41&gt;15,"No",IF(G41&lt;-15,"No","Yes")))</f>
        <v>N/A</v>
      </c>
      <c r="I41" s="6">
        <v>-8.2200000000000006</v>
      </c>
      <c r="J41" s="6">
        <v>2.427</v>
      </c>
      <c r="K41" s="111" t="str">
        <f t="shared" si="6"/>
        <v>Yes</v>
      </c>
    </row>
    <row r="42" spans="1:11" x14ac:dyDescent="0.25">
      <c r="A42" s="130" t="s">
        <v>45</v>
      </c>
      <c r="B42" s="22" t="s">
        <v>213</v>
      </c>
      <c r="C42" s="57">
        <v>26.41748673</v>
      </c>
      <c r="D42" s="5" t="str">
        <f t="shared" si="7"/>
        <v>N/A</v>
      </c>
      <c r="E42" s="4">
        <v>32.474186430000003</v>
      </c>
      <c r="F42" s="5" t="str">
        <f t="shared" si="8"/>
        <v>N/A</v>
      </c>
      <c r="G42" s="4">
        <v>30.835463174000001</v>
      </c>
      <c r="H42" s="5" t="str">
        <f t="shared" si="9"/>
        <v>N/A</v>
      </c>
      <c r="I42" s="6">
        <v>22.93</v>
      </c>
      <c r="J42" s="6">
        <v>-5.05</v>
      </c>
      <c r="K42" s="111" t="str">
        <f t="shared" si="6"/>
        <v>Yes</v>
      </c>
    </row>
    <row r="43" spans="1:11" x14ac:dyDescent="0.25">
      <c r="A43" s="130" t="s">
        <v>50</v>
      </c>
      <c r="B43" s="22" t="s">
        <v>213</v>
      </c>
      <c r="C43" s="57">
        <v>3.0189688000000002E-3</v>
      </c>
      <c r="D43" s="5" t="str">
        <f t="shared" si="7"/>
        <v>N/A</v>
      </c>
      <c r="E43" s="4">
        <v>1.2153916999999999E-3</v>
      </c>
      <c r="F43" s="5" t="str">
        <f t="shared" si="8"/>
        <v>N/A</v>
      </c>
      <c r="G43" s="4">
        <v>1.1149916000000001E-3</v>
      </c>
      <c r="H43" s="5" t="str">
        <f t="shared" si="9"/>
        <v>N/A</v>
      </c>
      <c r="I43" s="6">
        <v>-59.7</v>
      </c>
      <c r="J43" s="6">
        <v>-8.26</v>
      </c>
      <c r="K43" s="111" t="str">
        <f t="shared" si="6"/>
        <v>Yes</v>
      </c>
    </row>
    <row r="44" spans="1:11" x14ac:dyDescent="0.25">
      <c r="A44" s="130" t="s">
        <v>910</v>
      </c>
      <c r="B44" s="22" t="s">
        <v>213</v>
      </c>
      <c r="C44" s="57">
        <v>82.460331566999997</v>
      </c>
      <c r="D44" s="5" t="str">
        <f t="shared" si="7"/>
        <v>N/A</v>
      </c>
      <c r="E44" s="4">
        <v>86.937217962999995</v>
      </c>
      <c r="F44" s="5" t="str">
        <f t="shared" si="8"/>
        <v>N/A</v>
      </c>
      <c r="G44" s="4">
        <v>89.450679258999998</v>
      </c>
      <c r="H44" s="5" t="str">
        <f t="shared" si="9"/>
        <v>N/A</v>
      </c>
      <c r="I44" s="6">
        <v>5.4290000000000003</v>
      </c>
      <c r="J44" s="6">
        <v>2.891</v>
      </c>
      <c r="K44" s="111" t="str">
        <f>IF(J44="Div by 0", "N/A", IF(J44="N/A","N/A", IF(J44&gt;30, "No", IF(J44&lt;-30, "No", "Yes"))))</f>
        <v>Yes</v>
      </c>
    </row>
    <row r="45" spans="1:11" x14ac:dyDescent="0.25">
      <c r="A45" s="130" t="s">
        <v>911</v>
      </c>
      <c r="B45" s="22" t="s">
        <v>213</v>
      </c>
      <c r="C45" s="57">
        <v>17.539668432999999</v>
      </c>
      <c r="D45" s="5" t="str">
        <f t="shared" si="7"/>
        <v>N/A</v>
      </c>
      <c r="E45" s="4">
        <v>13.062782037</v>
      </c>
      <c r="F45" s="5" t="str">
        <f t="shared" si="8"/>
        <v>N/A</v>
      </c>
      <c r="G45" s="4">
        <v>10.549320741000001</v>
      </c>
      <c r="H45" s="5" t="str">
        <f t="shared" si="9"/>
        <v>N/A</v>
      </c>
      <c r="I45" s="6">
        <v>-25.5</v>
      </c>
      <c r="J45" s="6">
        <v>-19.2</v>
      </c>
      <c r="K45" s="111" t="str">
        <f>IF(J45="Div by 0", "N/A", IF(J45="N/A","N/A", IF(J45&gt;30, "No", IF(J45&lt;-30, "No", "Yes"))))</f>
        <v>Yes</v>
      </c>
    </row>
    <row r="46" spans="1:11" x14ac:dyDescent="0.25">
      <c r="A46" s="130" t="s">
        <v>934</v>
      </c>
      <c r="B46" s="22" t="s">
        <v>213</v>
      </c>
      <c r="C46" s="57">
        <v>0</v>
      </c>
      <c r="D46" s="5" t="str">
        <f t="shared" si="7"/>
        <v>N/A</v>
      </c>
      <c r="E46" s="4">
        <v>6.6980770000000004E-4</v>
      </c>
      <c r="F46" s="5" t="str">
        <f t="shared" si="8"/>
        <v>N/A</v>
      </c>
      <c r="G46" s="4">
        <v>0</v>
      </c>
      <c r="H46" s="5" t="str">
        <f t="shared" si="9"/>
        <v>N/A</v>
      </c>
      <c r="I46" s="6" t="s">
        <v>1748</v>
      </c>
      <c r="J46" s="6">
        <v>-100</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684943</v>
      </c>
      <c r="D6" s="5" t="str">
        <f t="shared" ref="D6:D15" si="0">IF($B6="N/A","N/A",IF(C6&lt;0,"No","Yes"))</f>
        <v>N/A</v>
      </c>
      <c r="E6" s="56">
        <v>83147</v>
      </c>
      <c r="F6" s="5" t="str">
        <f t="shared" ref="F6:F15" si="1">IF($B6="N/A","N/A",IF(E6&lt;0,"No","Yes"))</f>
        <v>N/A</v>
      </c>
      <c r="G6" s="56">
        <v>2787022</v>
      </c>
      <c r="H6" s="5" t="str">
        <f t="shared" ref="H6:H15" si="2">IF($B6="N/A","N/A",IF(G6&lt;0,"No","Yes"))</f>
        <v>N/A</v>
      </c>
      <c r="I6" s="6">
        <v>-87.9</v>
      </c>
      <c r="J6" s="6">
        <v>3252</v>
      </c>
      <c r="K6" s="111" t="str">
        <f t="shared" ref="K6:K15" si="3">IF(J6="Div by 0", "N/A", IF(J6="N/A","N/A", IF(J6&gt;30, "No", IF(J6&lt;-30, "No", "Yes"))))</f>
        <v>No</v>
      </c>
    </row>
    <row r="7" spans="1:11" x14ac:dyDescent="0.25">
      <c r="A7" s="131" t="s">
        <v>443</v>
      </c>
      <c r="B7" s="3" t="s">
        <v>213</v>
      </c>
      <c r="C7" s="57">
        <v>3.2906387830999999</v>
      </c>
      <c r="D7" s="5" t="str">
        <f t="shared" si="0"/>
        <v>N/A</v>
      </c>
      <c r="E7" s="57">
        <v>1.3001070393</v>
      </c>
      <c r="F7" s="5" t="str">
        <f t="shared" si="1"/>
        <v>N/A</v>
      </c>
      <c r="G7" s="57">
        <v>3.7359949077999999</v>
      </c>
      <c r="H7" s="5" t="str">
        <f t="shared" si="2"/>
        <v>N/A</v>
      </c>
      <c r="I7" s="6">
        <v>-60.5</v>
      </c>
      <c r="J7" s="6">
        <v>187.4</v>
      </c>
      <c r="K7" s="111" t="str">
        <f t="shared" si="3"/>
        <v>No</v>
      </c>
    </row>
    <row r="8" spans="1:11" x14ac:dyDescent="0.25">
      <c r="A8" s="131" t="s">
        <v>444</v>
      </c>
      <c r="B8" s="3" t="s">
        <v>213</v>
      </c>
      <c r="C8" s="57">
        <v>59.005931879999999</v>
      </c>
      <c r="D8" s="5" t="str">
        <f t="shared" si="0"/>
        <v>N/A</v>
      </c>
      <c r="E8" s="57">
        <v>33.396274069</v>
      </c>
      <c r="F8" s="5" t="str">
        <f t="shared" si="1"/>
        <v>N/A</v>
      </c>
      <c r="G8" s="57">
        <v>30.057172135999998</v>
      </c>
      <c r="H8" s="5" t="str">
        <f t="shared" si="2"/>
        <v>N/A</v>
      </c>
      <c r="I8" s="6">
        <v>-43.4</v>
      </c>
      <c r="J8" s="6">
        <v>-10</v>
      </c>
      <c r="K8" s="111" t="str">
        <f t="shared" si="3"/>
        <v>Yes</v>
      </c>
    </row>
    <row r="9" spans="1:11" x14ac:dyDescent="0.25">
      <c r="A9" s="131" t="s">
        <v>445</v>
      </c>
      <c r="B9" s="3" t="s">
        <v>213</v>
      </c>
      <c r="C9" s="57">
        <v>26.522352954999999</v>
      </c>
      <c r="D9" s="5" t="str">
        <f t="shared" si="0"/>
        <v>N/A</v>
      </c>
      <c r="E9" s="57">
        <v>43.951074603000002</v>
      </c>
      <c r="F9" s="5" t="str">
        <f t="shared" si="1"/>
        <v>N/A</v>
      </c>
      <c r="G9" s="57">
        <v>20.071854473999998</v>
      </c>
      <c r="H9" s="5" t="str">
        <f t="shared" si="2"/>
        <v>N/A</v>
      </c>
      <c r="I9" s="6">
        <v>65.709999999999994</v>
      </c>
      <c r="J9" s="6">
        <v>-54.3</v>
      </c>
      <c r="K9" s="111" t="str">
        <f t="shared" si="3"/>
        <v>No</v>
      </c>
    </row>
    <row r="10" spans="1:11" x14ac:dyDescent="0.25">
      <c r="A10" s="131" t="s">
        <v>446</v>
      </c>
      <c r="B10" s="3" t="s">
        <v>213</v>
      </c>
      <c r="C10" s="57">
        <v>8.5897658637000003</v>
      </c>
      <c r="D10" s="5" t="str">
        <f t="shared" si="0"/>
        <v>N/A</v>
      </c>
      <c r="E10" s="57">
        <v>14.712497144</v>
      </c>
      <c r="F10" s="5" t="str">
        <f t="shared" si="1"/>
        <v>N/A</v>
      </c>
      <c r="G10" s="57">
        <v>36.990271335999999</v>
      </c>
      <c r="H10" s="5" t="str">
        <f t="shared" si="2"/>
        <v>N/A</v>
      </c>
      <c r="I10" s="6">
        <v>71.28</v>
      </c>
      <c r="J10" s="6">
        <v>151.4</v>
      </c>
      <c r="K10" s="111" t="str">
        <f t="shared" si="3"/>
        <v>No</v>
      </c>
    </row>
    <row r="11" spans="1:11" ht="13" x14ac:dyDescent="0.3">
      <c r="A11" s="131" t="s">
        <v>1628</v>
      </c>
      <c r="B11" s="3" t="s">
        <v>213</v>
      </c>
      <c r="C11" s="57">
        <v>99.907729548000006</v>
      </c>
      <c r="D11" s="5" t="str">
        <f t="shared" si="0"/>
        <v>N/A</v>
      </c>
      <c r="E11" s="57">
        <v>99.782313251999994</v>
      </c>
      <c r="F11" s="5" t="str">
        <f t="shared" si="1"/>
        <v>N/A</v>
      </c>
      <c r="G11" s="57">
        <v>86.480264598000005</v>
      </c>
      <c r="H11" s="5" t="str">
        <f t="shared" si="2"/>
        <v>N/A</v>
      </c>
      <c r="I11" s="6">
        <v>-0.126</v>
      </c>
      <c r="J11" s="6">
        <v>-13.3</v>
      </c>
      <c r="K11" s="111" t="str">
        <f t="shared" si="3"/>
        <v>Yes</v>
      </c>
    </row>
    <row r="12" spans="1:11" x14ac:dyDescent="0.25">
      <c r="A12" s="131" t="s">
        <v>16</v>
      </c>
      <c r="B12" s="3" t="s">
        <v>213</v>
      </c>
      <c r="C12" s="57">
        <v>0.1308138049</v>
      </c>
      <c r="D12" s="5" t="str">
        <f t="shared" si="0"/>
        <v>N/A</v>
      </c>
      <c r="E12" s="57">
        <v>6.6147906699999995E-2</v>
      </c>
      <c r="F12" s="5" t="str">
        <f t="shared" si="1"/>
        <v>N/A</v>
      </c>
      <c r="G12" s="57">
        <v>0.19475985479999999</v>
      </c>
      <c r="H12" s="5" t="str">
        <f t="shared" si="2"/>
        <v>N/A</v>
      </c>
      <c r="I12" s="6">
        <v>-49.4</v>
      </c>
      <c r="J12" s="6">
        <v>194.4</v>
      </c>
      <c r="K12" s="111" t="str">
        <f t="shared" si="3"/>
        <v>No</v>
      </c>
    </row>
    <row r="13" spans="1:11" x14ac:dyDescent="0.25">
      <c r="A13" s="131" t="s">
        <v>36</v>
      </c>
      <c r="B13" s="3" t="s">
        <v>213</v>
      </c>
      <c r="C13" s="57">
        <v>0</v>
      </c>
      <c r="D13" s="5" t="str">
        <f t="shared" si="0"/>
        <v>N/A</v>
      </c>
      <c r="E13" s="57">
        <v>2.0759809000000001E-2</v>
      </c>
      <c r="F13" s="5" t="str">
        <f t="shared" si="1"/>
        <v>N/A</v>
      </c>
      <c r="G13" s="57">
        <v>2.1211765800000001E-2</v>
      </c>
      <c r="H13" s="5" t="str">
        <f t="shared" si="2"/>
        <v>N/A</v>
      </c>
      <c r="I13" s="6" t="s">
        <v>1748</v>
      </c>
      <c r="J13" s="6">
        <v>2.177</v>
      </c>
      <c r="K13" s="111" t="str">
        <f t="shared" si="3"/>
        <v>Yes</v>
      </c>
    </row>
    <row r="14" spans="1:11" x14ac:dyDescent="0.25">
      <c r="A14" s="131" t="s">
        <v>37</v>
      </c>
      <c r="B14" s="3" t="s">
        <v>213</v>
      </c>
      <c r="C14" s="57" t="s">
        <v>1748</v>
      </c>
      <c r="D14" s="5" t="str">
        <f t="shared" si="0"/>
        <v>N/A</v>
      </c>
      <c r="E14" s="57">
        <v>0</v>
      </c>
      <c r="F14" s="5" t="str">
        <f t="shared" si="1"/>
        <v>N/A</v>
      </c>
      <c r="G14" s="57">
        <v>0</v>
      </c>
      <c r="H14" s="5" t="str">
        <f t="shared" si="2"/>
        <v>N/A</v>
      </c>
      <c r="I14" s="6" t="s">
        <v>1748</v>
      </c>
      <c r="J14" s="6" t="s">
        <v>1748</v>
      </c>
      <c r="K14" s="111" t="str">
        <f t="shared" si="3"/>
        <v>N/A</v>
      </c>
    </row>
    <row r="15" spans="1:11" x14ac:dyDescent="0.25">
      <c r="A15" s="131" t="s">
        <v>38</v>
      </c>
      <c r="B15" s="3" t="s">
        <v>213</v>
      </c>
      <c r="C15" s="57">
        <v>0.13092849640000001</v>
      </c>
      <c r="D15" s="5" t="str">
        <f t="shared" si="0"/>
        <v>N/A</v>
      </c>
      <c r="E15" s="57">
        <v>6.8946145400000006E-2</v>
      </c>
      <c r="F15" s="5" t="str">
        <f t="shared" si="1"/>
        <v>N/A</v>
      </c>
      <c r="G15" s="57">
        <v>0.2241742307</v>
      </c>
      <c r="H15" s="5" t="str">
        <f t="shared" si="2"/>
        <v>N/A</v>
      </c>
      <c r="I15" s="6">
        <v>-47.3</v>
      </c>
      <c r="J15" s="6">
        <v>225.1</v>
      </c>
      <c r="K15" s="111" t="str">
        <f t="shared" si="3"/>
        <v>No</v>
      </c>
    </row>
    <row r="16" spans="1:11" x14ac:dyDescent="0.25">
      <c r="A16" s="131" t="s">
        <v>376</v>
      </c>
      <c r="B16" s="3" t="s">
        <v>213</v>
      </c>
      <c r="C16" s="4">
        <v>0.1397210834</v>
      </c>
      <c r="D16" s="5" t="str">
        <f t="shared" ref="D16:D41" si="4">IF($B16="N/A","N/A",IF(C16&lt;0,"No","Yes"))</f>
        <v>N/A</v>
      </c>
      <c r="E16" s="4">
        <v>3.3818472417000001</v>
      </c>
      <c r="F16" s="5" t="str">
        <f t="shared" ref="F16:F41" si="5">IF($B16="N/A","N/A",IF(E16&lt;0,"No","Yes"))</f>
        <v>N/A</v>
      </c>
      <c r="G16" s="4">
        <v>13.992354562999999</v>
      </c>
      <c r="H16" s="5" t="str">
        <f t="shared" ref="H16:H41" si="6">IF($B16="N/A","N/A",IF(G16&lt;0,"No","Yes"))</f>
        <v>N/A</v>
      </c>
      <c r="I16" s="6">
        <v>2320</v>
      </c>
      <c r="J16" s="6">
        <v>313.7</v>
      </c>
      <c r="K16" s="111" t="str">
        <f t="shared" ref="K16:K41" si="7">IF(J16="Div by 0", "N/A", IF(J16="N/A","N/A", IF(J16&gt;30, "No", IF(J16&lt;-30, "No", "Yes"))))</f>
        <v>No</v>
      </c>
    </row>
    <row r="17" spans="1:11" x14ac:dyDescent="0.25">
      <c r="A17" s="131" t="s">
        <v>377</v>
      </c>
      <c r="B17" s="3" t="s">
        <v>213</v>
      </c>
      <c r="C17" s="4">
        <v>0</v>
      </c>
      <c r="D17" s="5" t="str">
        <f t="shared" si="4"/>
        <v>N/A</v>
      </c>
      <c r="E17" s="4">
        <v>0</v>
      </c>
      <c r="F17" s="5" t="str">
        <f t="shared" si="5"/>
        <v>N/A</v>
      </c>
      <c r="G17" s="4">
        <v>0</v>
      </c>
      <c r="H17" s="5" t="str">
        <f t="shared" si="6"/>
        <v>N/A</v>
      </c>
      <c r="I17" s="6" t="s">
        <v>1748</v>
      </c>
      <c r="J17" s="6" t="s">
        <v>1748</v>
      </c>
      <c r="K17" s="111" t="str">
        <f t="shared" si="7"/>
        <v>N/A</v>
      </c>
    </row>
    <row r="18" spans="1:11" x14ac:dyDescent="0.25">
      <c r="A18" s="131" t="s">
        <v>378</v>
      </c>
      <c r="B18" s="3" t="s">
        <v>213</v>
      </c>
      <c r="C18" s="4">
        <v>7.2999521100000006E-2</v>
      </c>
      <c r="D18" s="5" t="str">
        <f t="shared" si="4"/>
        <v>N/A</v>
      </c>
      <c r="E18" s="4">
        <v>0.7264977963</v>
      </c>
      <c r="F18" s="5" t="str">
        <f t="shared" si="5"/>
        <v>N/A</v>
      </c>
      <c r="G18" s="4">
        <v>1.2357275973999999</v>
      </c>
      <c r="H18" s="5" t="str">
        <f t="shared" si="6"/>
        <v>N/A</v>
      </c>
      <c r="I18" s="6">
        <v>895.2</v>
      </c>
      <c r="J18" s="6">
        <v>70.09</v>
      </c>
      <c r="K18" s="111" t="str">
        <f t="shared" si="7"/>
        <v>No</v>
      </c>
    </row>
    <row r="19" spans="1:11" x14ac:dyDescent="0.25">
      <c r="A19" s="131" t="s">
        <v>379</v>
      </c>
      <c r="B19" s="3" t="s">
        <v>213</v>
      </c>
      <c r="C19" s="4">
        <v>8.7599425300000006E-2</v>
      </c>
      <c r="D19" s="5" t="str">
        <f t="shared" si="4"/>
        <v>N/A</v>
      </c>
      <c r="E19" s="4">
        <v>5.8325664745000001</v>
      </c>
      <c r="F19" s="5" t="str">
        <f t="shared" si="5"/>
        <v>N/A</v>
      </c>
      <c r="G19" s="4">
        <v>14.378106811</v>
      </c>
      <c r="H19" s="5" t="str">
        <f t="shared" si="6"/>
        <v>N/A</v>
      </c>
      <c r="I19" s="6">
        <v>6558</v>
      </c>
      <c r="J19" s="6">
        <v>146.5</v>
      </c>
      <c r="K19" s="111" t="str">
        <f t="shared" si="7"/>
        <v>No</v>
      </c>
    </row>
    <row r="20" spans="1:11" x14ac:dyDescent="0.25">
      <c r="A20" s="131" t="s">
        <v>380</v>
      </c>
      <c r="B20" s="3" t="s">
        <v>213</v>
      </c>
      <c r="C20" s="4">
        <v>26.198068141</v>
      </c>
      <c r="D20" s="5" t="str">
        <f t="shared" si="4"/>
        <v>N/A</v>
      </c>
      <c r="E20" s="4">
        <v>8.5811498038000007</v>
      </c>
      <c r="F20" s="5" t="str">
        <f t="shared" si="5"/>
        <v>N/A</v>
      </c>
      <c r="G20" s="4">
        <v>10.256503178000001</v>
      </c>
      <c r="H20" s="5" t="str">
        <f t="shared" si="6"/>
        <v>N/A</v>
      </c>
      <c r="I20" s="6">
        <v>-67.2</v>
      </c>
      <c r="J20" s="6">
        <v>19.52</v>
      </c>
      <c r="K20" s="111" t="str">
        <f t="shared" si="7"/>
        <v>Yes</v>
      </c>
    </row>
    <row r="21" spans="1:11" x14ac:dyDescent="0.25">
      <c r="A21" s="131" t="s">
        <v>381</v>
      </c>
      <c r="B21" s="3" t="s">
        <v>213</v>
      </c>
      <c r="C21" s="4">
        <v>0</v>
      </c>
      <c r="D21" s="5" t="str">
        <f t="shared" si="4"/>
        <v>N/A</v>
      </c>
      <c r="E21" s="4">
        <v>9.6866373000000002E-3</v>
      </c>
      <c r="F21" s="5" t="str">
        <f t="shared" si="5"/>
        <v>N/A</v>
      </c>
      <c r="G21" s="4">
        <v>0.1035872699</v>
      </c>
      <c r="H21" s="5" t="str">
        <f t="shared" si="6"/>
        <v>N/A</v>
      </c>
      <c r="I21" s="6" t="s">
        <v>1748</v>
      </c>
      <c r="J21" s="6">
        <v>969.4</v>
      </c>
      <c r="K21" s="111" t="str">
        <f t="shared" si="7"/>
        <v>No</v>
      </c>
    </row>
    <row r="22" spans="1:11" x14ac:dyDescent="0.25">
      <c r="A22" s="131" t="s">
        <v>382</v>
      </c>
      <c r="B22" s="3" t="s">
        <v>213</v>
      </c>
      <c r="C22" s="4">
        <v>0.1375310978</v>
      </c>
      <c r="D22" s="5" t="str">
        <f t="shared" si="4"/>
        <v>N/A</v>
      </c>
      <c r="E22" s="4">
        <v>7.4550782195999998</v>
      </c>
      <c r="F22" s="5" t="str">
        <f t="shared" si="5"/>
        <v>N/A</v>
      </c>
      <c r="G22" s="4">
        <v>17.318521346000001</v>
      </c>
      <c r="H22" s="5" t="str">
        <f t="shared" si="6"/>
        <v>N/A</v>
      </c>
      <c r="I22" s="6">
        <v>5321</v>
      </c>
      <c r="J22" s="6">
        <v>132.30000000000001</v>
      </c>
      <c r="K22" s="111" t="str">
        <f t="shared" si="7"/>
        <v>No</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2.919981E-4</v>
      </c>
      <c r="D24" s="5" t="str">
        <f t="shared" si="4"/>
        <v>N/A</v>
      </c>
      <c r="E24" s="4">
        <v>1.2108297000000001E-3</v>
      </c>
      <c r="F24" s="5" t="str">
        <f t="shared" si="5"/>
        <v>N/A</v>
      </c>
      <c r="G24" s="4">
        <v>0.27075494919999998</v>
      </c>
      <c r="H24" s="5" t="str">
        <f t="shared" si="6"/>
        <v>N/A</v>
      </c>
      <c r="I24" s="6">
        <v>314.7</v>
      </c>
      <c r="J24" s="6">
        <v>22261</v>
      </c>
      <c r="K24" s="111" t="str">
        <f t="shared" si="7"/>
        <v>No</v>
      </c>
    </row>
    <row r="25" spans="1:11" x14ac:dyDescent="0.25">
      <c r="A25" s="131" t="s">
        <v>385</v>
      </c>
      <c r="B25" s="3" t="s">
        <v>213</v>
      </c>
      <c r="C25" s="4">
        <v>1.1095927199999999E-2</v>
      </c>
      <c r="D25" s="5" t="str">
        <f t="shared" si="4"/>
        <v>N/A</v>
      </c>
      <c r="E25" s="4">
        <v>0.3402431346</v>
      </c>
      <c r="F25" s="5" t="str">
        <f t="shared" si="5"/>
        <v>N/A</v>
      </c>
      <c r="G25" s="4">
        <v>4.3737724352000003</v>
      </c>
      <c r="H25" s="5" t="str">
        <f t="shared" si="6"/>
        <v>N/A</v>
      </c>
      <c r="I25" s="6">
        <v>2966</v>
      </c>
      <c r="J25" s="6">
        <v>1185</v>
      </c>
      <c r="K25" s="111" t="str">
        <f t="shared" si="7"/>
        <v>No</v>
      </c>
    </row>
    <row r="26" spans="1:11" x14ac:dyDescent="0.25">
      <c r="A26" s="131" t="s">
        <v>386</v>
      </c>
      <c r="B26" s="3" t="s">
        <v>213</v>
      </c>
      <c r="C26" s="4">
        <v>2.0439866E-3</v>
      </c>
      <c r="D26" s="5" t="str">
        <f t="shared" si="4"/>
        <v>N/A</v>
      </c>
      <c r="E26" s="4">
        <v>2.4216593200000001E-2</v>
      </c>
      <c r="F26" s="5" t="str">
        <f t="shared" si="5"/>
        <v>N/A</v>
      </c>
      <c r="G26" s="4">
        <v>0.67053650809999998</v>
      </c>
      <c r="H26" s="5" t="str">
        <f t="shared" si="6"/>
        <v>N/A</v>
      </c>
      <c r="I26" s="6">
        <v>1085</v>
      </c>
      <c r="J26" s="6">
        <v>2669</v>
      </c>
      <c r="K26" s="111" t="str">
        <f t="shared" si="7"/>
        <v>No</v>
      </c>
    </row>
    <row r="27" spans="1:11" x14ac:dyDescent="0.25">
      <c r="A27" s="131" t="s">
        <v>387</v>
      </c>
      <c r="B27" s="3" t="s">
        <v>213</v>
      </c>
      <c r="C27" s="4">
        <v>1.0219933E-3</v>
      </c>
      <c r="D27" s="5" t="str">
        <f t="shared" si="4"/>
        <v>N/A</v>
      </c>
      <c r="E27" s="4">
        <v>0</v>
      </c>
      <c r="F27" s="5" t="str">
        <f t="shared" si="5"/>
        <v>N/A</v>
      </c>
      <c r="G27" s="4">
        <v>3.7782263599999998E-2</v>
      </c>
      <c r="H27" s="5" t="str">
        <f t="shared" si="6"/>
        <v>N/A</v>
      </c>
      <c r="I27" s="6">
        <v>-100</v>
      </c>
      <c r="J27" s="6" t="s">
        <v>1748</v>
      </c>
      <c r="K27" s="111" t="str">
        <f t="shared" si="7"/>
        <v>N/A</v>
      </c>
    </row>
    <row r="28" spans="1:11" x14ac:dyDescent="0.25">
      <c r="A28" s="131" t="s">
        <v>388</v>
      </c>
      <c r="B28" s="3" t="s">
        <v>213</v>
      </c>
      <c r="C28" s="4">
        <v>0</v>
      </c>
      <c r="D28" s="5" t="str">
        <f t="shared" si="4"/>
        <v>N/A</v>
      </c>
      <c r="E28" s="4">
        <v>0</v>
      </c>
      <c r="F28" s="5" t="str">
        <f t="shared" si="5"/>
        <v>N/A</v>
      </c>
      <c r="G28" s="4">
        <v>1.076418E-4</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0</v>
      </c>
      <c r="D31" s="5" t="str">
        <f t="shared" si="4"/>
        <v>N/A</v>
      </c>
      <c r="E31" s="4">
        <v>0</v>
      </c>
      <c r="F31" s="5" t="str">
        <f t="shared" si="5"/>
        <v>N/A</v>
      </c>
      <c r="G31" s="4">
        <v>4.8797605000000001E-3</v>
      </c>
      <c r="H31" s="5" t="str">
        <f t="shared" si="6"/>
        <v>N/A</v>
      </c>
      <c r="I31" s="6" t="s">
        <v>1748</v>
      </c>
      <c r="J31" s="6" t="s">
        <v>1748</v>
      </c>
      <c r="K31" s="111" t="str">
        <f t="shared" si="7"/>
        <v>N/A</v>
      </c>
    </row>
    <row r="32" spans="1:11" x14ac:dyDescent="0.25">
      <c r="A32" s="131" t="s">
        <v>392</v>
      </c>
      <c r="B32" s="3" t="s">
        <v>213</v>
      </c>
      <c r="C32" s="4">
        <v>3.7959751000000001E-3</v>
      </c>
      <c r="D32" s="5" t="str">
        <f t="shared" si="4"/>
        <v>N/A</v>
      </c>
      <c r="E32" s="4">
        <v>5.3276505100000003E-2</v>
      </c>
      <c r="F32" s="5" t="str">
        <f t="shared" si="5"/>
        <v>N/A</v>
      </c>
      <c r="G32" s="4">
        <v>0.46278787900000001</v>
      </c>
      <c r="H32" s="5" t="str">
        <f t="shared" si="6"/>
        <v>N/A</v>
      </c>
      <c r="I32" s="6">
        <v>1303</v>
      </c>
      <c r="J32" s="6">
        <v>768.7</v>
      </c>
      <c r="K32" s="111" t="str">
        <f t="shared" si="7"/>
        <v>No</v>
      </c>
    </row>
    <row r="33" spans="1:11" x14ac:dyDescent="0.25">
      <c r="A33" s="131" t="s">
        <v>393</v>
      </c>
      <c r="B33" s="3" t="s">
        <v>213</v>
      </c>
      <c r="C33" s="4">
        <v>0</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v>2.919981E-4</v>
      </c>
      <c r="D34" s="5" t="str">
        <f t="shared" si="4"/>
        <v>N/A</v>
      </c>
      <c r="E34" s="4">
        <v>7.2649780000000001E-3</v>
      </c>
      <c r="F34" s="5" t="str">
        <f t="shared" si="5"/>
        <v>N/A</v>
      </c>
      <c r="G34" s="4">
        <v>0.16842350010000001</v>
      </c>
      <c r="H34" s="5" t="str">
        <f t="shared" si="6"/>
        <v>N/A</v>
      </c>
      <c r="I34" s="6">
        <v>2388</v>
      </c>
      <c r="J34" s="6">
        <v>2218</v>
      </c>
      <c r="K34" s="111" t="str">
        <f t="shared" si="7"/>
        <v>No</v>
      </c>
    </row>
    <row r="35" spans="1:11" x14ac:dyDescent="0.25">
      <c r="A35" s="131" t="s">
        <v>395</v>
      </c>
      <c r="B35" s="3" t="s">
        <v>213</v>
      </c>
      <c r="C35" s="4">
        <v>7.0079540000000003E-3</v>
      </c>
      <c r="D35" s="5" t="str">
        <f t="shared" si="4"/>
        <v>N/A</v>
      </c>
      <c r="E35" s="4">
        <v>0.21431684989999999</v>
      </c>
      <c r="F35" s="5" t="str">
        <f t="shared" si="5"/>
        <v>N/A</v>
      </c>
      <c r="G35" s="4">
        <v>0.91947605720000003</v>
      </c>
      <c r="H35" s="5" t="str">
        <f t="shared" si="6"/>
        <v>N/A</v>
      </c>
      <c r="I35" s="6">
        <v>2958</v>
      </c>
      <c r="J35" s="6">
        <v>329</v>
      </c>
      <c r="K35" s="111" t="str">
        <f t="shared" si="7"/>
        <v>No</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1.6392772463</v>
      </c>
      <c r="D38" s="5" t="str">
        <f t="shared" si="4"/>
        <v>N/A</v>
      </c>
      <c r="E38" s="4">
        <v>0</v>
      </c>
      <c r="F38" s="5" t="str">
        <f t="shared" si="5"/>
        <v>N/A</v>
      </c>
      <c r="G38" s="4">
        <v>3.6526442899999997E-2</v>
      </c>
      <c r="H38" s="5" t="str">
        <f t="shared" si="6"/>
        <v>N/A</v>
      </c>
      <c r="I38" s="6">
        <v>-100</v>
      </c>
      <c r="J38" s="6" t="s">
        <v>1748</v>
      </c>
      <c r="K38" s="111" t="str">
        <f t="shared" si="7"/>
        <v>N/A</v>
      </c>
    </row>
    <row r="39" spans="1:11" x14ac:dyDescent="0.25">
      <c r="A39" s="131" t="s">
        <v>399</v>
      </c>
      <c r="B39" s="3" t="s">
        <v>213</v>
      </c>
      <c r="C39" s="4">
        <v>71.699253653</v>
      </c>
      <c r="D39" s="5" t="str">
        <f t="shared" si="4"/>
        <v>N/A</v>
      </c>
      <c r="E39" s="4">
        <v>73.372644936</v>
      </c>
      <c r="F39" s="5" t="str">
        <f t="shared" si="5"/>
        <v>N/A</v>
      </c>
      <c r="G39" s="4">
        <v>35.740873233000002</v>
      </c>
      <c r="H39" s="5" t="str">
        <f t="shared" si="6"/>
        <v>N/A</v>
      </c>
      <c r="I39" s="6">
        <v>2.3340000000000001</v>
      </c>
      <c r="J39" s="6">
        <v>-51.3</v>
      </c>
      <c r="K39" s="111" t="str">
        <f t="shared" si="7"/>
        <v>No</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2.9278563300000001E-2</v>
      </c>
      <c r="H41" s="5" t="str">
        <f t="shared" si="6"/>
        <v>N/A</v>
      </c>
      <c r="I41" s="6" t="s">
        <v>1748</v>
      </c>
      <c r="J41" s="6" t="s">
        <v>1748</v>
      </c>
      <c r="K41" s="111" t="str">
        <f t="shared" si="7"/>
        <v>N/A</v>
      </c>
    </row>
    <row r="42" spans="1:11" x14ac:dyDescent="0.25">
      <c r="A42" s="131"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100</v>
      </c>
      <c r="H43" s="5" t="str">
        <f t="shared" si="10"/>
        <v>N/A</v>
      </c>
      <c r="I43" s="6">
        <v>0</v>
      </c>
      <c r="J43" s="6">
        <v>0</v>
      </c>
      <c r="K43" s="111" t="str">
        <f t="shared" si="11"/>
        <v>Yes</v>
      </c>
    </row>
    <row r="44" spans="1:11" x14ac:dyDescent="0.25">
      <c r="A44" s="131" t="s">
        <v>40</v>
      </c>
      <c r="B44" s="3" t="s">
        <v>213</v>
      </c>
      <c r="C44" s="4">
        <v>5.2433560164999999</v>
      </c>
      <c r="D44" s="5" t="str">
        <f t="shared" si="8"/>
        <v>N/A</v>
      </c>
      <c r="E44" s="4">
        <v>5.5011004606</v>
      </c>
      <c r="F44" s="5" t="str">
        <f t="shared" si="9"/>
        <v>N/A</v>
      </c>
      <c r="G44" s="4">
        <v>37.040109479000002</v>
      </c>
      <c r="H44" s="5" t="str">
        <f t="shared" si="10"/>
        <v>N/A</v>
      </c>
      <c r="I44" s="6">
        <v>4.9160000000000004</v>
      </c>
      <c r="J44" s="6">
        <v>573.29999999999995</v>
      </c>
      <c r="K44" s="111" t="str">
        <f t="shared" si="11"/>
        <v>No</v>
      </c>
    </row>
    <row r="45" spans="1:11" x14ac:dyDescent="0.25">
      <c r="A45" s="131" t="s">
        <v>163</v>
      </c>
      <c r="B45" s="3" t="s">
        <v>213</v>
      </c>
      <c r="C45" s="4">
        <v>99.694573125000005</v>
      </c>
      <c r="D45" s="5" t="str">
        <f t="shared" si="8"/>
        <v>N/A</v>
      </c>
      <c r="E45" s="4">
        <v>76.364751584999993</v>
      </c>
      <c r="F45" s="5" t="str">
        <f t="shared" si="9"/>
        <v>N/A</v>
      </c>
      <c r="G45" s="4">
        <v>71.396530060000003</v>
      </c>
      <c r="H45" s="5" t="str">
        <f t="shared" si="10"/>
        <v>N/A</v>
      </c>
      <c r="I45" s="6">
        <v>-23.4</v>
      </c>
      <c r="J45" s="6">
        <v>-6.51</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t="s">
        <v>1748</v>
      </c>
      <c r="D47" s="5" t="str">
        <f t="shared" si="8"/>
        <v>N/A</v>
      </c>
      <c r="E47" s="4">
        <v>100</v>
      </c>
      <c r="F47" s="5" t="str">
        <f t="shared" si="9"/>
        <v>N/A</v>
      </c>
      <c r="G47" s="4">
        <v>100</v>
      </c>
      <c r="H47" s="5" t="str">
        <f t="shared" si="10"/>
        <v>N/A</v>
      </c>
      <c r="I47" s="6" t="s">
        <v>1748</v>
      </c>
      <c r="J47" s="6">
        <v>0</v>
      </c>
      <c r="K47" s="111" t="str">
        <f t="shared" si="11"/>
        <v>Yes</v>
      </c>
    </row>
    <row r="48" spans="1:11" x14ac:dyDescent="0.25">
      <c r="A48" s="131" t="s">
        <v>43</v>
      </c>
      <c r="B48" s="3" t="s">
        <v>213</v>
      </c>
      <c r="C48" s="4">
        <v>99.781980673000007</v>
      </c>
      <c r="D48" s="5" t="str">
        <f t="shared" si="8"/>
        <v>N/A</v>
      </c>
      <c r="E48" s="4">
        <v>81.069175966000003</v>
      </c>
      <c r="F48" s="5" t="str">
        <f t="shared" si="9"/>
        <v>N/A</v>
      </c>
      <c r="G48" s="4">
        <v>83.486838626999997</v>
      </c>
      <c r="H48" s="5" t="str">
        <f t="shared" si="10"/>
        <v>N/A</v>
      </c>
      <c r="I48" s="6">
        <v>-18.8</v>
      </c>
      <c r="J48" s="6">
        <v>2.9820000000000002</v>
      </c>
      <c r="K48" s="111" t="str">
        <f t="shared" si="11"/>
        <v>Yes</v>
      </c>
    </row>
    <row r="49" spans="1:12" x14ac:dyDescent="0.25">
      <c r="A49" s="131" t="s">
        <v>44</v>
      </c>
      <c r="B49" s="3" t="s">
        <v>213</v>
      </c>
      <c r="C49" s="4">
        <v>36.664221038000001</v>
      </c>
      <c r="D49" s="5" t="str">
        <f t="shared" si="8"/>
        <v>N/A</v>
      </c>
      <c r="E49" s="4">
        <v>55.346090242999999</v>
      </c>
      <c r="F49" s="5" t="str">
        <f t="shared" si="9"/>
        <v>N/A</v>
      </c>
      <c r="G49" s="4">
        <v>61.759531056999997</v>
      </c>
      <c r="H49" s="5" t="str">
        <f t="shared" si="10"/>
        <v>N/A</v>
      </c>
      <c r="I49" s="6">
        <v>50.95</v>
      </c>
      <c r="J49" s="6">
        <v>11.59</v>
      </c>
      <c r="K49" s="111" t="str">
        <f t="shared" si="11"/>
        <v>Yes</v>
      </c>
    </row>
    <row r="50" spans="1:12" x14ac:dyDescent="0.25">
      <c r="A50" s="131" t="s">
        <v>45</v>
      </c>
      <c r="B50" s="3" t="s">
        <v>213</v>
      </c>
      <c r="C50" s="4">
        <v>63.335778961999999</v>
      </c>
      <c r="D50" s="5" t="str">
        <f t="shared" si="8"/>
        <v>N/A</v>
      </c>
      <c r="E50" s="4">
        <v>44.653909757000001</v>
      </c>
      <c r="F50" s="5" t="str">
        <f t="shared" si="9"/>
        <v>N/A</v>
      </c>
      <c r="G50" s="4">
        <v>38.240468943000003</v>
      </c>
      <c r="H50" s="5" t="str">
        <f t="shared" si="10"/>
        <v>N/A</v>
      </c>
      <c r="I50" s="6">
        <v>-29.5</v>
      </c>
      <c r="J50" s="6">
        <v>-14.4</v>
      </c>
      <c r="K50" s="111" t="str">
        <f t="shared" si="11"/>
        <v>Yes</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3.6499388E-3</v>
      </c>
      <c r="D52" s="5" t="str">
        <f t="shared" ref="D52:D57" si="12">IF($B52="N/A","N/A",IF(C52&lt;0,"No","Yes"))</f>
        <v>N/A</v>
      </c>
      <c r="E52" s="4">
        <v>1.5634959800000001E-2</v>
      </c>
      <c r="F52" s="5" t="str">
        <f t="shared" ref="F52:F57" si="13">IF($B52="N/A","N/A",IF(E52&lt;0,"No","Yes"))</f>
        <v>N/A</v>
      </c>
      <c r="G52" s="4">
        <v>1.0632137098000001</v>
      </c>
      <c r="H52" s="5" t="str">
        <f t="shared" ref="H52:H57" si="14">IF($B52="N/A","N/A",IF(G52&lt;0,"No","Yes"))</f>
        <v>N/A</v>
      </c>
      <c r="I52" s="6">
        <v>328.4</v>
      </c>
      <c r="J52" s="6">
        <v>6700</v>
      </c>
      <c r="K52" s="111" t="str">
        <f t="shared" ref="K52:K57" si="15">IF(J52="Div by 0", "N/A", IF(J52="N/A","N/A", IF(J52&gt;30, "No", IF(J52&lt;-30, "No", "Yes"))))</f>
        <v>No</v>
      </c>
    </row>
    <row r="53" spans="1:12" s="38" customFormat="1" x14ac:dyDescent="0.25">
      <c r="A53" s="130" t="s">
        <v>896</v>
      </c>
      <c r="B53" s="3" t="s">
        <v>213</v>
      </c>
      <c r="C53" s="4">
        <v>0</v>
      </c>
      <c r="D53" s="5" t="str">
        <f t="shared" si="12"/>
        <v>N/A</v>
      </c>
      <c r="E53" s="4">
        <v>0</v>
      </c>
      <c r="F53" s="5" t="str">
        <f t="shared" si="13"/>
        <v>N/A</v>
      </c>
      <c r="G53" s="4">
        <v>3.9827457E-3</v>
      </c>
      <c r="H53" s="5" t="str">
        <f t="shared" si="14"/>
        <v>N/A</v>
      </c>
      <c r="I53" s="6" t="s">
        <v>1748</v>
      </c>
      <c r="J53" s="6" t="s">
        <v>1748</v>
      </c>
      <c r="K53" s="111" t="str">
        <f t="shared" si="15"/>
        <v>N/A</v>
      </c>
    </row>
    <row r="54" spans="1:12" s="38" customFormat="1" x14ac:dyDescent="0.25">
      <c r="A54" s="130" t="s">
        <v>897</v>
      </c>
      <c r="B54" s="3" t="s">
        <v>213</v>
      </c>
      <c r="C54" s="4">
        <v>3.4309424300000002E-2</v>
      </c>
      <c r="D54" s="5" t="str">
        <f t="shared" si="12"/>
        <v>N/A</v>
      </c>
      <c r="E54" s="4">
        <v>5.4457767568</v>
      </c>
      <c r="F54" s="5" t="str">
        <f t="shared" si="13"/>
        <v>N/A</v>
      </c>
      <c r="G54" s="4">
        <v>0.51208781270000003</v>
      </c>
      <c r="H54" s="5" t="str">
        <f t="shared" si="14"/>
        <v>N/A</v>
      </c>
      <c r="I54" s="6">
        <v>15773</v>
      </c>
      <c r="J54" s="6">
        <v>-90.6</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4073212</v>
      </c>
      <c r="D7" s="19" t="str">
        <f>IF($B7="N/A","N/A",IF(C7&gt;15,"No",IF(C7&lt;-15,"No","Yes")))</f>
        <v>N/A</v>
      </c>
      <c r="E7" s="18">
        <v>4967101</v>
      </c>
      <c r="F7" s="19" t="str">
        <f>IF($B7="N/A","N/A",IF(E7&gt;15,"No",IF(E7&lt;-15,"No","Yes")))</f>
        <v>N/A</v>
      </c>
      <c r="G7" s="18">
        <v>5692978</v>
      </c>
      <c r="H7" s="19" t="str">
        <f>IF($B7="N/A","N/A",IF(G7&gt;15,"No",IF(G7&lt;-15,"No","Yes")))</f>
        <v>N/A</v>
      </c>
      <c r="I7" s="20">
        <v>21.95</v>
      </c>
      <c r="J7" s="20">
        <v>14.61</v>
      </c>
      <c r="K7" s="112" t="str">
        <f t="shared" ref="K7:K22" si="0">IF(J7="Div by 0", "N/A", IF(J7="N/A","N/A", IF(J7&gt;30, "No", IF(J7&lt;-30, "No", "Yes"))))</f>
        <v>Yes</v>
      </c>
    </row>
    <row r="8" spans="1:11" x14ac:dyDescent="0.25">
      <c r="A8" s="110" t="s">
        <v>362</v>
      </c>
      <c r="B8" s="17" t="s">
        <v>213</v>
      </c>
      <c r="C8" s="21">
        <v>99.990646202999997</v>
      </c>
      <c r="D8" s="19" t="str">
        <f>IF($B8="N/A","N/A",IF(C8&gt;15,"No",IF(C8&lt;-15,"No","Yes")))</f>
        <v>N/A</v>
      </c>
      <c r="E8" s="21">
        <v>99.999959735000004</v>
      </c>
      <c r="F8" s="19" t="str">
        <f>IF($B8="N/A","N/A",IF(E8&gt;15,"No",IF(E8&lt;-15,"No","Yes")))</f>
        <v>N/A</v>
      </c>
      <c r="G8" s="21">
        <v>89.374594457000001</v>
      </c>
      <c r="H8" s="19" t="str">
        <f>IF($B8="N/A","N/A",IF(G8&gt;15,"No",IF(G8&lt;-15,"No","Yes")))</f>
        <v>N/A</v>
      </c>
      <c r="I8" s="20">
        <v>9.2999999999999992E-3</v>
      </c>
      <c r="J8" s="20">
        <v>-10.6</v>
      </c>
      <c r="K8" s="112" t="str">
        <f t="shared" si="0"/>
        <v>Yes</v>
      </c>
    </row>
    <row r="9" spans="1:11" x14ac:dyDescent="0.25">
      <c r="A9" s="110" t="s">
        <v>119</v>
      </c>
      <c r="B9" s="22" t="s">
        <v>213</v>
      </c>
      <c r="C9" s="5">
        <v>9.3537974000000006E-3</v>
      </c>
      <c r="D9" s="5" t="str">
        <f>IF($B9="N/A","N/A",IF(C9&gt;15,"No",IF(C9&lt;-15,"No","Yes")))</f>
        <v>N/A</v>
      </c>
      <c r="E9" s="5">
        <v>4.0264900000000001E-5</v>
      </c>
      <c r="F9" s="5" t="str">
        <f>IF($B9="N/A","N/A",IF(E9&gt;15,"No",IF(E9&lt;-15,"No","Yes")))</f>
        <v>N/A</v>
      </c>
      <c r="G9" s="5">
        <v>10.625405542999999</v>
      </c>
      <c r="H9" s="5" t="str">
        <f>IF($B9="N/A","N/A",IF(G9&gt;15,"No",IF(G9&lt;-15,"No","Yes")))</f>
        <v>N/A</v>
      </c>
      <c r="I9" s="6">
        <v>-99.6</v>
      </c>
      <c r="J9" s="6">
        <v>26400000</v>
      </c>
      <c r="K9" s="111" t="str">
        <f t="shared" si="0"/>
        <v>No</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98.000668759999996</v>
      </c>
      <c r="D11" s="5" t="str">
        <f>IF(OR($B11="N/A",$C11="N/A"),"N/A",IF(C11&gt;100,"No",IF(C11&lt;95,"No","Yes")))</f>
        <v>Yes</v>
      </c>
      <c r="E11" s="5">
        <v>100</v>
      </c>
      <c r="F11" s="5" t="str">
        <f>IF(OR($B11="N/A",$E11="N/A"),"N/A",IF(E11&gt;100,"No",IF(E11&lt;95,"No","Yes")))</f>
        <v>Yes</v>
      </c>
      <c r="G11" s="5">
        <v>100</v>
      </c>
      <c r="H11" s="5" t="str">
        <f>IF($B11="N/A","N/A",IF(G11&gt;100,"No",IF(G11&lt;95,"No","Yes")))</f>
        <v>Yes</v>
      </c>
      <c r="I11" s="6">
        <v>2.04</v>
      </c>
      <c r="J11" s="6">
        <v>0</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71.463257988999999</v>
      </c>
      <c r="D13" s="5" t="str">
        <f t="shared" si="1"/>
        <v>No</v>
      </c>
      <c r="E13" s="5">
        <v>0</v>
      </c>
      <c r="F13" s="5" t="str">
        <f t="shared" si="2"/>
        <v>No</v>
      </c>
      <c r="G13" s="5">
        <v>0</v>
      </c>
      <c r="H13" s="5" t="str">
        <f t="shared" si="3"/>
        <v>No</v>
      </c>
      <c r="I13" s="6">
        <v>-100</v>
      </c>
      <c r="J13" s="6" t="s">
        <v>1748</v>
      </c>
      <c r="K13" s="111" t="str">
        <f t="shared" si="0"/>
        <v>N/A</v>
      </c>
    </row>
    <row r="14" spans="1:11" x14ac:dyDescent="0.25">
      <c r="A14" s="110" t="s">
        <v>13</v>
      </c>
      <c r="B14" s="22" t="s">
        <v>213</v>
      </c>
      <c r="C14" s="23">
        <v>4072831</v>
      </c>
      <c r="D14" s="5" t="str">
        <f>IF($B14="N/A","N/A",IF(C14&gt;15,"No",IF(C14&lt;-15,"No","Yes")))</f>
        <v>N/A</v>
      </c>
      <c r="E14" s="23">
        <v>4967099</v>
      </c>
      <c r="F14" s="5" t="str">
        <f>IF($B14="N/A","N/A",IF(E14&gt;15,"No",IF(E14&lt;-15,"No","Yes")))</f>
        <v>N/A</v>
      </c>
      <c r="G14" s="23">
        <v>5088076</v>
      </c>
      <c r="H14" s="5" t="str">
        <f>IF($B14="N/A","N/A",IF(G14&gt;15,"No",IF(G14&lt;-15,"No","Yes")))</f>
        <v>N/A</v>
      </c>
      <c r="I14" s="6">
        <v>21.96</v>
      </c>
      <c r="J14" s="6">
        <v>2.4359999999999999</v>
      </c>
      <c r="K14" s="111" t="str">
        <f t="shared" si="0"/>
        <v>Yes</v>
      </c>
    </row>
    <row r="15" spans="1:11" ht="14.25" customHeight="1" x14ac:dyDescent="0.25">
      <c r="A15" s="110" t="s">
        <v>442</v>
      </c>
      <c r="B15" s="22" t="s">
        <v>213</v>
      </c>
      <c r="C15" s="5">
        <v>11.201667833</v>
      </c>
      <c r="D15" s="5" t="str">
        <f>IF($B15="N/A","N/A",IF(C15&gt;15,"No",IF(C15&lt;-15,"No","Yes")))</f>
        <v>N/A</v>
      </c>
      <c r="E15" s="5">
        <v>18.433939004999999</v>
      </c>
      <c r="F15" s="5" t="str">
        <f>IF($B15="N/A","N/A",IF(E15&gt;15,"No",IF(E15&lt;-15,"No","Yes")))</f>
        <v>N/A</v>
      </c>
      <c r="G15" s="5">
        <v>14.220876418</v>
      </c>
      <c r="H15" s="5" t="str">
        <f>IF($B15="N/A","N/A",IF(G15&gt;15,"No",IF(G15&lt;-15,"No","Yes")))</f>
        <v>N/A</v>
      </c>
      <c r="I15" s="6">
        <v>64.56</v>
      </c>
      <c r="J15" s="6">
        <v>-22.9</v>
      </c>
      <c r="K15" s="111" t="str">
        <f t="shared" si="0"/>
        <v>Yes</v>
      </c>
    </row>
    <row r="16" spans="1:11" ht="12.75" customHeight="1" x14ac:dyDescent="0.25">
      <c r="A16" s="110" t="s">
        <v>859</v>
      </c>
      <c r="B16" s="22" t="s">
        <v>213</v>
      </c>
      <c r="C16" s="24">
        <v>123.81069428000001</v>
      </c>
      <c r="D16" s="5" t="str">
        <f>IF($B16="N/A","N/A",IF(C16&gt;15,"No",IF(C16&lt;-15,"No","Yes")))</f>
        <v>N/A</v>
      </c>
      <c r="E16" s="24">
        <v>129.54363215999999</v>
      </c>
      <c r="F16" s="5" t="str">
        <f>IF($B16="N/A","N/A",IF(E16&gt;15,"No",IF(E16&lt;-15,"No","Yes")))</f>
        <v>N/A</v>
      </c>
      <c r="G16" s="24">
        <v>137.1564716</v>
      </c>
      <c r="H16" s="5" t="str">
        <f>IF($B16="N/A","N/A",IF(G16&gt;15,"No",IF(G16&lt;-15,"No","Yes")))</f>
        <v>N/A</v>
      </c>
      <c r="I16" s="6">
        <v>4.63</v>
      </c>
      <c r="J16" s="6">
        <v>5.8769999999999998</v>
      </c>
      <c r="K16" s="111" t="str">
        <f t="shared" si="0"/>
        <v>Yes</v>
      </c>
    </row>
    <row r="17" spans="1:11" x14ac:dyDescent="0.25">
      <c r="A17" s="110" t="s">
        <v>131</v>
      </c>
      <c r="B17" s="22" t="s">
        <v>213</v>
      </c>
      <c r="C17" s="23">
        <v>4091</v>
      </c>
      <c r="D17" s="5" t="str">
        <f>IF($B17="N/A","N/A",IF(C17&gt;15,"No",IF(C17&lt;-15,"No","Yes")))</f>
        <v>N/A</v>
      </c>
      <c r="E17" s="23">
        <v>316964</v>
      </c>
      <c r="F17" s="5" t="str">
        <f>IF($B17="N/A","N/A",IF(E17&gt;15,"No",IF(E17&lt;-15,"No","Yes")))</f>
        <v>N/A</v>
      </c>
      <c r="G17" s="23">
        <v>206674</v>
      </c>
      <c r="H17" s="5" t="str">
        <f>IF($B17="N/A","N/A",IF(G17&gt;15,"No",IF(G17&lt;-15,"No","Yes")))</f>
        <v>N/A</v>
      </c>
      <c r="I17" s="6">
        <v>7648</v>
      </c>
      <c r="J17" s="6">
        <v>-34.799999999999997</v>
      </c>
      <c r="K17" s="111" t="str">
        <f t="shared" si="0"/>
        <v>No</v>
      </c>
    </row>
    <row r="18" spans="1:11" x14ac:dyDescent="0.25">
      <c r="A18" s="110" t="s">
        <v>346</v>
      </c>
      <c r="B18" s="22" t="s">
        <v>213</v>
      </c>
      <c r="C18" s="4">
        <v>0.100436707</v>
      </c>
      <c r="D18" s="5" t="str">
        <f>IF($B18="N/A","N/A",IF(C18&gt;15,"No",IF(C18&lt;-15,"No","Yes")))</f>
        <v>N/A</v>
      </c>
      <c r="E18" s="4">
        <v>6.3812674637000004</v>
      </c>
      <c r="F18" s="5" t="str">
        <f>IF($B18="N/A","N/A",IF(E18&gt;15,"No",IF(E18&lt;-15,"No","Yes")))</f>
        <v>N/A</v>
      </c>
      <c r="G18" s="4">
        <v>3.6303319633000002</v>
      </c>
      <c r="H18" s="5" t="str">
        <f>IF($B18="N/A","N/A",IF(G18&gt;15,"No",IF(G18&lt;-15,"No","Yes")))</f>
        <v>N/A</v>
      </c>
      <c r="I18" s="6">
        <v>6254</v>
      </c>
      <c r="J18" s="6">
        <v>-43.1</v>
      </c>
      <c r="K18" s="111" t="str">
        <f t="shared" si="0"/>
        <v>No</v>
      </c>
    </row>
    <row r="19" spans="1:11" ht="27.75" customHeight="1" x14ac:dyDescent="0.25">
      <c r="A19" s="110" t="s">
        <v>838</v>
      </c>
      <c r="B19" s="22" t="s">
        <v>213</v>
      </c>
      <c r="C19" s="24">
        <v>52.259594231000001</v>
      </c>
      <c r="D19" s="5" t="str">
        <f>IF($B19="N/A","N/A",IF(C19&gt;60,"No",IF(C19&lt;15,"No","Yes")))</f>
        <v>N/A</v>
      </c>
      <c r="E19" s="24">
        <v>105.04527013000001</v>
      </c>
      <c r="F19" s="5" t="str">
        <f>IF($B19="N/A","N/A",IF(E19&gt;60,"No",IF(E19&lt;15,"No","Yes")))</f>
        <v>N/A</v>
      </c>
      <c r="G19" s="24">
        <v>107.80436339000001</v>
      </c>
      <c r="H19" s="5" t="str">
        <f>IF($B19="N/A","N/A",IF(G19&gt;60,"No",IF(G19&lt;15,"No","Yes")))</f>
        <v>N/A</v>
      </c>
      <c r="I19" s="6">
        <v>101</v>
      </c>
      <c r="J19" s="6">
        <v>2.6269999999999998</v>
      </c>
      <c r="K19" s="111" t="str">
        <f t="shared" si="0"/>
        <v>Yes</v>
      </c>
    </row>
    <row r="20" spans="1:11" x14ac:dyDescent="0.25">
      <c r="A20" s="110" t="s">
        <v>27</v>
      </c>
      <c r="B20" s="22" t="s">
        <v>217</v>
      </c>
      <c r="C20" s="23">
        <v>0</v>
      </c>
      <c r="D20" s="5" t="str">
        <f>IF($B20="N/A","N/A",IF(C20="N/A","N/A",IF(C20=0,"Yes","No")))</f>
        <v>Yes</v>
      </c>
      <c r="E20" s="23">
        <v>11</v>
      </c>
      <c r="F20" s="5" t="str">
        <f>IF($B20="N/A","N/A",IF(E20="N/A","N/A",IF(E20=0,"Yes","No")))</f>
        <v>No</v>
      </c>
      <c r="G20" s="23">
        <v>11</v>
      </c>
      <c r="H20" s="5" t="str">
        <f>IF($B20="N/A","N/A",IF(G20=0,"Yes","No"))</f>
        <v>No</v>
      </c>
      <c r="I20" s="6" t="s">
        <v>1748</v>
      </c>
      <c r="J20" s="6">
        <v>-28.6</v>
      </c>
      <c r="K20" s="111" t="str">
        <f t="shared" si="0"/>
        <v>Yes</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4072831</v>
      </c>
      <c r="D6" s="5" t="str">
        <f>IF($B6="N/A","N/A",IF(C6&gt;15,"No",IF(C6&lt;-15,"No","Yes")))</f>
        <v>N/A</v>
      </c>
      <c r="E6" s="23">
        <v>4967099</v>
      </c>
      <c r="F6" s="5" t="str">
        <f>IF($B6="N/A","N/A",IF(E6&gt;15,"No",IF(E6&lt;-15,"No","Yes")))</f>
        <v>N/A</v>
      </c>
      <c r="G6" s="23">
        <v>5088076</v>
      </c>
      <c r="H6" s="5" t="str">
        <f>IF($B6="N/A","N/A",IF(G6&gt;15,"No",IF(G6&lt;-15,"No","Yes")))</f>
        <v>N/A</v>
      </c>
      <c r="I6" s="6">
        <v>21.96</v>
      </c>
      <c r="J6" s="6">
        <v>2.4359999999999999</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82.040772376999996</v>
      </c>
      <c r="D9" s="5" t="str">
        <f>IF($B9="N/A","N/A",IF(C9&gt;60,"No",IF(C9&lt;15,"No","Yes")))</f>
        <v>No</v>
      </c>
      <c r="E9" s="24">
        <v>90.608660104999998</v>
      </c>
      <c r="F9" s="5" t="str">
        <f>IF($B9="N/A","N/A",IF(E9&gt;60,"No",IF(E9&lt;15,"No","Yes")))</f>
        <v>No</v>
      </c>
      <c r="G9" s="24">
        <v>89.632190832000006</v>
      </c>
      <c r="H9" s="5" t="str">
        <f>IF($B9="N/A","N/A",IF(G9&gt;60,"No",IF(G9&lt;15,"No","Yes")))</f>
        <v>No</v>
      </c>
      <c r="I9" s="6">
        <v>10.44</v>
      </c>
      <c r="J9" s="6">
        <v>-1.08</v>
      </c>
      <c r="K9" s="111" t="str">
        <f t="shared" si="0"/>
        <v>Yes</v>
      </c>
    </row>
    <row r="10" spans="1:11" x14ac:dyDescent="0.25">
      <c r="A10" s="110" t="s">
        <v>14</v>
      </c>
      <c r="B10" s="22" t="s">
        <v>272</v>
      </c>
      <c r="C10" s="5">
        <v>1.3664205561</v>
      </c>
      <c r="D10" s="5" t="str">
        <f>IF($B10="N/A","N/A",IF(C10&gt;15,"No",IF(C10&lt;=0,"No","Yes")))</f>
        <v>Yes</v>
      </c>
      <c r="E10" s="5">
        <v>1.1454372059</v>
      </c>
      <c r="F10" s="5" t="str">
        <f>IF($B10="N/A","N/A",IF(E10&gt;15,"No",IF(E10&lt;=0,"No","Yes")))</f>
        <v>Yes</v>
      </c>
      <c r="G10" s="5">
        <v>1.1464058319999999</v>
      </c>
      <c r="H10" s="5" t="str">
        <f>IF($B10="N/A","N/A",IF(G10&gt;15,"No",IF(G10&lt;=0,"No","Yes")))</f>
        <v>Yes</v>
      </c>
      <c r="I10" s="6">
        <v>-16.2</v>
      </c>
      <c r="J10" s="6">
        <v>8.4599999999999995E-2</v>
      </c>
      <c r="K10" s="111" t="str">
        <f t="shared" si="0"/>
        <v>Yes</v>
      </c>
    </row>
    <row r="11" spans="1:11" x14ac:dyDescent="0.25">
      <c r="A11" s="110" t="s">
        <v>874</v>
      </c>
      <c r="B11" s="22" t="s">
        <v>213</v>
      </c>
      <c r="C11" s="24">
        <v>120.42823258999999</v>
      </c>
      <c r="D11" s="5" t="str">
        <f>IF($B11="N/A","N/A",IF(C11&gt;15,"No",IF(C11&lt;-15,"No","Yes")))</f>
        <v>N/A</v>
      </c>
      <c r="E11" s="24">
        <v>132.83977501999999</v>
      </c>
      <c r="F11" s="5" t="str">
        <f>IF($B11="N/A","N/A",IF(E11&gt;15,"No",IF(E11&lt;-15,"No","Yes")))</f>
        <v>N/A</v>
      </c>
      <c r="G11" s="24">
        <v>110.15215155</v>
      </c>
      <c r="H11" s="5" t="str">
        <f>IF($B11="N/A","N/A",IF(G11&gt;15,"No",IF(G11&lt;-15,"No","Yes")))</f>
        <v>N/A</v>
      </c>
      <c r="I11" s="6">
        <v>10.31</v>
      </c>
      <c r="J11" s="6">
        <v>-17.100000000000001</v>
      </c>
      <c r="K11" s="111" t="str">
        <f t="shared" si="0"/>
        <v>Yes</v>
      </c>
    </row>
    <row r="12" spans="1:11" x14ac:dyDescent="0.25">
      <c r="A12" s="110" t="s">
        <v>936</v>
      </c>
      <c r="B12" s="22" t="s">
        <v>213</v>
      </c>
      <c r="C12" s="5">
        <v>1.7245252749</v>
      </c>
      <c r="D12" s="5" t="str">
        <f>IF($B12="N/A","N/A",IF(C12&gt;15,"No",IF(C12&lt;-15,"No","Yes")))</f>
        <v>N/A</v>
      </c>
      <c r="E12" s="5">
        <v>1.7657187827</v>
      </c>
      <c r="F12" s="5" t="str">
        <f>IF($B12="N/A","N/A",IF(E12&gt;15,"No",IF(E12&lt;-15,"No","Yes")))</f>
        <v>N/A</v>
      </c>
      <c r="G12" s="5">
        <v>1.6989722638</v>
      </c>
      <c r="H12" s="5" t="str">
        <f>IF($B12="N/A","N/A",IF(G12&gt;15,"No",IF(G12&lt;-15,"No","Yes")))</f>
        <v>N/A</v>
      </c>
      <c r="I12" s="6">
        <v>2.3889999999999998</v>
      </c>
      <c r="J12" s="6">
        <v>-3.78</v>
      </c>
      <c r="K12" s="111" t="str">
        <f t="shared" si="0"/>
        <v>Yes</v>
      </c>
    </row>
    <row r="13" spans="1:11" x14ac:dyDescent="0.25">
      <c r="A13" s="110" t="s">
        <v>51</v>
      </c>
      <c r="B13" s="22" t="s">
        <v>273</v>
      </c>
      <c r="C13" s="5">
        <v>99.954798026000006</v>
      </c>
      <c r="D13" s="5" t="str">
        <f>IF($B13="N/A","N/A",IF(C13&gt;99,"No",IF(C13&lt;95,"No","Yes")))</f>
        <v>No</v>
      </c>
      <c r="E13" s="5">
        <v>100</v>
      </c>
      <c r="F13" s="5" t="str">
        <f>IF($B13="N/A","N/A",IF(E13&gt;99,"No",IF(E13&lt;95,"No","Yes")))</f>
        <v>No</v>
      </c>
      <c r="G13" s="5">
        <v>100</v>
      </c>
      <c r="H13" s="5" t="str">
        <f>IF($B13="N/A","N/A",IF(G13&gt;99,"No",IF(G13&lt;95,"No","Yes")))</f>
        <v>No</v>
      </c>
      <c r="I13" s="6">
        <v>4.5199999999999997E-2</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85.759115105000006</v>
      </c>
      <c r="D15" s="5" t="str">
        <f>IF($B15="N/A","N/A",IF(C15&gt;15,"No",IF(C15&lt;-15,"No","Yes")))</f>
        <v>N/A</v>
      </c>
      <c r="E15" s="5">
        <v>89.127315562000007</v>
      </c>
      <c r="F15" s="5" t="str">
        <f>IF($B15="N/A","N/A",IF(E15&gt;15,"No",IF(E15&lt;-15,"No","Yes")))</f>
        <v>N/A</v>
      </c>
      <c r="G15" s="5">
        <v>90.988931769000004</v>
      </c>
      <c r="H15" s="5" t="str">
        <f>IF($B15="N/A","N/A",IF(G15&gt;15,"No",IF(G15&lt;-15,"No","Yes")))</f>
        <v>N/A</v>
      </c>
      <c r="I15" s="6">
        <v>3.9279999999999999</v>
      </c>
      <c r="J15" s="6">
        <v>2.089</v>
      </c>
      <c r="K15" s="111" t="str">
        <f t="shared" si="0"/>
        <v>Yes</v>
      </c>
    </row>
    <row r="16" spans="1:11" x14ac:dyDescent="0.25">
      <c r="A16" s="110" t="s">
        <v>165</v>
      </c>
      <c r="B16" s="22" t="s">
        <v>275</v>
      </c>
      <c r="C16" s="5">
        <v>99.905330152999994</v>
      </c>
      <c r="D16" s="5" t="str">
        <f>IF($B16="N/A","N/A",IF(C16&gt;98,"Yes","No"))</f>
        <v>Yes</v>
      </c>
      <c r="E16" s="5">
        <v>99.698999356000002</v>
      </c>
      <c r="F16" s="5" t="str">
        <f>IF($B16="N/A","N/A",IF(E16&gt;98,"Yes","No"))</f>
        <v>Yes</v>
      </c>
      <c r="G16" s="5">
        <v>99.777086663000006</v>
      </c>
      <c r="H16" s="5" t="str">
        <f>IF($B16="N/A","N/A",IF(G16&gt;98,"Yes","No"))</f>
        <v>Yes</v>
      </c>
      <c r="I16" s="6">
        <v>-0.20699999999999999</v>
      </c>
      <c r="J16" s="6">
        <v>7.8299999999999995E-2</v>
      </c>
      <c r="K16" s="111" t="str">
        <f t="shared" si="0"/>
        <v>Yes</v>
      </c>
    </row>
    <row r="17" spans="1:11" x14ac:dyDescent="0.25">
      <c r="A17" s="110" t="s">
        <v>21</v>
      </c>
      <c r="B17" s="22" t="s">
        <v>275</v>
      </c>
      <c r="C17" s="5">
        <v>99.837533375999996</v>
      </c>
      <c r="D17" s="5" t="str">
        <f>IF($B17="N/A","N/A",IF(C17&gt;98,"Yes","No"))</f>
        <v>Yes</v>
      </c>
      <c r="E17" s="5">
        <v>99.330796507000002</v>
      </c>
      <c r="F17" s="5" t="str">
        <f>IF($B17="N/A","N/A",IF(E17&gt;98,"Yes","No"))</f>
        <v>Yes</v>
      </c>
      <c r="G17" s="5">
        <v>99.257676183000001</v>
      </c>
      <c r="H17" s="5" t="str">
        <f>IF($B17="N/A","N/A",IF(G17&gt;98,"Yes","No"))</f>
        <v>Yes</v>
      </c>
      <c r="I17" s="6">
        <v>-0.50800000000000001</v>
      </c>
      <c r="J17" s="6">
        <v>-7.3999999999999996E-2</v>
      </c>
      <c r="K17" s="111" t="str">
        <f t="shared" si="0"/>
        <v>Yes</v>
      </c>
    </row>
    <row r="18" spans="1:11" x14ac:dyDescent="0.25">
      <c r="A18" s="110" t="s">
        <v>53</v>
      </c>
      <c r="B18" s="22" t="s">
        <v>275</v>
      </c>
      <c r="C18" s="5">
        <v>99.996708416999994</v>
      </c>
      <c r="D18" s="5" t="str">
        <f>IF($B18="N/A","N/A",IF(C18&gt;98,"Yes","No"))</f>
        <v>Yes</v>
      </c>
      <c r="E18" s="5">
        <v>99.997221718000006</v>
      </c>
      <c r="F18" s="5" t="str">
        <f>IF($B18="N/A","N/A",IF(E18&gt;98,"Yes","No"))</f>
        <v>Yes</v>
      </c>
      <c r="G18" s="5">
        <v>99.997287775999993</v>
      </c>
      <c r="H18" s="5" t="str">
        <f>IF($B18="N/A","N/A",IF(G18&gt;98,"Yes","No"))</f>
        <v>Yes</v>
      </c>
      <c r="I18" s="6">
        <v>5.0000000000000001E-4</v>
      </c>
      <c r="J18" s="6">
        <v>1E-4</v>
      </c>
      <c r="K18" s="111" t="str">
        <f t="shared" si="0"/>
        <v>Yes</v>
      </c>
    </row>
    <row r="19" spans="1:11" ht="12.75" customHeight="1" x14ac:dyDescent="0.25">
      <c r="A19" s="110" t="s">
        <v>675</v>
      </c>
      <c r="B19" s="22" t="s">
        <v>223</v>
      </c>
      <c r="C19" s="5">
        <v>99.782804639000005</v>
      </c>
      <c r="D19" s="5" t="str">
        <f>IF($B19="N/A","N/A",IF(C19&gt;100,"No",IF(C19&lt;98,"No","Yes")))</f>
        <v>Yes</v>
      </c>
      <c r="E19" s="5">
        <v>99.463368860000003</v>
      </c>
      <c r="F19" s="5" t="str">
        <f>IF($B19="N/A","N/A",IF(E19&gt;100,"No",IF(E19&lt;98,"No","Yes")))</f>
        <v>Yes</v>
      </c>
      <c r="G19" s="5">
        <v>99.510109518999997</v>
      </c>
      <c r="H19" s="5" t="str">
        <f>IF($B19="N/A","N/A",IF(G19&gt;100,"No",IF(G19&lt;98,"No","Yes")))</f>
        <v>Yes</v>
      </c>
      <c r="I19" s="6">
        <v>-0.32</v>
      </c>
      <c r="J19" s="6">
        <v>4.7E-2</v>
      </c>
      <c r="K19" s="111" t="str">
        <f>IF(J19="Div by 0", "N/A", IF(J19="N/A","N/A", IF(J19&gt;30, "No", IF(J19&lt;-30, "No", "Yes"))))</f>
        <v>Yes</v>
      </c>
    </row>
    <row r="20" spans="1:11" x14ac:dyDescent="0.25">
      <c r="A20" s="110" t="s">
        <v>676</v>
      </c>
      <c r="B20" s="22" t="s">
        <v>223</v>
      </c>
      <c r="C20" s="5">
        <v>99.949715565999995</v>
      </c>
      <c r="D20" s="5" t="str">
        <f>IF($B20="N/A","N/A",IF(C20&gt;100,"No",IF(C20&lt;98,"No","Yes")))</f>
        <v>Yes</v>
      </c>
      <c r="E20" s="5">
        <v>99.83402787</v>
      </c>
      <c r="F20" s="5" t="str">
        <f>IF($B20="N/A","N/A",IF(E20&gt;100,"No",IF(E20&lt;98,"No","Yes")))</f>
        <v>Yes</v>
      </c>
      <c r="G20" s="5">
        <v>99.839762613999994</v>
      </c>
      <c r="H20" s="5" t="str">
        <f>IF($B20="N/A","N/A",IF(G20&gt;100,"No",IF(G20&lt;98,"No","Yes")))</f>
        <v>Yes</v>
      </c>
      <c r="I20" s="6">
        <v>-0.11600000000000001</v>
      </c>
      <c r="J20" s="6">
        <v>5.7000000000000002E-3</v>
      </c>
      <c r="K20" s="111" t="str">
        <f>IF(J20="Div by 0", "N/A", IF(J20="N/A","N/A", IF(J20&gt;30, "No", IF(J20&lt;-30, "No", "Yes"))))</f>
        <v>Yes</v>
      </c>
    </row>
    <row r="21" spans="1:11" x14ac:dyDescent="0.25">
      <c r="A21" s="110" t="s">
        <v>677</v>
      </c>
      <c r="B21" s="22" t="s">
        <v>223</v>
      </c>
      <c r="C21" s="5">
        <v>99.949715565999995</v>
      </c>
      <c r="D21" s="5" t="str">
        <f>IF($B21="N/A","N/A",IF(C21&gt;100,"No",IF(C21&lt;98,"No","Yes")))</f>
        <v>Yes</v>
      </c>
      <c r="E21" s="5">
        <v>99.83402787</v>
      </c>
      <c r="F21" s="5" t="str">
        <f>IF($B21="N/A","N/A",IF(E21&gt;100,"No",IF(E21&lt;98,"No","Yes")))</f>
        <v>Yes</v>
      </c>
      <c r="G21" s="5">
        <v>99.839762613999994</v>
      </c>
      <c r="H21" s="5" t="str">
        <f>IF($B21="N/A","N/A",IF(G21&gt;100,"No",IF(G21&lt;98,"No","Yes")))</f>
        <v>Yes</v>
      </c>
      <c r="I21" s="6">
        <v>-0.11600000000000001</v>
      </c>
      <c r="J21" s="6">
        <v>5.7000000000000002E-3</v>
      </c>
      <c r="K21" s="111" t="str">
        <f>IF(J21="Div by 0", "N/A", IF(J21="N/A","N/A", IF(J21&gt;30, "No", IF(J21&lt;-30, "No", "Yes"))))</f>
        <v>Yes</v>
      </c>
    </row>
    <row r="22" spans="1:11" ht="15" customHeight="1" x14ac:dyDescent="0.25">
      <c r="A22" s="110" t="s">
        <v>1701</v>
      </c>
      <c r="B22" s="22" t="s">
        <v>213</v>
      </c>
      <c r="C22" s="5">
        <v>64.115869281000002</v>
      </c>
      <c r="D22" s="5" t="str">
        <f>IF($B22="N/A","N/A",IF(C22&gt;15,"No",IF(C22&lt;-15,"No","Yes")))</f>
        <v>N/A</v>
      </c>
      <c r="E22" s="5">
        <v>59.971907143000003</v>
      </c>
      <c r="F22" s="5" t="str">
        <f>IF($B22="N/A","N/A",IF(E22&gt;15,"No",IF(E22&lt;-15,"No","Yes")))</f>
        <v>N/A</v>
      </c>
      <c r="G22" s="5">
        <v>56.263251570999998</v>
      </c>
      <c r="H22" s="5" t="str">
        <f>IF($B22="N/A","N/A",IF(G22&gt;15,"No",IF(G22&lt;-15,"No","Yes")))</f>
        <v>N/A</v>
      </c>
      <c r="I22" s="6">
        <v>-6.46</v>
      </c>
      <c r="J22" s="6">
        <v>-6.18</v>
      </c>
      <c r="K22" s="111" t="str">
        <f t="shared" ref="K22:K31" si="1">IF(J22="Div by 0", "N/A", IF(J22="N/A","N/A", IF(J22&gt;30, "No", IF(J22&lt;-30, "No", "Yes"))))</f>
        <v>Yes</v>
      </c>
    </row>
    <row r="23" spans="1:11" x14ac:dyDescent="0.25">
      <c r="A23" s="110" t="s">
        <v>937</v>
      </c>
      <c r="B23" s="22" t="s">
        <v>213</v>
      </c>
      <c r="C23" s="5">
        <v>35.830777167000001</v>
      </c>
      <c r="D23" s="5" t="str">
        <f>IF($B23="N/A","N/A",IF(C23&gt;15,"No",IF(C23&lt;-15,"No","Yes")))</f>
        <v>N/A</v>
      </c>
      <c r="E23" s="5">
        <v>39.615940813999998</v>
      </c>
      <c r="F23" s="5" t="str">
        <f>IF($B23="N/A","N/A",IF(E23&gt;15,"No",IF(E23&lt;-15,"No","Yes")))</f>
        <v>N/A</v>
      </c>
      <c r="G23" s="5">
        <v>43.098216299999997</v>
      </c>
      <c r="H23" s="5" t="str">
        <f>IF($B23="N/A","N/A",IF(G23&gt;15,"No",IF(G23&lt;-15,"No","Yes")))</f>
        <v>N/A</v>
      </c>
      <c r="I23" s="6">
        <v>10.56</v>
      </c>
      <c r="J23" s="6">
        <v>8.7899999999999991</v>
      </c>
      <c r="K23" s="111" t="str">
        <f t="shared" si="1"/>
        <v>Yes</v>
      </c>
    </row>
    <row r="24" spans="1:11" ht="25" x14ac:dyDescent="0.25">
      <c r="A24" s="110" t="s">
        <v>938</v>
      </c>
      <c r="B24" s="22" t="s">
        <v>213</v>
      </c>
      <c r="C24" s="5">
        <v>0</v>
      </c>
      <c r="D24" s="5" t="str">
        <f>IF($B24="N/A","N/A",IF(C24&gt;15,"No",IF(C24&lt;-15,"No","Yes")))</f>
        <v>N/A</v>
      </c>
      <c r="E24" s="5">
        <v>0.23871076460000001</v>
      </c>
      <c r="F24" s="5" t="str">
        <f>IF($B24="N/A","N/A",IF(E24&gt;15,"No",IF(E24&lt;-15,"No","Yes")))</f>
        <v>N/A</v>
      </c>
      <c r="G24" s="5">
        <v>0.47055114739999998</v>
      </c>
      <c r="H24" s="5" t="str">
        <f>IF($B24="N/A","N/A",IF(G24&gt;15,"No",IF(G24&lt;-15,"No","Yes")))</f>
        <v>N/A</v>
      </c>
      <c r="I24" s="6" t="s">
        <v>1748</v>
      </c>
      <c r="J24" s="6">
        <v>97.12</v>
      </c>
      <c r="K24" s="111" t="str">
        <f t="shared" si="1"/>
        <v>No</v>
      </c>
    </row>
    <row r="25" spans="1:11" x14ac:dyDescent="0.25">
      <c r="A25" s="110" t="s">
        <v>166</v>
      </c>
      <c r="B25" s="22" t="s">
        <v>213</v>
      </c>
      <c r="C25" s="5">
        <v>99.949715565999995</v>
      </c>
      <c r="D25" s="5" t="str">
        <f t="shared" ref="D25:D27" si="2">IF($B25="N/A","N/A",IF(C25&gt;15,"No",IF(C25&lt;-15,"No","Yes")))</f>
        <v>N/A</v>
      </c>
      <c r="E25" s="5">
        <v>99.83402787</v>
      </c>
      <c r="F25" s="5" t="str">
        <f t="shared" ref="F25:F27" si="3">IF($B25="N/A","N/A",IF(E25&gt;15,"No",IF(E25&lt;-15,"No","Yes")))</f>
        <v>N/A</v>
      </c>
      <c r="G25" s="5">
        <v>99.839762613999994</v>
      </c>
      <c r="H25" s="5" t="str">
        <f t="shared" ref="H25:H27" si="4">IF($B25="N/A","N/A",IF(G25&gt;15,"No",IF(G25&lt;-15,"No","Yes")))</f>
        <v>N/A</v>
      </c>
      <c r="I25" s="6">
        <v>-0.11600000000000001</v>
      </c>
      <c r="J25" s="6">
        <v>5.7000000000000002E-3</v>
      </c>
      <c r="K25" s="111" t="str">
        <f t="shared" si="1"/>
        <v>Yes</v>
      </c>
    </row>
    <row r="26" spans="1:11" x14ac:dyDescent="0.25">
      <c r="A26" s="110" t="s">
        <v>167</v>
      </c>
      <c r="B26" s="22" t="s">
        <v>213</v>
      </c>
      <c r="C26" s="5">
        <v>99.949715565999995</v>
      </c>
      <c r="D26" s="5" t="str">
        <f t="shared" si="2"/>
        <v>N/A</v>
      </c>
      <c r="E26" s="5">
        <v>99.83402787</v>
      </c>
      <c r="F26" s="5" t="str">
        <f t="shared" si="3"/>
        <v>N/A</v>
      </c>
      <c r="G26" s="5">
        <v>99.839762613999994</v>
      </c>
      <c r="H26" s="5" t="str">
        <f t="shared" si="4"/>
        <v>N/A</v>
      </c>
      <c r="I26" s="6">
        <v>-0.11600000000000001</v>
      </c>
      <c r="J26" s="6">
        <v>5.7000000000000002E-3</v>
      </c>
      <c r="K26" s="111" t="str">
        <f t="shared" si="1"/>
        <v>Yes</v>
      </c>
    </row>
    <row r="27" spans="1:11" x14ac:dyDescent="0.25">
      <c r="A27" s="110" t="s">
        <v>168</v>
      </c>
      <c r="B27" s="22" t="s">
        <v>213</v>
      </c>
      <c r="C27" s="5">
        <v>99.949715565999995</v>
      </c>
      <c r="D27" s="5" t="str">
        <f t="shared" si="2"/>
        <v>N/A</v>
      </c>
      <c r="E27" s="5">
        <v>99.83402787</v>
      </c>
      <c r="F27" s="5" t="str">
        <f t="shared" si="3"/>
        <v>N/A</v>
      </c>
      <c r="G27" s="5">
        <v>99.839762613999994</v>
      </c>
      <c r="H27" s="5" t="str">
        <f t="shared" si="4"/>
        <v>N/A</v>
      </c>
      <c r="I27" s="6">
        <v>-0.11600000000000001</v>
      </c>
      <c r="J27" s="6">
        <v>5.7000000000000002E-3</v>
      </c>
      <c r="K27" s="111" t="str">
        <f t="shared" si="1"/>
        <v>Yes</v>
      </c>
    </row>
    <row r="28" spans="1:11" x14ac:dyDescent="0.25">
      <c r="A28" s="110" t="s">
        <v>54</v>
      </c>
      <c r="B28" s="22" t="s">
        <v>213</v>
      </c>
      <c r="C28" s="5">
        <v>2.5564281945</v>
      </c>
      <c r="D28" s="5" t="str">
        <f>IF($B28="N/A","N/A",IF(C28&gt;15,"No",IF(C28&lt;-15,"No","Yes")))</f>
        <v>N/A</v>
      </c>
      <c r="E28" s="5">
        <v>2.5102177346999999</v>
      </c>
      <c r="F28" s="5" t="str">
        <f>IF($B28="N/A","N/A",IF(E28&gt;15,"No",IF(E28&lt;-15,"No","Yes")))</f>
        <v>N/A</v>
      </c>
      <c r="G28" s="5">
        <v>2.4324911813000001</v>
      </c>
      <c r="H28" s="5" t="str">
        <f>IF($B28="N/A","N/A",IF(G28&gt;15,"No",IF(G28&lt;-15,"No","Yes")))</f>
        <v>N/A</v>
      </c>
      <c r="I28" s="6">
        <v>-1.81</v>
      </c>
      <c r="J28" s="6">
        <v>-3.1</v>
      </c>
      <c r="K28" s="111" t="str">
        <f t="shared" si="1"/>
        <v>Yes</v>
      </c>
    </row>
    <row r="29" spans="1:11" x14ac:dyDescent="0.25">
      <c r="A29" s="110" t="s">
        <v>55</v>
      </c>
      <c r="B29" s="22" t="s">
        <v>213</v>
      </c>
      <c r="C29" s="5">
        <v>97.393287372000003</v>
      </c>
      <c r="D29" s="5" t="str">
        <f>IF($B29="N/A","N/A",IF(C29&gt;15,"No",IF(C29&lt;-15,"No","Yes")))</f>
        <v>N/A</v>
      </c>
      <c r="E29" s="5">
        <v>97.323810135000002</v>
      </c>
      <c r="F29" s="5" t="str">
        <f>IF($B29="N/A","N/A",IF(E29&gt;15,"No",IF(E29&lt;-15,"No","Yes")))</f>
        <v>N/A</v>
      </c>
      <c r="G29" s="5">
        <v>97.407271432000002</v>
      </c>
      <c r="H29" s="5" t="str">
        <f>IF($B29="N/A","N/A",IF(G29&gt;15,"No",IF(G29&lt;-15,"No","Yes")))</f>
        <v>N/A</v>
      </c>
      <c r="I29" s="6">
        <v>-7.0999999999999994E-2</v>
      </c>
      <c r="J29" s="6">
        <v>8.5800000000000001E-2</v>
      </c>
      <c r="K29" s="111" t="str">
        <f t="shared" si="1"/>
        <v>Yes</v>
      </c>
    </row>
    <row r="30" spans="1:11" x14ac:dyDescent="0.25">
      <c r="A30" s="110" t="s">
        <v>56</v>
      </c>
      <c r="B30" s="22" t="s">
        <v>213</v>
      </c>
      <c r="C30" s="5">
        <v>76.445180269000005</v>
      </c>
      <c r="D30" s="5" t="str">
        <f>IF($B30="N/A","N/A",IF(C30&gt;15,"No",IF(C30&lt;-15,"No","Yes")))</f>
        <v>N/A</v>
      </c>
      <c r="E30" s="5">
        <v>79.251450394000003</v>
      </c>
      <c r="F30" s="5" t="str">
        <f>IF($B30="N/A","N/A",IF(E30&gt;15,"No",IF(E30&lt;-15,"No","Yes")))</f>
        <v>N/A</v>
      </c>
      <c r="G30" s="5">
        <v>81.155981161</v>
      </c>
      <c r="H30" s="5" t="str">
        <f>IF($B30="N/A","N/A",IF(G30&gt;15,"No",IF(G30&lt;-15,"No","Yes")))</f>
        <v>N/A</v>
      </c>
      <c r="I30" s="6">
        <v>3.6709999999999998</v>
      </c>
      <c r="J30" s="6">
        <v>2.403</v>
      </c>
      <c r="K30" s="111" t="str">
        <f t="shared" si="1"/>
        <v>Yes</v>
      </c>
    </row>
    <row r="31" spans="1:11" x14ac:dyDescent="0.25">
      <c r="A31" s="118" t="s">
        <v>57</v>
      </c>
      <c r="B31" s="119" t="s">
        <v>213</v>
      </c>
      <c r="C31" s="120">
        <v>16.633835286</v>
      </c>
      <c r="D31" s="120" t="str">
        <f>IF($B31="N/A","N/A",IF(C31&gt;15,"No",IF(C31&lt;-15,"No","Yes")))</f>
        <v>N/A</v>
      </c>
      <c r="E31" s="120">
        <v>15.102900103</v>
      </c>
      <c r="F31" s="120" t="str">
        <f>IF($B31="N/A","N/A",IF(E31&gt;15,"No",IF(E31&lt;-15,"No","Yes")))</f>
        <v>N/A</v>
      </c>
      <c r="G31" s="120">
        <v>14.122175062</v>
      </c>
      <c r="H31" s="120" t="str">
        <f>IF($B31="N/A","N/A",IF(G31&gt;15,"No",IF(G31&lt;-15,"No","Yes")))</f>
        <v>N/A</v>
      </c>
      <c r="I31" s="121">
        <v>-9.1999999999999993</v>
      </c>
      <c r="J31" s="121">
        <v>-6.49</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381</v>
      </c>
      <c r="D6" s="5" t="str">
        <f t="shared" ref="D6:F18" si="0">IF($B6="N/A","N/A",IF(C6&lt;0,"No","Yes"))</f>
        <v>N/A</v>
      </c>
      <c r="E6" s="23">
        <v>11</v>
      </c>
      <c r="F6" s="5" t="str">
        <f t="shared" si="0"/>
        <v>N/A</v>
      </c>
      <c r="G6" s="23">
        <v>604902</v>
      </c>
      <c r="H6" s="5" t="str">
        <f t="shared" ref="H6:H18" si="1">IF($B6="N/A","N/A",IF(G6&lt;0,"No","Yes"))</f>
        <v>N/A</v>
      </c>
      <c r="I6" s="6">
        <v>-99.5</v>
      </c>
      <c r="J6" s="6">
        <v>30200000</v>
      </c>
      <c r="K6" s="111" t="str">
        <f t="shared" ref="K6:K18" si="2">IF(J6="Div by 0", "N/A", IF(J6="N/A","N/A", IF(J6&gt;30, "No", IF(J6&lt;-30, "No", "Yes"))))</f>
        <v>No</v>
      </c>
    </row>
    <row r="7" spans="1:11" x14ac:dyDescent="0.25">
      <c r="A7" s="108" t="s">
        <v>443</v>
      </c>
      <c r="B7" s="55" t="s">
        <v>213</v>
      </c>
      <c r="C7" s="5">
        <v>3.1496062991999998</v>
      </c>
      <c r="D7" s="5" t="str">
        <f t="shared" si="0"/>
        <v>N/A</v>
      </c>
      <c r="E7" s="5">
        <v>0</v>
      </c>
      <c r="F7" s="5" t="str">
        <f t="shared" si="0"/>
        <v>N/A</v>
      </c>
      <c r="G7" s="5">
        <v>4.5164340669999996</v>
      </c>
      <c r="H7" s="5" t="str">
        <f t="shared" si="1"/>
        <v>N/A</v>
      </c>
      <c r="I7" s="6">
        <v>-100</v>
      </c>
      <c r="J7" s="6" t="s">
        <v>1748</v>
      </c>
      <c r="K7" s="111" t="str">
        <f t="shared" si="2"/>
        <v>N/A</v>
      </c>
    </row>
    <row r="8" spans="1:11" x14ac:dyDescent="0.25">
      <c r="A8" s="108" t="s">
        <v>444</v>
      </c>
      <c r="B8" s="55" t="s">
        <v>213</v>
      </c>
      <c r="C8" s="5">
        <v>34.120734908000003</v>
      </c>
      <c r="D8" s="5" t="str">
        <f t="shared" si="0"/>
        <v>N/A</v>
      </c>
      <c r="E8" s="5">
        <v>0</v>
      </c>
      <c r="F8" s="5" t="str">
        <f t="shared" si="0"/>
        <v>N/A</v>
      </c>
      <c r="G8" s="5">
        <v>41.788587241999998</v>
      </c>
      <c r="H8" s="5" t="str">
        <f t="shared" si="1"/>
        <v>N/A</v>
      </c>
      <c r="I8" s="6">
        <v>-100</v>
      </c>
      <c r="J8" s="6" t="s">
        <v>1748</v>
      </c>
      <c r="K8" s="111" t="str">
        <f t="shared" si="2"/>
        <v>N/A</v>
      </c>
    </row>
    <row r="9" spans="1:11" x14ac:dyDescent="0.25">
      <c r="A9" s="108" t="s">
        <v>445</v>
      </c>
      <c r="B9" s="55" t="s">
        <v>213</v>
      </c>
      <c r="C9" s="5">
        <v>18.110236220000001</v>
      </c>
      <c r="D9" s="5" t="str">
        <f t="shared" si="0"/>
        <v>N/A</v>
      </c>
      <c r="E9" s="5">
        <v>50</v>
      </c>
      <c r="F9" s="5" t="str">
        <f t="shared" si="0"/>
        <v>N/A</v>
      </c>
      <c r="G9" s="5">
        <v>8.3272992980999998</v>
      </c>
      <c r="H9" s="5" t="str">
        <f t="shared" si="1"/>
        <v>N/A</v>
      </c>
      <c r="I9" s="6">
        <v>176.1</v>
      </c>
      <c r="J9" s="6">
        <v>-83.3</v>
      </c>
      <c r="K9" s="111" t="str">
        <f t="shared" si="2"/>
        <v>No</v>
      </c>
    </row>
    <row r="10" spans="1:11" x14ac:dyDescent="0.25">
      <c r="A10" s="108" t="s">
        <v>446</v>
      </c>
      <c r="B10" s="55" t="s">
        <v>213</v>
      </c>
      <c r="C10" s="5">
        <v>18.897637795000001</v>
      </c>
      <c r="D10" s="5" t="str">
        <f t="shared" si="0"/>
        <v>N/A</v>
      </c>
      <c r="E10" s="5">
        <v>0</v>
      </c>
      <c r="F10" s="5" t="str">
        <f t="shared" si="0"/>
        <v>N/A</v>
      </c>
      <c r="G10" s="5">
        <v>38.409858126000003</v>
      </c>
      <c r="H10" s="5" t="str">
        <f t="shared" si="1"/>
        <v>N/A</v>
      </c>
      <c r="I10" s="6">
        <v>-100</v>
      </c>
      <c r="J10" s="6" t="s">
        <v>1748</v>
      </c>
      <c r="K10" s="111" t="str">
        <f t="shared" si="2"/>
        <v>N/A</v>
      </c>
    </row>
    <row r="11" spans="1:11" x14ac:dyDescent="0.25">
      <c r="A11" s="134" t="s">
        <v>207</v>
      </c>
      <c r="B11" s="55" t="s">
        <v>213</v>
      </c>
      <c r="C11" s="5">
        <v>1.312335958</v>
      </c>
      <c r="D11" s="5" t="str">
        <f t="shared" si="0"/>
        <v>N/A</v>
      </c>
      <c r="E11" s="5">
        <v>100</v>
      </c>
      <c r="F11" s="5" t="str">
        <f t="shared" si="0"/>
        <v>N/A</v>
      </c>
      <c r="G11" s="5">
        <v>97.879656538999996</v>
      </c>
      <c r="H11" s="5" t="str">
        <f t="shared" si="1"/>
        <v>N/A</v>
      </c>
      <c r="I11" s="6">
        <v>7520</v>
      </c>
      <c r="J11" s="6">
        <v>-2.12</v>
      </c>
      <c r="K11" s="111" t="str">
        <f t="shared" si="2"/>
        <v>Yes</v>
      </c>
    </row>
    <row r="12" spans="1:11" x14ac:dyDescent="0.25">
      <c r="A12" s="134" t="s">
        <v>936</v>
      </c>
      <c r="B12" s="55" t="s">
        <v>213</v>
      </c>
      <c r="C12" s="5">
        <v>0.52493438319999997</v>
      </c>
      <c r="D12" s="5" t="str">
        <f t="shared" si="0"/>
        <v>N/A</v>
      </c>
      <c r="E12" s="5">
        <v>0</v>
      </c>
      <c r="F12" s="5" t="str">
        <f t="shared" si="0"/>
        <v>N/A</v>
      </c>
      <c r="G12" s="5">
        <v>1.6477049175</v>
      </c>
      <c r="H12" s="5" t="str">
        <f t="shared" si="1"/>
        <v>N/A</v>
      </c>
      <c r="I12" s="6">
        <v>-100</v>
      </c>
      <c r="J12" s="6" t="s">
        <v>1748</v>
      </c>
      <c r="K12" s="111" t="str">
        <f t="shared" si="2"/>
        <v>N/A</v>
      </c>
    </row>
    <row r="13" spans="1:11" x14ac:dyDescent="0.25">
      <c r="A13" s="134" t="s">
        <v>51</v>
      </c>
      <c r="B13" s="55" t="s">
        <v>213</v>
      </c>
      <c r="C13" s="5">
        <v>1.312335958</v>
      </c>
      <c r="D13" s="5" t="str">
        <f t="shared" si="0"/>
        <v>N/A</v>
      </c>
      <c r="E13" s="5">
        <v>100</v>
      </c>
      <c r="F13" s="5" t="str">
        <f t="shared" si="0"/>
        <v>N/A</v>
      </c>
      <c r="G13" s="5">
        <v>100</v>
      </c>
      <c r="H13" s="5" t="str">
        <f t="shared" si="1"/>
        <v>N/A</v>
      </c>
      <c r="I13" s="6">
        <v>7520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100</v>
      </c>
      <c r="D15" s="5" t="str">
        <f t="shared" si="0"/>
        <v>N/A</v>
      </c>
      <c r="E15" s="5">
        <v>100</v>
      </c>
      <c r="F15" s="5" t="str">
        <f t="shared" si="0"/>
        <v>N/A</v>
      </c>
      <c r="G15" s="5">
        <v>93.085822166</v>
      </c>
      <c r="H15" s="5" t="str">
        <f t="shared" si="1"/>
        <v>N/A</v>
      </c>
      <c r="I15" s="6">
        <v>0</v>
      </c>
      <c r="J15" s="6">
        <v>-6.91</v>
      </c>
      <c r="K15" s="111" t="str">
        <f t="shared" si="2"/>
        <v>Yes</v>
      </c>
    </row>
    <row r="16" spans="1:11" x14ac:dyDescent="0.25">
      <c r="A16" s="134" t="s">
        <v>165</v>
      </c>
      <c r="B16" s="55" t="s">
        <v>213</v>
      </c>
      <c r="C16" s="5">
        <v>100</v>
      </c>
      <c r="D16" s="5" t="str">
        <f t="shared" si="0"/>
        <v>N/A</v>
      </c>
      <c r="E16" s="5">
        <v>100</v>
      </c>
      <c r="F16" s="5" t="str">
        <f t="shared" si="0"/>
        <v>N/A</v>
      </c>
      <c r="G16" s="5">
        <v>100</v>
      </c>
      <c r="H16" s="5" t="str">
        <f t="shared" si="1"/>
        <v>N/A</v>
      </c>
      <c r="I16" s="6">
        <v>0</v>
      </c>
      <c r="J16" s="6">
        <v>0</v>
      </c>
      <c r="K16" s="111" t="str">
        <f t="shared" si="2"/>
        <v>Yes</v>
      </c>
    </row>
    <row r="17" spans="1:11" x14ac:dyDescent="0.25">
      <c r="A17" s="134" t="s">
        <v>21</v>
      </c>
      <c r="B17" s="55" t="s">
        <v>213</v>
      </c>
      <c r="C17" s="5">
        <v>100</v>
      </c>
      <c r="D17" s="5" t="str">
        <f t="shared" si="0"/>
        <v>N/A</v>
      </c>
      <c r="E17" s="5">
        <v>100</v>
      </c>
      <c r="F17" s="5" t="str">
        <f t="shared" si="0"/>
        <v>N/A</v>
      </c>
      <c r="G17" s="5">
        <v>96.077877078</v>
      </c>
      <c r="H17" s="5" t="str">
        <f t="shared" si="1"/>
        <v>N/A</v>
      </c>
      <c r="I17" s="6">
        <v>0</v>
      </c>
      <c r="J17" s="6">
        <v>-3.92</v>
      </c>
      <c r="K17" s="111" t="str">
        <f t="shared" si="2"/>
        <v>Yes</v>
      </c>
    </row>
    <row r="18" spans="1:11" x14ac:dyDescent="0.25">
      <c r="A18" s="134" t="s">
        <v>53</v>
      </c>
      <c r="B18" s="55" t="s">
        <v>213</v>
      </c>
      <c r="C18" s="5">
        <v>100</v>
      </c>
      <c r="D18" s="5" t="str">
        <f t="shared" si="0"/>
        <v>N/A</v>
      </c>
      <c r="E18" s="5">
        <v>100</v>
      </c>
      <c r="F18" s="5" t="str">
        <f t="shared" si="0"/>
        <v>N/A</v>
      </c>
      <c r="G18" s="5">
        <v>100</v>
      </c>
      <c r="H18" s="5" t="str">
        <f t="shared" si="1"/>
        <v>N/A</v>
      </c>
      <c r="I18" s="6">
        <v>0</v>
      </c>
      <c r="J18" s="6">
        <v>0</v>
      </c>
      <c r="K18" s="111" t="str">
        <f t="shared" si="2"/>
        <v>Yes</v>
      </c>
    </row>
    <row r="19" spans="1:11" x14ac:dyDescent="0.25">
      <c r="A19" s="110" t="s">
        <v>675</v>
      </c>
      <c r="B19" s="55" t="s">
        <v>213</v>
      </c>
      <c r="C19" s="5">
        <v>96.062992125999997</v>
      </c>
      <c r="D19" s="5" t="str">
        <f t="shared" ref="D19:D21" si="3">IF($B19="N/A","N/A",IF(C19&lt;0,"No","Yes"))</f>
        <v>N/A</v>
      </c>
      <c r="E19" s="5">
        <v>100</v>
      </c>
      <c r="F19" s="5" t="str">
        <f t="shared" ref="F19:F21" si="4">IF($B19="N/A","N/A",IF(E19&lt;0,"No","Yes"))</f>
        <v>N/A</v>
      </c>
      <c r="G19" s="5">
        <v>99.854521888999997</v>
      </c>
      <c r="H19" s="5" t="str">
        <f t="shared" ref="H19:H22" si="5">IF($B19="N/A","N/A",IF(G19&lt;0,"No","Yes"))</f>
        <v>N/A</v>
      </c>
      <c r="I19" s="6">
        <v>4.0979999999999999</v>
      </c>
      <c r="J19" s="6">
        <v>-0.14499999999999999</v>
      </c>
      <c r="K19" s="111" t="str">
        <f>IF(J19="Div by 0", "N/A", IF(J19="N/A","N/A", IF(J19&gt;30, "No", IF(J19&lt;-30, "No", "Yes"))))</f>
        <v>Yes</v>
      </c>
    </row>
    <row r="20" spans="1:11" x14ac:dyDescent="0.25">
      <c r="A20" s="110" t="s">
        <v>676</v>
      </c>
      <c r="B20" s="55" t="s">
        <v>213</v>
      </c>
      <c r="C20" s="5">
        <v>100</v>
      </c>
      <c r="D20" s="5" t="str">
        <f t="shared" si="3"/>
        <v>N/A</v>
      </c>
      <c r="E20" s="5">
        <v>100</v>
      </c>
      <c r="F20" s="5" t="str">
        <f t="shared" si="4"/>
        <v>N/A</v>
      </c>
      <c r="G20" s="5">
        <v>99.979831443999998</v>
      </c>
      <c r="H20" s="5" t="str">
        <f t="shared" si="5"/>
        <v>N/A</v>
      </c>
      <c r="I20" s="6">
        <v>0</v>
      </c>
      <c r="J20" s="6">
        <v>-0.02</v>
      </c>
      <c r="K20" s="111" t="str">
        <f>IF(J20="Div by 0", "N/A", IF(J20="N/A","N/A", IF(J20&gt;30, "No", IF(J20&lt;-30, "No", "Yes"))))</f>
        <v>Yes</v>
      </c>
    </row>
    <row r="21" spans="1:11" x14ac:dyDescent="0.25">
      <c r="A21" s="110" t="s">
        <v>677</v>
      </c>
      <c r="B21" s="55" t="s">
        <v>213</v>
      </c>
      <c r="C21" s="5">
        <v>100</v>
      </c>
      <c r="D21" s="5" t="str">
        <f t="shared" si="3"/>
        <v>N/A</v>
      </c>
      <c r="E21" s="5">
        <v>100</v>
      </c>
      <c r="F21" s="5" t="str">
        <f t="shared" si="4"/>
        <v>N/A</v>
      </c>
      <c r="G21" s="5">
        <v>99.979831443999998</v>
      </c>
      <c r="H21" s="5" t="str">
        <f t="shared" si="5"/>
        <v>N/A</v>
      </c>
      <c r="I21" s="6">
        <v>0</v>
      </c>
      <c r="J21" s="6">
        <v>-0.02</v>
      </c>
      <c r="K21" s="111" t="str">
        <f>IF(J21="Div by 0", "N/A", IF(J21="N/A","N/A", IF(J21&gt;30, "No", IF(J21&lt;-30, "No", "Yes"))))</f>
        <v>Yes</v>
      </c>
    </row>
    <row r="22" spans="1:11" ht="16.5" customHeight="1" x14ac:dyDescent="0.25">
      <c r="A22" s="110" t="s">
        <v>1701</v>
      </c>
      <c r="B22" s="55" t="s">
        <v>213</v>
      </c>
      <c r="C22" s="5">
        <v>68.766404198999993</v>
      </c>
      <c r="D22" s="5" t="str">
        <f t="shared" ref="D22:D31" si="6">IF($B22="N/A","N/A",IF(C22&lt;0,"No","Yes"))</f>
        <v>N/A</v>
      </c>
      <c r="E22" s="5">
        <v>0</v>
      </c>
      <c r="F22" s="5" t="str">
        <f t="shared" ref="F22:F31" si="7">IF($B22="N/A","N/A",IF(E22&lt;0,"No","Yes"))</f>
        <v>N/A</v>
      </c>
      <c r="G22" s="5">
        <v>59.437231154999999</v>
      </c>
      <c r="H22" s="5" t="str">
        <f t="shared" si="5"/>
        <v>N/A</v>
      </c>
      <c r="I22" s="6">
        <v>-100</v>
      </c>
      <c r="J22" s="6" t="s">
        <v>1748</v>
      </c>
      <c r="K22" s="111" t="str">
        <f t="shared" ref="K22:K31" si="8">IF(J22="Div by 0", "N/A", IF(J22="N/A","N/A", IF(J22&gt;30, "No", IF(J22&lt;-30, "No", "Yes"))))</f>
        <v>N/A</v>
      </c>
    </row>
    <row r="23" spans="1:11" x14ac:dyDescent="0.25">
      <c r="A23" s="110" t="s">
        <v>939</v>
      </c>
      <c r="B23" s="55" t="s">
        <v>213</v>
      </c>
      <c r="C23" s="5">
        <v>30.708661416999998</v>
      </c>
      <c r="D23" s="5" t="str">
        <f t="shared" si="6"/>
        <v>N/A</v>
      </c>
      <c r="E23" s="5">
        <v>100</v>
      </c>
      <c r="F23" s="5" t="str">
        <f t="shared" si="7"/>
        <v>N/A</v>
      </c>
      <c r="G23" s="5">
        <v>40.313968213000003</v>
      </c>
      <c r="H23" s="5" t="str">
        <f t="shared" ref="H23:H31" si="9">IF($B23="N/A","N/A",IF(G23&lt;0,"No","Yes"))</f>
        <v>N/A</v>
      </c>
      <c r="I23" s="6">
        <v>225.6</v>
      </c>
      <c r="J23" s="6">
        <v>-59.7</v>
      </c>
      <c r="K23" s="111" t="str">
        <f t="shared" si="8"/>
        <v>No</v>
      </c>
    </row>
    <row r="24" spans="1:11" x14ac:dyDescent="0.25">
      <c r="A24" s="110" t="s">
        <v>940</v>
      </c>
      <c r="B24" s="55" t="s">
        <v>213</v>
      </c>
      <c r="C24" s="5">
        <v>0</v>
      </c>
      <c r="D24" s="5" t="str">
        <f t="shared" si="6"/>
        <v>N/A</v>
      </c>
      <c r="E24" s="5">
        <v>0</v>
      </c>
      <c r="F24" s="5" t="str">
        <f t="shared" si="7"/>
        <v>N/A</v>
      </c>
      <c r="G24" s="5">
        <v>0.1952382369</v>
      </c>
      <c r="H24" s="5" t="str">
        <f t="shared" si="9"/>
        <v>N/A</v>
      </c>
      <c r="I24" s="6" t="s">
        <v>1748</v>
      </c>
      <c r="J24" s="6" t="s">
        <v>1748</v>
      </c>
      <c r="K24" s="111" t="str">
        <f t="shared" si="8"/>
        <v>N/A</v>
      </c>
    </row>
    <row r="25" spans="1:11" x14ac:dyDescent="0.25">
      <c r="A25" s="134" t="s">
        <v>166</v>
      </c>
      <c r="B25" s="55" t="s">
        <v>213</v>
      </c>
      <c r="C25" s="5">
        <v>100</v>
      </c>
      <c r="D25" s="5" t="str">
        <f t="shared" si="6"/>
        <v>N/A</v>
      </c>
      <c r="E25" s="5">
        <v>100</v>
      </c>
      <c r="F25" s="5" t="str">
        <f t="shared" si="7"/>
        <v>N/A</v>
      </c>
      <c r="G25" s="5">
        <v>99.979831443999998</v>
      </c>
      <c r="H25" s="5" t="str">
        <f t="shared" si="9"/>
        <v>N/A</v>
      </c>
      <c r="I25" s="6">
        <v>0</v>
      </c>
      <c r="J25" s="6">
        <v>-0.02</v>
      </c>
      <c r="K25" s="111" t="str">
        <f t="shared" si="8"/>
        <v>Yes</v>
      </c>
    </row>
    <row r="26" spans="1:11" x14ac:dyDescent="0.25">
      <c r="A26" s="134" t="s">
        <v>167</v>
      </c>
      <c r="B26" s="55" t="s">
        <v>213</v>
      </c>
      <c r="C26" s="5">
        <v>100</v>
      </c>
      <c r="D26" s="5" t="str">
        <f t="shared" si="6"/>
        <v>N/A</v>
      </c>
      <c r="E26" s="5">
        <v>100</v>
      </c>
      <c r="F26" s="5" t="str">
        <f t="shared" si="7"/>
        <v>N/A</v>
      </c>
      <c r="G26" s="5">
        <v>99.979831443999998</v>
      </c>
      <c r="H26" s="5" t="str">
        <f t="shared" si="9"/>
        <v>N/A</v>
      </c>
      <c r="I26" s="6">
        <v>0</v>
      </c>
      <c r="J26" s="6">
        <v>-0.02</v>
      </c>
      <c r="K26" s="111" t="str">
        <f t="shared" si="8"/>
        <v>Yes</v>
      </c>
    </row>
    <row r="27" spans="1:11" x14ac:dyDescent="0.25">
      <c r="A27" s="134" t="s">
        <v>168</v>
      </c>
      <c r="B27" s="55" t="s">
        <v>213</v>
      </c>
      <c r="C27" s="5">
        <v>100</v>
      </c>
      <c r="D27" s="5" t="str">
        <f t="shared" si="6"/>
        <v>N/A</v>
      </c>
      <c r="E27" s="5">
        <v>100</v>
      </c>
      <c r="F27" s="5" t="str">
        <f t="shared" si="7"/>
        <v>N/A</v>
      </c>
      <c r="G27" s="5">
        <v>99.979831443999998</v>
      </c>
      <c r="H27" s="5" t="str">
        <f t="shared" si="9"/>
        <v>N/A</v>
      </c>
      <c r="I27" s="6">
        <v>0</v>
      </c>
      <c r="J27" s="6">
        <v>-0.02</v>
      </c>
      <c r="K27" s="111" t="str">
        <f t="shared" si="8"/>
        <v>Yes</v>
      </c>
    </row>
    <row r="28" spans="1:11" x14ac:dyDescent="0.25">
      <c r="A28" s="134" t="s">
        <v>54</v>
      </c>
      <c r="B28" s="55" t="s">
        <v>213</v>
      </c>
      <c r="C28" s="5">
        <v>1.312335958</v>
      </c>
      <c r="D28" s="5" t="str">
        <f t="shared" si="6"/>
        <v>N/A</v>
      </c>
      <c r="E28" s="5">
        <v>0</v>
      </c>
      <c r="F28" s="5" t="str">
        <f t="shared" si="7"/>
        <v>N/A</v>
      </c>
      <c r="G28" s="5">
        <v>4.2391990769000003</v>
      </c>
      <c r="H28" s="5" t="str">
        <f t="shared" si="9"/>
        <v>N/A</v>
      </c>
      <c r="I28" s="6">
        <v>-100</v>
      </c>
      <c r="J28" s="6" t="s">
        <v>1748</v>
      </c>
      <c r="K28" s="111" t="str">
        <f t="shared" si="8"/>
        <v>N/A</v>
      </c>
    </row>
    <row r="29" spans="1:11" x14ac:dyDescent="0.25">
      <c r="A29" s="134" t="s">
        <v>55</v>
      </c>
      <c r="B29" s="55" t="s">
        <v>213</v>
      </c>
      <c r="C29" s="5">
        <v>98.687664041999994</v>
      </c>
      <c r="D29" s="5" t="str">
        <f t="shared" si="6"/>
        <v>N/A</v>
      </c>
      <c r="E29" s="5">
        <v>100</v>
      </c>
      <c r="F29" s="5" t="str">
        <f t="shared" si="7"/>
        <v>N/A</v>
      </c>
      <c r="G29" s="5">
        <v>95.740632367000003</v>
      </c>
      <c r="H29" s="5" t="str">
        <f t="shared" si="9"/>
        <v>N/A</v>
      </c>
      <c r="I29" s="6">
        <v>1.33</v>
      </c>
      <c r="J29" s="6">
        <v>-4.26</v>
      </c>
      <c r="K29" s="111" t="str">
        <f t="shared" si="8"/>
        <v>Yes</v>
      </c>
    </row>
    <row r="30" spans="1:11" x14ac:dyDescent="0.25">
      <c r="A30" s="134" t="s">
        <v>56</v>
      </c>
      <c r="B30" s="55" t="s">
        <v>213</v>
      </c>
      <c r="C30" s="5">
        <v>72.440944881999997</v>
      </c>
      <c r="D30" s="5" t="str">
        <f t="shared" si="6"/>
        <v>N/A</v>
      </c>
      <c r="E30" s="5">
        <v>0</v>
      </c>
      <c r="F30" s="5" t="str">
        <f t="shared" si="7"/>
        <v>N/A</v>
      </c>
      <c r="G30" s="5">
        <v>83.216620212999999</v>
      </c>
      <c r="H30" s="5" t="str">
        <f t="shared" si="9"/>
        <v>N/A</v>
      </c>
      <c r="I30" s="6">
        <v>-100</v>
      </c>
      <c r="J30" s="6" t="s">
        <v>1748</v>
      </c>
      <c r="K30" s="111" t="str">
        <f t="shared" si="8"/>
        <v>N/A</v>
      </c>
    </row>
    <row r="31" spans="1:11" x14ac:dyDescent="0.25">
      <c r="A31" s="135" t="s">
        <v>57</v>
      </c>
      <c r="B31" s="141" t="s">
        <v>213</v>
      </c>
      <c r="C31" s="120">
        <v>11.023622047</v>
      </c>
      <c r="D31" s="120" t="str">
        <f t="shared" si="6"/>
        <v>N/A</v>
      </c>
      <c r="E31" s="120">
        <v>100</v>
      </c>
      <c r="F31" s="120" t="str">
        <f t="shared" si="7"/>
        <v>N/A</v>
      </c>
      <c r="G31" s="120">
        <v>13.003924603</v>
      </c>
      <c r="H31" s="120" t="str">
        <f t="shared" si="9"/>
        <v>N/A</v>
      </c>
      <c r="I31" s="121">
        <v>807.1</v>
      </c>
      <c r="J31" s="121">
        <v>-87</v>
      </c>
      <c r="K31" s="122" t="str">
        <f t="shared" si="8"/>
        <v>No</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865192</v>
      </c>
      <c r="D7" s="52" t="str">
        <f>IF($B7="N/A","N/A",IF(C7&gt;10,"No",IF(C7&lt;-10,"No","Yes")))</f>
        <v>N/A</v>
      </c>
      <c r="E7" s="18">
        <v>922289</v>
      </c>
      <c r="F7" s="52" t="str">
        <f>IF($B7="N/A","N/A",IF(E7&gt;10,"No",IF(E7&lt;-10,"No","Yes")))</f>
        <v>N/A</v>
      </c>
      <c r="G7" s="18">
        <v>1007456</v>
      </c>
      <c r="H7" s="52" t="str">
        <f>IF($B7="N/A","N/A",IF(G7&gt;10,"No",IF(G7&lt;-10,"No","Yes")))</f>
        <v>N/A</v>
      </c>
      <c r="I7" s="53">
        <v>6.5990000000000002</v>
      </c>
      <c r="J7" s="53">
        <v>9.234</v>
      </c>
      <c r="K7" s="54" t="s">
        <v>736</v>
      </c>
      <c r="L7" s="112" t="str">
        <f>IF(J7="Div by 0", "N/A", IF(K7="N/A","N/A", IF(J7&gt;VALUE(MID(K7,1,2)), "No", IF(J7&lt;-1*VALUE(MID(K7,1,2)), "No", "Yes"))))</f>
        <v>Yes</v>
      </c>
    </row>
    <row r="8" spans="1:12" x14ac:dyDescent="0.25">
      <c r="A8" s="110" t="s">
        <v>58</v>
      </c>
      <c r="B8" s="22" t="s">
        <v>213</v>
      </c>
      <c r="C8" s="29">
        <v>3699174244</v>
      </c>
      <c r="D8" s="27" t="str">
        <f>IF($B8="N/A","N/A",IF(C8&gt;10,"No",IF(C8&lt;-10,"No","Yes")))</f>
        <v>N/A</v>
      </c>
      <c r="E8" s="29">
        <v>3920054483</v>
      </c>
      <c r="F8" s="27" t="str">
        <f>IF($B8="N/A","N/A",IF(E8&gt;10,"No",IF(E8&lt;-10,"No","Yes")))</f>
        <v>N/A</v>
      </c>
      <c r="G8" s="29">
        <v>4189529871</v>
      </c>
      <c r="H8" s="27" t="str">
        <f>IF($B8="N/A","N/A",IF(G8&gt;10,"No",IF(G8&lt;-10,"No","Yes")))</f>
        <v>N/A</v>
      </c>
      <c r="I8" s="8">
        <v>5.9710000000000001</v>
      </c>
      <c r="J8" s="8">
        <v>6.8739999999999997</v>
      </c>
      <c r="K8" s="28" t="s">
        <v>736</v>
      </c>
      <c r="L8" s="111" t="str">
        <f>IF(J8="Div by 0", "N/A", IF(K8="N/A","N/A", IF(J8&gt;VALUE(MID(K8,1,2)), "No", IF(J8&lt;-1*VALUE(MID(K8,1,2)), "No", "Yes"))))</f>
        <v>Yes</v>
      </c>
    </row>
    <row r="9" spans="1:12" x14ac:dyDescent="0.25">
      <c r="A9" s="142" t="s">
        <v>941</v>
      </c>
      <c r="B9" s="5" t="s">
        <v>213</v>
      </c>
      <c r="C9" s="4">
        <v>10.703866887</v>
      </c>
      <c r="D9" s="27" t="str">
        <f>IF($B9="N/A","N/A",IF(C9&gt;10,"No",IF(C9&lt;-10,"No","Yes")))</f>
        <v>N/A</v>
      </c>
      <c r="E9" s="4">
        <v>10.078728033999999</v>
      </c>
      <c r="F9" s="27" t="str">
        <f>IF($B9="N/A","N/A",IF(E9&gt;10,"No",IF(E9&lt;-10,"No","Yes")))</f>
        <v>N/A</v>
      </c>
      <c r="G9" s="4">
        <v>10.254442874</v>
      </c>
      <c r="H9" s="27" t="str">
        <f>IF($B9="N/A","N/A",IF(G9&gt;10,"No",IF(G9&lt;-10,"No","Yes")))</f>
        <v>N/A</v>
      </c>
      <c r="I9" s="8">
        <v>-5.84</v>
      </c>
      <c r="J9" s="8">
        <v>1.7430000000000001</v>
      </c>
      <c r="K9" s="5" t="s">
        <v>213</v>
      </c>
      <c r="L9" s="111" t="str">
        <f>IF(J9="Div by 0", "N/A", IF(K9="N/A","N/A", IF(J9&gt;VALUE(MID(K9,1,2)), "No", IF(J9&lt;-1*VALUE(MID(K9,1,2)), "No", "Yes"))))</f>
        <v>N/A</v>
      </c>
    </row>
    <row r="10" spans="1:12" x14ac:dyDescent="0.25">
      <c r="A10" s="142" t="s">
        <v>942</v>
      </c>
      <c r="B10" s="5" t="s">
        <v>213</v>
      </c>
      <c r="C10" s="4">
        <v>2.3464155933000002</v>
      </c>
      <c r="D10" s="27" t="str">
        <f t="shared" ref="D10:D20" si="0">IF($B10="N/A","N/A",IF(C10&gt;10,"No",IF(C10&lt;-10,"No","Yes")))</f>
        <v>N/A</v>
      </c>
      <c r="E10" s="4">
        <v>2.183697301</v>
      </c>
      <c r="F10" s="27" t="str">
        <f t="shared" ref="F10:F20" si="1">IF($B10="N/A","N/A",IF(E10&gt;10,"No",IF(E10&lt;-10,"No","Yes")))</f>
        <v>N/A</v>
      </c>
      <c r="G10" s="4">
        <v>2.8595789791000001</v>
      </c>
      <c r="H10" s="27" t="str">
        <f t="shared" ref="H10:H20" si="2">IF($B10="N/A","N/A",IF(G10&gt;10,"No",IF(G10&lt;-10,"No","Yes")))</f>
        <v>N/A</v>
      </c>
      <c r="I10" s="8">
        <v>-6.93</v>
      </c>
      <c r="J10" s="8">
        <v>30.95</v>
      </c>
      <c r="K10" s="5" t="s">
        <v>213</v>
      </c>
      <c r="L10" s="111" t="str">
        <f t="shared" ref="L10:L27" si="3">IF(J10="Div by 0", "N/A", IF(K10="N/A","N/A", IF(J10&gt;VALUE(MID(K10,1,2)), "No", IF(J10&lt;-1*VALUE(MID(K10,1,2)), "No", "Yes"))))</f>
        <v>N/A</v>
      </c>
    </row>
    <row r="11" spans="1:12" x14ac:dyDescent="0.25">
      <c r="A11" s="142" t="s">
        <v>943</v>
      </c>
      <c r="B11" s="5" t="s">
        <v>213</v>
      </c>
      <c r="C11" s="4">
        <v>18.365981193</v>
      </c>
      <c r="D11" s="27" t="str">
        <f t="shared" si="0"/>
        <v>N/A</v>
      </c>
      <c r="E11" s="4">
        <v>19.028634191999998</v>
      </c>
      <c r="F11" s="27" t="str">
        <f t="shared" si="1"/>
        <v>N/A</v>
      </c>
      <c r="G11" s="4">
        <v>16.192071911999999</v>
      </c>
      <c r="H11" s="27" t="str">
        <f t="shared" si="2"/>
        <v>N/A</v>
      </c>
      <c r="I11" s="8">
        <v>3.6080000000000001</v>
      </c>
      <c r="J11" s="8">
        <v>-14.9</v>
      </c>
      <c r="K11" s="5" t="s">
        <v>213</v>
      </c>
      <c r="L11" s="111" t="str">
        <f t="shared" si="3"/>
        <v>N/A</v>
      </c>
    </row>
    <row r="12" spans="1:12" x14ac:dyDescent="0.25">
      <c r="A12" s="142" t="s">
        <v>944</v>
      </c>
      <c r="B12" s="5" t="s">
        <v>213</v>
      </c>
      <c r="C12" s="4">
        <v>1.8493005000000001E-3</v>
      </c>
      <c r="D12" s="27" t="str">
        <f t="shared" si="0"/>
        <v>N/A</v>
      </c>
      <c r="E12" s="4">
        <v>0</v>
      </c>
      <c r="F12" s="27" t="str">
        <f t="shared" si="1"/>
        <v>N/A</v>
      </c>
      <c r="G12" s="4">
        <v>2.6899437799999999E-2</v>
      </c>
      <c r="H12" s="27" t="str">
        <f t="shared" si="2"/>
        <v>N/A</v>
      </c>
      <c r="I12" s="8">
        <v>-100</v>
      </c>
      <c r="J12" s="8" t="s">
        <v>1748</v>
      </c>
      <c r="K12" s="5" t="s">
        <v>213</v>
      </c>
      <c r="L12" s="111" t="str">
        <f t="shared" si="3"/>
        <v>N/A</v>
      </c>
    </row>
    <row r="13" spans="1:12" x14ac:dyDescent="0.25">
      <c r="A13" s="142" t="s">
        <v>945</v>
      </c>
      <c r="B13" s="7" t="s">
        <v>213</v>
      </c>
      <c r="C13" s="4">
        <v>63.170371432000003</v>
      </c>
      <c r="D13" s="27" t="str">
        <f t="shared" si="0"/>
        <v>N/A</v>
      </c>
      <c r="E13" s="4">
        <v>66.659908119999997</v>
      </c>
      <c r="F13" s="27" t="str">
        <f t="shared" si="1"/>
        <v>N/A</v>
      </c>
      <c r="G13" s="4">
        <v>55.434083473999998</v>
      </c>
      <c r="H13" s="27" t="str">
        <f t="shared" si="2"/>
        <v>N/A</v>
      </c>
      <c r="I13" s="8">
        <v>5.524</v>
      </c>
      <c r="J13" s="8">
        <v>-16.8</v>
      </c>
      <c r="K13" s="5" t="s">
        <v>213</v>
      </c>
      <c r="L13" s="111" t="str">
        <f t="shared" si="3"/>
        <v>N/A</v>
      </c>
    </row>
    <row r="14" spans="1:12" ht="12.75" customHeight="1" x14ac:dyDescent="0.25">
      <c r="A14" s="142" t="s">
        <v>946</v>
      </c>
      <c r="B14" s="7" t="s">
        <v>213</v>
      </c>
      <c r="C14" s="4">
        <v>0.2733497305</v>
      </c>
      <c r="D14" s="27" t="str">
        <f t="shared" si="0"/>
        <v>N/A</v>
      </c>
      <c r="E14" s="4">
        <v>9.5306351900000003E-2</v>
      </c>
      <c r="F14" s="27" t="str">
        <f t="shared" si="1"/>
        <v>N/A</v>
      </c>
      <c r="G14" s="4">
        <v>2.7988319093</v>
      </c>
      <c r="H14" s="27" t="str">
        <f t="shared" si="2"/>
        <v>N/A</v>
      </c>
      <c r="I14" s="8">
        <v>-65.099999999999994</v>
      </c>
      <c r="J14" s="8">
        <v>2837</v>
      </c>
      <c r="K14" s="5" t="s">
        <v>213</v>
      </c>
      <c r="L14" s="111" t="str">
        <f t="shared" si="3"/>
        <v>N/A</v>
      </c>
    </row>
    <row r="15" spans="1:12" x14ac:dyDescent="0.25">
      <c r="A15" s="142" t="s">
        <v>947</v>
      </c>
      <c r="B15" s="7" t="s">
        <v>213</v>
      </c>
      <c r="C15" s="4">
        <v>2.0804630999999999E-3</v>
      </c>
      <c r="D15" s="27" t="str">
        <f t="shared" si="0"/>
        <v>N/A</v>
      </c>
      <c r="E15" s="4">
        <v>1.1926847000000001E-3</v>
      </c>
      <c r="F15" s="27" t="str">
        <f t="shared" si="1"/>
        <v>N/A</v>
      </c>
      <c r="G15" s="4">
        <v>1.6179366600000002E-2</v>
      </c>
      <c r="H15" s="27" t="str">
        <f t="shared" si="2"/>
        <v>N/A</v>
      </c>
      <c r="I15" s="8">
        <v>-42.7</v>
      </c>
      <c r="J15" s="8">
        <v>1257</v>
      </c>
      <c r="K15" s="5" t="s">
        <v>213</v>
      </c>
      <c r="L15" s="111" t="str">
        <f t="shared" si="3"/>
        <v>N/A</v>
      </c>
    </row>
    <row r="16" spans="1:12" ht="12.75" customHeight="1" x14ac:dyDescent="0.25">
      <c r="A16" s="142" t="s">
        <v>948</v>
      </c>
      <c r="B16" s="7" t="s">
        <v>213</v>
      </c>
      <c r="C16" s="4">
        <v>5.1360854006999999</v>
      </c>
      <c r="D16" s="27" t="str">
        <f t="shared" si="0"/>
        <v>N/A</v>
      </c>
      <c r="E16" s="4">
        <v>1.9525333166000001</v>
      </c>
      <c r="F16" s="27" t="str">
        <f t="shared" si="1"/>
        <v>N/A</v>
      </c>
      <c r="G16" s="4">
        <v>12.417912048</v>
      </c>
      <c r="H16" s="27" t="str">
        <f t="shared" si="2"/>
        <v>N/A</v>
      </c>
      <c r="I16" s="8">
        <v>-62</v>
      </c>
      <c r="J16" s="8">
        <v>536</v>
      </c>
      <c r="K16" s="5" t="s">
        <v>213</v>
      </c>
      <c r="L16" s="111" t="str">
        <f t="shared" si="3"/>
        <v>N/A</v>
      </c>
    </row>
    <row r="17" spans="1:12" ht="12.75" customHeight="1" x14ac:dyDescent="0.25">
      <c r="A17" s="143" t="s">
        <v>949</v>
      </c>
      <c r="B17" s="7" t="s">
        <v>213</v>
      </c>
      <c r="C17" s="4">
        <v>70.654952889</v>
      </c>
      <c r="D17" s="27" t="str">
        <f t="shared" si="0"/>
        <v>N/A</v>
      </c>
      <c r="E17" s="4">
        <v>70.797331421999999</v>
      </c>
      <c r="F17" s="27" t="str">
        <f t="shared" si="1"/>
        <v>N/A</v>
      </c>
      <c r="G17" s="4">
        <v>70.727753867000004</v>
      </c>
      <c r="H17" s="27" t="str">
        <f t="shared" si="2"/>
        <v>N/A</v>
      </c>
      <c r="I17" s="8">
        <v>0.20150000000000001</v>
      </c>
      <c r="J17" s="8">
        <v>-9.8000000000000004E-2</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67.868174887999999</v>
      </c>
      <c r="H18" s="27" t="str">
        <f t="shared" si="2"/>
        <v>N/A</v>
      </c>
      <c r="I18" s="8" t="s">
        <v>213</v>
      </c>
      <c r="J18" s="8" t="s">
        <v>213</v>
      </c>
      <c r="K18" s="5" t="s">
        <v>213</v>
      </c>
      <c r="L18" s="111" t="str">
        <f t="shared" si="3"/>
        <v>N/A</v>
      </c>
    </row>
    <row r="19" spans="1:12" ht="12.75" customHeight="1" x14ac:dyDescent="0.25">
      <c r="A19" s="143" t="s">
        <v>950</v>
      </c>
      <c r="B19" s="7" t="s">
        <v>213</v>
      </c>
      <c r="C19" s="4">
        <v>18.641180223999999</v>
      </c>
      <c r="D19" s="27" t="str">
        <f t="shared" si="0"/>
        <v>N/A</v>
      </c>
      <c r="E19" s="4">
        <v>19.123940544</v>
      </c>
      <c r="F19" s="27" t="str">
        <f t="shared" si="1"/>
        <v>N/A</v>
      </c>
      <c r="G19" s="4">
        <v>19.017803259000001</v>
      </c>
      <c r="H19" s="27" t="str">
        <f t="shared" si="2"/>
        <v>N/A</v>
      </c>
      <c r="I19" s="8">
        <v>2.59</v>
      </c>
      <c r="J19" s="8">
        <v>-0.55500000000000005</v>
      </c>
      <c r="K19" s="5" t="s">
        <v>213</v>
      </c>
      <c r="L19" s="111" t="str">
        <f t="shared" si="3"/>
        <v>N/A</v>
      </c>
    </row>
    <row r="20" spans="1:12" ht="12.75" customHeight="1" x14ac:dyDescent="0.25">
      <c r="A20" s="144" t="s">
        <v>132</v>
      </c>
      <c r="B20" s="1" t="s">
        <v>213</v>
      </c>
      <c r="C20" s="23">
        <v>10333</v>
      </c>
      <c r="D20" s="27" t="str">
        <f t="shared" si="0"/>
        <v>N/A</v>
      </c>
      <c r="E20" s="23">
        <v>38585</v>
      </c>
      <c r="F20" s="27" t="str">
        <f t="shared" si="1"/>
        <v>N/A</v>
      </c>
      <c r="G20" s="23">
        <v>41207</v>
      </c>
      <c r="H20" s="27" t="str">
        <f t="shared" si="2"/>
        <v>N/A</v>
      </c>
      <c r="I20" s="8">
        <v>273.39999999999998</v>
      </c>
      <c r="J20" s="8">
        <v>6.7949999999999999</v>
      </c>
      <c r="K20" s="23" t="s">
        <v>213</v>
      </c>
      <c r="L20" s="111" t="str">
        <f t="shared" si="3"/>
        <v>N/A</v>
      </c>
    </row>
    <row r="21" spans="1:12" ht="12.75" customHeight="1" x14ac:dyDescent="0.25">
      <c r="A21" s="144" t="s">
        <v>133</v>
      </c>
      <c r="B21" s="30" t="s">
        <v>276</v>
      </c>
      <c r="C21" s="4">
        <v>1.1943013805</v>
      </c>
      <c r="D21" s="27" t="str">
        <f>IF($B21="N/A","N/A",IF(C21&gt;=2,"No",IF(C21&lt;0,"No","Yes")))</f>
        <v>Yes</v>
      </c>
      <c r="E21" s="4">
        <v>4.1836127288</v>
      </c>
      <c r="F21" s="27" t="str">
        <f>IF($B21="N/A","N/A",IF(E21&gt;=2,"No",IF(E21&lt;0,"No","Yes")))</f>
        <v>No</v>
      </c>
      <c r="G21" s="4">
        <v>4.0902034431000001</v>
      </c>
      <c r="H21" s="27" t="str">
        <f>IF($B21="N/A","N/A",IF(G21&gt;=2,"No",IF(G21&lt;0,"No","Yes")))</f>
        <v>No</v>
      </c>
      <c r="I21" s="8">
        <v>250.3</v>
      </c>
      <c r="J21" s="8">
        <v>-2.23</v>
      </c>
      <c r="K21" s="5" t="s">
        <v>213</v>
      </c>
      <c r="L21" s="111" t="str">
        <f t="shared" si="3"/>
        <v>N/A</v>
      </c>
    </row>
    <row r="22" spans="1:12" x14ac:dyDescent="0.25">
      <c r="A22" s="134" t="s">
        <v>134</v>
      </c>
      <c r="B22" s="30" t="s">
        <v>213</v>
      </c>
      <c r="C22" s="29">
        <v>11607841</v>
      </c>
      <c r="D22" s="27" t="str">
        <f t="shared" ref="D22:D27" si="4">IF($B22="N/A","N/A",IF(C22&gt;10,"No",IF(C22&lt;-10,"No","Yes")))</f>
        <v>N/A</v>
      </c>
      <c r="E22" s="29">
        <v>864008398</v>
      </c>
      <c r="F22" s="27" t="str">
        <f t="shared" ref="F22:F27" si="5">IF($B22="N/A","N/A",IF(E22&gt;10,"No",IF(E22&lt;-10,"No","Yes")))</f>
        <v>N/A</v>
      </c>
      <c r="G22" s="29">
        <v>872988774</v>
      </c>
      <c r="H22" s="27" t="str">
        <f t="shared" ref="H22:H27" si="6">IF($B22="N/A","N/A",IF(G22&gt;10,"No",IF(G22&lt;-10,"No","Yes")))</f>
        <v>N/A</v>
      </c>
      <c r="I22" s="8">
        <v>7343</v>
      </c>
      <c r="J22" s="8">
        <v>1.0389999999999999</v>
      </c>
      <c r="K22" s="5" t="s">
        <v>213</v>
      </c>
      <c r="L22" s="111" t="str">
        <f t="shared" si="3"/>
        <v>N/A</v>
      </c>
    </row>
    <row r="23" spans="1:12" x14ac:dyDescent="0.25">
      <c r="A23" s="134" t="s">
        <v>1695</v>
      </c>
      <c r="B23" s="30" t="s">
        <v>213</v>
      </c>
      <c r="C23" s="29">
        <v>1123.3756894999999</v>
      </c>
      <c r="D23" s="27" t="str">
        <f t="shared" si="4"/>
        <v>N/A</v>
      </c>
      <c r="E23" s="29">
        <v>22392.338940000001</v>
      </c>
      <c r="F23" s="27" t="str">
        <f t="shared" si="5"/>
        <v>N/A</v>
      </c>
      <c r="G23" s="29">
        <v>21185.448443000001</v>
      </c>
      <c r="H23" s="27" t="str">
        <f t="shared" si="6"/>
        <v>N/A</v>
      </c>
      <c r="I23" s="8">
        <v>1893</v>
      </c>
      <c r="J23" s="8">
        <v>-5.39</v>
      </c>
      <c r="K23" s="5" t="s">
        <v>213</v>
      </c>
      <c r="L23" s="111" t="str">
        <f t="shared" si="3"/>
        <v>N/A</v>
      </c>
    </row>
    <row r="24" spans="1:12" ht="12.75" customHeight="1" x14ac:dyDescent="0.25">
      <c r="A24" s="144" t="s">
        <v>135</v>
      </c>
      <c r="B24" s="22" t="s">
        <v>213</v>
      </c>
      <c r="C24" s="1">
        <v>2615</v>
      </c>
      <c r="D24" s="27" t="str">
        <f t="shared" si="4"/>
        <v>N/A</v>
      </c>
      <c r="E24" s="1">
        <v>28055</v>
      </c>
      <c r="F24" s="27" t="str">
        <f t="shared" si="5"/>
        <v>N/A</v>
      </c>
      <c r="G24" s="1">
        <v>29054</v>
      </c>
      <c r="H24" s="27" t="str">
        <f t="shared" si="6"/>
        <v>N/A</v>
      </c>
      <c r="I24" s="8">
        <v>972.8</v>
      </c>
      <c r="J24" s="8">
        <v>3.5609999999999999</v>
      </c>
      <c r="K24" s="23" t="s">
        <v>213</v>
      </c>
      <c r="L24" s="111" t="str">
        <f t="shared" si="3"/>
        <v>N/A</v>
      </c>
    </row>
    <row r="25" spans="1:12" ht="12.75" customHeight="1" x14ac:dyDescent="0.25">
      <c r="A25" s="144" t="s">
        <v>136</v>
      </c>
      <c r="B25" s="22" t="s">
        <v>213</v>
      </c>
      <c r="C25" s="9">
        <v>0.30224505080000003</v>
      </c>
      <c r="D25" s="27" t="str">
        <f t="shared" si="4"/>
        <v>N/A</v>
      </c>
      <c r="E25" s="9">
        <v>3.0418881717000001</v>
      </c>
      <c r="F25" s="27" t="str">
        <f t="shared" si="5"/>
        <v>N/A</v>
      </c>
      <c r="G25" s="9">
        <v>2.8838976591000001</v>
      </c>
      <c r="H25" s="27" t="str">
        <f t="shared" si="6"/>
        <v>N/A</v>
      </c>
      <c r="I25" s="8">
        <v>906.4</v>
      </c>
      <c r="J25" s="8">
        <v>-5.19</v>
      </c>
      <c r="K25" s="5" t="s">
        <v>213</v>
      </c>
      <c r="L25" s="111" t="str">
        <f t="shared" si="3"/>
        <v>N/A</v>
      </c>
    </row>
    <row r="26" spans="1:12" ht="25" x14ac:dyDescent="0.25">
      <c r="A26" s="134" t="s">
        <v>137</v>
      </c>
      <c r="B26" s="22" t="s">
        <v>213</v>
      </c>
      <c r="C26" s="10">
        <v>9998545</v>
      </c>
      <c r="D26" s="27" t="str">
        <f t="shared" si="4"/>
        <v>N/A</v>
      </c>
      <c r="E26" s="10">
        <v>839409850</v>
      </c>
      <c r="F26" s="27" t="str">
        <f t="shared" si="5"/>
        <v>N/A</v>
      </c>
      <c r="G26" s="10">
        <v>819664689</v>
      </c>
      <c r="H26" s="27" t="str">
        <f t="shared" si="6"/>
        <v>N/A</v>
      </c>
      <c r="I26" s="8">
        <v>8295</v>
      </c>
      <c r="J26" s="8">
        <v>-2.35</v>
      </c>
      <c r="K26" s="5" t="s">
        <v>213</v>
      </c>
      <c r="L26" s="111" t="str">
        <f t="shared" si="3"/>
        <v>N/A</v>
      </c>
    </row>
    <row r="27" spans="1:12" ht="25" x14ac:dyDescent="0.25">
      <c r="A27" s="134" t="s">
        <v>951</v>
      </c>
      <c r="B27" s="22" t="s">
        <v>213</v>
      </c>
      <c r="C27" s="10">
        <v>3823.5353728</v>
      </c>
      <c r="D27" s="27" t="str">
        <f t="shared" si="4"/>
        <v>N/A</v>
      </c>
      <c r="E27" s="10">
        <v>29920.151488</v>
      </c>
      <c r="F27" s="27" t="str">
        <f t="shared" si="5"/>
        <v>N/A</v>
      </c>
      <c r="G27" s="10">
        <v>28211.767363999999</v>
      </c>
      <c r="H27" s="27" t="str">
        <f t="shared" si="6"/>
        <v>N/A</v>
      </c>
      <c r="I27" s="8">
        <v>682.5</v>
      </c>
      <c r="J27" s="8">
        <v>-5.71</v>
      </c>
      <c r="K27" s="5" t="s">
        <v>213</v>
      </c>
      <c r="L27" s="111" t="str">
        <f t="shared" si="3"/>
        <v>N/A</v>
      </c>
    </row>
    <row r="28" spans="1:12" x14ac:dyDescent="0.25">
      <c r="A28" s="144" t="s">
        <v>138</v>
      </c>
      <c r="B28" s="1" t="s">
        <v>213</v>
      </c>
      <c r="C28" s="23">
        <v>69135</v>
      </c>
      <c r="D28" s="27" t="str">
        <f>IF($B28="N/A","N/A",IF(C28&gt;10,"No",IF(C28&lt;-10,"No","Yes")))</f>
        <v>N/A</v>
      </c>
      <c r="E28" s="23">
        <v>70976</v>
      </c>
      <c r="F28" s="27" t="str">
        <f>IF($B28="N/A","N/A",IF(E28&gt;10,"No",IF(E28&lt;-10,"No","Yes")))</f>
        <v>N/A</v>
      </c>
      <c r="G28" s="23">
        <v>55187</v>
      </c>
      <c r="H28" s="27" t="str">
        <f>IF($B28="N/A","N/A",IF(G28&gt;10,"No",IF(G28&lt;-10,"No","Yes")))</f>
        <v>N/A</v>
      </c>
      <c r="I28" s="8">
        <v>2.6629999999999998</v>
      </c>
      <c r="J28" s="8">
        <v>-22.2</v>
      </c>
      <c r="K28" s="23" t="s">
        <v>213</v>
      </c>
      <c r="L28" s="111" t="str">
        <f>IF(J28="Div by 0", "N/A", IF(K28="N/A","N/A", IF(J28&gt;VALUE(MID(K28,1,2)), "No", IF(J28&lt;-1*VALUE(MID(K28,1,2)), "No", "Yes"))))</f>
        <v>N/A</v>
      </c>
    </row>
    <row r="29" spans="1:12" x14ac:dyDescent="0.25">
      <c r="A29" s="134" t="s">
        <v>139</v>
      </c>
      <c r="B29" s="30" t="s">
        <v>213</v>
      </c>
      <c r="C29" s="4">
        <v>7.9907118881999999</v>
      </c>
      <c r="D29" s="27" t="str">
        <f>IF($B29="N/A","N/A",IF(C29&gt;10,"No",IF(C29&lt;-10,"No","Yes")))</f>
        <v>N/A</v>
      </c>
      <c r="E29" s="4">
        <v>7.6956355328999999</v>
      </c>
      <c r="F29" s="27" t="str">
        <f>IF($B29="N/A","N/A",IF(E29&gt;10,"No",IF(E29&lt;-10,"No","Yes")))</f>
        <v>N/A</v>
      </c>
      <c r="G29" s="4">
        <v>5.4778570975000003</v>
      </c>
      <c r="H29" s="27" t="str">
        <f>IF($B29="N/A","N/A",IF(G29&gt;10,"No",IF(G29&lt;-10,"No","Yes")))</f>
        <v>N/A</v>
      </c>
      <c r="I29" s="8">
        <v>-3.69</v>
      </c>
      <c r="J29" s="8">
        <v>-28.8</v>
      </c>
      <c r="K29" s="5" t="s">
        <v>213</v>
      </c>
      <c r="L29" s="111" t="str">
        <f>IF(J29="Div by 0", "N/A", IF(K29="N/A","N/A", IF(J29&gt;VALUE(MID(K29,1,2)), "No", IF(J29&lt;-1*VALUE(MID(K29,1,2)), "No", "Yes"))))</f>
        <v>N/A</v>
      </c>
    </row>
    <row r="30" spans="1:12" x14ac:dyDescent="0.25">
      <c r="A30" s="144" t="s">
        <v>140</v>
      </c>
      <c r="B30" s="23" t="s">
        <v>213</v>
      </c>
      <c r="C30" s="23">
        <v>125033</v>
      </c>
      <c r="D30" s="27" t="str">
        <f>IF($B30="N/A","N/A",IF(C30&gt;10,"No",IF(C30&lt;-10,"No","Yes")))</f>
        <v>N/A</v>
      </c>
      <c r="E30" s="23">
        <v>137910</v>
      </c>
      <c r="F30" s="27" t="str">
        <f>IF($B30="N/A","N/A",IF(E30&gt;10,"No",IF(E30&lt;-10,"No","Yes")))</f>
        <v>N/A</v>
      </c>
      <c r="G30" s="23">
        <v>128434</v>
      </c>
      <c r="H30" s="27" t="str">
        <f>IF($B30="N/A","N/A",IF(G30&gt;10,"No",IF(G30&lt;-10,"No","Yes")))</f>
        <v>N/A</v>
      </c>
      <c r="I30" s="8">
        <v>10.3</v>
      </c>
      <c r="J30" s="8">
        <v>-6.87</v>
      </c>
      <c r="K30" s="23" t="s">
        <v>213</v>
      </c>
      <c r="L30" s="111" t="str">
        <f>IF(J30="Div by 0", "N/A", IF(K30="N/A","N/A", IF(J30&gt;VALUE(MID(K30,1,2)), "No", IF(J30&lt;-1*VALUE(MID(K30,1,2)), "No", "Yes"))))</f>
        <v>N/A</v>
      </c>
    </row>
    <row r="31" spans="1:12" x14ac:dyDescent="0.25">
      <c r="A31" s="134" t="s">
        <v>141</v>
      </c>
      <c r="B31" s="22" t="s">
        <v>213</v>
      </c>
      <c r="C31" s="4">
        <v>14.451474355</v>
      </c>
      <c r="D31" s="27" t="str">
        <f>IF($B31="N/A","N/A",IF(C31&gt;10,"No",IF(C31&lt;-10,"No","Yes")))</f>
        <v>N/A</v>
      </c>
      <c r="E31" s="4">
        <v>14.953013643</v>
      </c>
      <c r="F31" s="27" t="str">
        <f>IF($B31="N/A","N/A",IF(E31&gt;10,"No",IF(E31&lt;-10,"No","Yes")))</f>
        <v>N/A</v>
      </c>
      <c r="G31" s="4">
        <v>12.748348314999999</v>
      </c>
      <c r="H31" s="27" t="str">
        <f>IF($B31="N/A","N/A",IF(G31&gt;10,"No",IF(G31&lt;-10,"No","Yes")))</f>
        <v>N/A</v>
      </c>
      <c r="I31" s="8">
        <v>3.4710000000000001</v>
      </c>
      <c r="J31" s="8">
        <v>-14.7</v>
      </c>
      <c r="K31" s="5" t="s">
        <v>213</v>
      </c>
      <c r="L31" s="111" t="str">
        <f>IF(J31="Div by 0", "N/A", IF(K31="N/A","N/A", IF(J31&gt;VALUE(MID(K31,1,2)), "No", IF(J31&lt;-1*VALUE(MID(K31,1,2)), "No", "Yes"))))</f>
        <v>N/A</v>
      </c>
    </row>
    <row r="32" spans="1:12" ht="12.75" customHeight="1" x14ac:dyDescent="0.25">
      <c r="A32" s="150" t="s">
        <v>142</v>
      </c>
      <c r="B32" s="127" t="s">
        <v>213</v>
      </c>
      <c r="C32" s="127">
        <v>69599.333333000002</v>
      </c>
      <c r="D32" s="151" t="str">
        <f>IF($B32="N/A","N/A",IF(C32&gt;10,"No",IF(C32&lt;-10,"No","Yes")))</f>
        <v>N/A</v>
      </c>
      <c r="E32" s="127">
        <v>76390.25</v>
      </c>
      <c r="F32" s="151" t="str">
        <f>IF($B32="N/A","N/A",IF(E32&gt;10,"No",IF(E32&lt;-10,"No","Yes")))</f>
        <v>N/A</v>
      </c>
      <c r="G32" s="127">
        <v>64394.166666999998</v>
      </c>
      <c r="H32" s="151" t="str">
        <f>IF($B32="N/A","N/A",IF(G32&gt;10,"No",IF(G32&lt;-10,"No","Yes")))</f>
        <v>N/A</v>
      </c>
      <c r="I32" s="152">
        <v>9.7569999999999997</v>
      </c>
      <c r="J32" s="152">
        <v>-15.7</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785724</v>
      </c>
      <c r="D6" s="27" t="str">
        <f>IF($B6="N/A","N/A",IF(C6&gt;10,"No",IF(C6&lt;-10,"No","Yes")))</f>
        <v>N/A</v>
      </c>
      <c r="E6" s="23">
        <v>812728</v>
      </c>
      <c r="F6" s="27" t="str">
        <f>IF($B6="N/A","N/A",IF(E6&gt;10,"No",IF(E6&lt;-10,"No","Yes")))</f>
        <v>N/A</v>
      </c>
      <c r="G6" s="23">
        <v>911062</v>
      </c>
      <c r="H6" s="27" t="str">
        <f>IF($B6="N/A","N/A",IF(G6&gt;10,"No",IF(G6&lt;-10,"No","Yes")))</f>
        <v>N/A</v>
      </c>
      <c r="I6" s="8">
        <v>3.4369999999999998</v>
      </c>
      <c r="J6" s="8">
        <v>12.1</v>
      </c>
      <c r="K6" s="31" t="s">
        <v>736</v>
      </c>
      <c r="L6" s="111" t="str">
        <f>IF(J6="Div by 0", "N/A", IF(K6="N/A","N/A", IF(J6&gt;VALUE(MID(K6,1,2)), "No", IF(J6&lt;-1*VALUE(MID(K6,1,2)), "No", "Yes"))))</f>
        <v>Yes</v>
      </c>
    </row>
    <row r="7" spans="1:14" x14ac:dyDescent="0.25">
      <c r="A7" s="144" t="s">
        <v>59</v>
      </c>
      <c r="B7" s="23" t="s">
        <v>213</v>
      </c>
      <c r="C7" s="23">
        <v>606964.44999999995</v>
      </c>
      <c r="D7" s="27" t="str">
        <f>IF($B7="N/A","N/A",IF(C7&gt;10,"No",IF(C7&lt;-10,"No","Yes")))</f>
        <v>N/A</v>
      </c>
      <c r="E7" s="23">
        <v>639906.4</v>
      </c>
      <c r="F7" s="27" t="str">
        <f>IF($B7="N/A","N/A",IF(E7&gt;10,"No",IF(E7&lt;-10,"No","Yes")))</f>
        <v>N/A</v>
      </c>
      <c r="G7" s="23">
        <v>714036.99</v>
      </c>
      <c r="H7" s="27" t="str">
        <f>IF($B7="N/A","N/A",IF(G7&gt;10,"No",IF(G7&lt;-10,"No","Yes")))</f>
        <v>N/A</v>
      </c>
      <c r="I7" s="8">
        <v>5.4269999999999996</v>
      </c>
      <c r="J7" s="8">
        <v>11.58</v>
      </c>
      <c r="K7" s="31" t="s">
        <v>737</v>
      </c>
      <c r="L7" s="111" t="str">
        <f>IF(J7="Div by 0", "N/A", IF(K7="N/A","N/A", IF(J7&gt;VALUE(MID(K7,1,2)), "No", IF(J7&lt;-1*VALUE(MID(K7,1,2)), "No", "Yes"))))</f>
        <v>No</v>
      </c>
    </row>
    <row r="8" spans="1:14" x14ac:dyDescent="0.25">
      <c r="A8" s="154"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11" t="str">
        <f>IF(J8="Div by 0", "N/A", IF(K8="N/A","N/A", IF(J8&gt;VALUE(MID(K8,1,2)), "No", IF(J8&lt;-1*VALUE(MID(K8,1,2)), "No", "Yes"))))</f>
        <v>N/A</v>
      </c>
    </row>
    <row r="9" spans="1:14" x14ac:dyDescent="0.25">
      <c r="A9" s="144" t="s">
        <v>678</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11" t="str">
        <f t="shared" ref="L9:L11" si="3">IF(J9="Div by 0", "N/A", IF(K9="N/A","N/A", IF(J9&gt;VALUE(MID(K9,1,2)), "No", IF(J9&lt;-1*VALUE(MID(K9,1,2)), "No", "Yes"))))</f>
        <v>N/A</v>
      </c>
    </row>
    <row r="10" spans="1:14" x14ac:dyDescent="0.25">
      <c r="A10" s="144"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11" t="str">
        <f t="shared" si="3"/>
        <v>N/A</v>
      </c>
    </row>
    <row r="11" spans="1:14" x14ac:dyDescent="0.25">
      <c r="A11" s="144" t="s">
        <v>169</v>
      </c>
      <c r="B11" s="23" t="s">
        <v>213</v>
      </c>
      <c r="C11" s="4">
        <v>0</v>
      </c>
      <c r="D11" s="27" t="str">
        <f t="shared" si="0"/>
        <v>N/A</v>
      </c>
      <c r="E11" s="4">
        <v>0</v>
      </c>
      <c r="F11" s="27" t="str">
        <f t="shared" si="1"/>
        <v>N/A</v>
      </c>
      <c r="G11" s="4">
        <v>0</v>
      </c>
      <c r="H11" s="27" t="str">
        <f t="shared" si="2"/>
        <v>N/A</v>
      </c>
      <c r="I11" s="8" t="s">
        <v>1748</v>
      </c>
      <c r="J11" s="8" t="s">
        <v>1748</v>
      </c>
      <c r="K11" s="23" t="s">
        <v>213</v>
      </c>
      <c r="L11" s="111" t="str">
        <f t="shared" si="3"/>
        <v>N/A</v>
      </c>
    </row>
    <row r="12" spans="1:14" x14ac:dyDescent="0.25">
      <c r="A12" s="144"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11" t="str">
        <f>IF(J12="Div by 0", "N/A", IF(K12="N/A","N/A", IF(J12&gt;VALUE(MID(K12,1,2)), "No", IF(J12&lt;-1*VALUE(MID(K12,1,2)), "No", "Yes"))))</f>
        <v>N/A</v>
      </c>
    </row>
    <row r="13" spans="1:14" x14ac:dyDescent="0.25">
      <c r="A13" s="110" t="s">
        <v>364</v>
      </c>
      <c r="B13" s="43" t="s">
        <v>213</v>
      </c>
      <c r="C13" s="4">
        <v>97.597375159999999</v>
      </c>
      <c r="D13" s="40" t="str">
        <f>IF($B13="N/A","N/A",IF(C13&gt;=95,"Yes","No"))</f>
        <v>N/A</v>
      </c>
      <c r="E13" s="4">
        <v>97.928827357000003</v>
      </c>
      <c r="F13" s="40" t="str">
        <f>IF($B13="N/A","N/A",IF(E13&gt;=95,"Yes","No"))</f>
        <v>N/A</v>
      </c>
      <c r="G13" s="4">
        <v>97.972695600999998</v>
      </c>
      <c r="H13" s="27" t="str">
        <f>IF($B13="N/A","N/A",IF(G13&gt;=95,"Yes","No"))</f>
        <v>N/A</v>
      </c>
      <c r="I13" s="8">
        <v>0.33960000000000001</v>
      </c>
      <c r="J13" s="8">
        <v>4.48E-2</v>
      </c>
      <c r="K13" s="28" t="s">
        <v>737</v>
      </c>
      <c r="L13" s="111" t="str">
        <f t="shared" ref="L13:L70" si="4">IF(J13="Div by 0", "N/A", IF(K13="N/A","N/A", IF(J13&gt;VALUE(MID(K13,1,2)), "No", IF(J13&lt;-1*VALUE(MID(K13,1,2)), "No", "Yes"))))</f>
        <v>Yes</v>
      </c>
    </row>
    <row r="14" spans="1:14" x14ac:dyDescent="0.25">
      <c r="A14" s="155" t="s">
        <v>365</v>
      </c>
      <c r="B14" s="43" t="s">
        <v>213</v>
      </c>
      <c r="C14" s="44">
        <v>2.3972794517999998</v>
      </c>
      <c r="D14" s="45" t="str">
        <f>IF($B14="N/A","N/A",IF(C14&gt;10,"No",IF(C14&lt;-10,"No","Yes")))</f>
        <v>N/A</v>
      </c>
      <c r="E14" s="44">
        <v>2.0645283539000001</v>
      </c>
      <c r="F14" s="40" t="str">
        <f>IF($B14="N/A","N/A",IF(E14&gt;95,"Yes","No"))</f>
        <v>N/A</v>
      </c>
      <c r="G14" s="44">
        <v>2.0190722476</v>
      </c>
      <c r="H14" s="27" t="str">
        <f>IF($B14="N/A","N/A",IF(G14&gt;95,"Yes","No"))</f>
        <v>N/A</v>
      </c>
      <c r="I14" s="46">
        <v>-13.9</v>
      </c>
      <c r="J14" s="46">
        <v>-2.2000000000000002</v>
      </c>
      <c r="K14" s="47" t="s">
        <v>213</v>
      </c>
      <c r="L14" s="111" t="str">
        <f t="shared" si="4"/>
        <v>N/A</v>
      </c>
      <c r="M14" s="34"/>
      <c r="N14" s="34"/>
    </row>
    <row r="15" spans="1:14" s="34" customFormat="1" x14ac:dyDescent="0.25">
      <c r="A15" s="155" t="s">
        <v>366</v>
      </c>
      <c r="B15" s="43" t="s">
        <v>213</v>
      </c>
      <c r="C15" s="44">
        <v>5.3453885000000001E-3</v>
      </c>
      <c r="D15" s="45" t="str">
        <f t="shared" ref="D15:D21" si="5">IF($B15="N/A","N/A",IF(C15&gt;10,"No",IF(C15&lt;-10,"No","Yes")))</f>
        <v>N/A</v>
      </c>
      <c r="E15" s="44">
        <v>6.6442894000000004E-3</v>
      </c>
      <c r="F15" s="45" t="str">
        <f t="shared" ref="F15:F21" si="6">IF($B15="N/A","N/A",IF(E15&gt;10,"No",IF(E15&lt;-10,"No","Yes")))</f>
        <v>N/A</v>
      </c>
      <c r="G15" s="44">
        <v>8.2321510999999997E-3</v>
      </c>
      <c r="H15" s="48" t="str">
        <f t="shared" ref="H15:H21" si="7">IF($B15="N/A","N/A",IF(G15&gt;10,"No",IF(G15&lt;-10,"No","Yes")))</f>
        <v>N/A</v>
      </c>
      <c r="I15" s="46">
        <v>24.3</v>
      </c>
      <c r="J15" s="46">
        <v>23.9</v>
      </c>
      <c r="K15" s="47" t="s">
        <v>213</v>
      </c>
      <c r="L15" s="111" t="str">
        <f t="shared" si="4"/>
        <v>N/A</v>
      </c>
    </row>
    <row r="16" spans="1:14" s="34" customFormat="1" x14ac:dyDescent="0.25">
      <c r="A16" s="155" t="s">
        <v>367</v>
      </c>
      <c r="B16" s="43" t="s">
        <v>213</v>
      </c>
      <c r="C16" s="49">
        <v>18878</v>
      </c>
      <c r="D16" s="50" t="str">
        <f t="shared" si="5"/>
        <v>N/A</v>
      </c>
      <c r="E16" s="49">
        <v>16833</v>
      </c>
      <c r="F16" s="50" t="str">
        <f t="shared" si="6"/>
        <v>N/A</v>
      </c>
      <c r="G16" s="49">
        <v>18470</v>
      </c>
      <c r="H16" s="48" t="str">
        <f t="shared" si="7"/>
        <v>N/A</v>
      </c>
      <c r="I16" s="46">
        <v>-10.8</v>
      </c>
      <c r="J16" s="46">
        <v>9.7249999999999996</v>
      </c>
      <c r="K16" s="47" t="s">
        <v>213</v>
      </c>
      <c r="L16" s="111" t="str">
        <f t="shared" si="4"/>
        <v>N/A</v>
      </c>
    </row>
    <row r="17" spans="1:14" s="34" customFormat="1" x14ac:dyDescent="0.25">
      <c r="A17" s="156" t="s">
        <v>368</v>
      </c>
      <c r="B17" s="43" t="s">
        <v>213</v>
      </c>
      <c r="C17" s="44">
        <v>2.4026248403000001</v>
      </c>
      <c r="D17" s="48" t="str">
        <f t="shared" si="5"/>
        <v>N/A</v>
      </c>
      <c r="E17" s="44">
        <v>2.0711726432000002</v>
      </c>
      <c r="F17" s="48" t="str">
        <f t="shared" si="6"/>
        <v>N/A</v>
      </c>
      <c r="G17" s="44">
        <v>2.0273043986000001</v>
      </c>
      <c r="H17" s="48" t="str">
        <f t="shared" si="7"/>
        <v>N/A</v>
      </c>
      <c r="I17" s="46">
        <v>-13.8</v>
      </c>
      <c r="J17" s="46">
        <v>-2.12</v>
      </c>
      <c r="K17" s="47" t="s">
        <v>213</v>
      </c>
      <c r="L17" s="111" t="str">
        <f t="shared" si="4"/>
        <v>N/A</v>
      </c>
      <c r="M17" s="26"/>
      <c r="N17" s="26"/>
    </row>
    <row r="18" spans="1:14" x14ac:dyDescent="0.25">
      <c r="A18" s="155" t="s">
        <v>679</v>
      </c>
      <c r="B18" s="43" t="s">
        <v>213</v>
      </c>
      <c r="C18" s="44">
        <v>60.281809514000003</v>
      </c>
      <c r="D18" s="48" t="str">
        <f t="shared" si="5"/>
        <v>N/A</v>
      </c>
      <c r="E18" s="44">
        <v>60.844769202999998</v>
      </c>
      <c r="F18" s="48" t="str">
        <f t="shared" si="6"/>
        <v>N/A</v>
      </c>
      <c r="G18" s="44">
        <v>64.277206280000001</v>
      </c>
      <c r="H18" s="48" t="str">
        <f t="shared" si="7"/>
        <v>N/A</v>
      </c>
      <c r="I18" s="8">
        <v>0.93389999999999995</v>
      </c>
      <c r="J18" s="8">
        <v>5.641</v>
      </c>
      <c r="K18" s="47" t="s">
        <v>213</v>
      </c>
      <c r="L18" s="111" t="str">
        <f t="shared" si="4"/>
        <v>N/A</v>
      </c>
    </row>
    <row r="19" spans="1:14" x14ac:dyDescent="0.25">
      <c r="A19" s="155" t="s">
        <v>680</v>
      </c>
      <c r="B19" s="43" t="s">
        <v>213</v>
      </c>
      <c r="C19" s="44">
        <v>10.234134972</v>
      </c>
      <c r="D19" s="48" t="str">
        <f t="shared" si="5"/>
        <v>N/A</v>
      </c>
      <c r="E19" s="44">
        <v>11.584387810000001</v>
      </c>
      <c r="F19" s="48" t="str">
        <f t="shared" si="6"/>
        <v>N/A</v>
      </c>
      <c r="G19" s="44">
        <v>18.370330265</v>
      </c>
      <c r="H19" s="48" t="str">
        <f t="shared" si="7"/>
        <v>N/A</v>
      </c>
      <c r="I19" s="8">
        <v>13.19</v>
      </c>
      <c r="J19" s="8">
        <v>58.58</v>
      </c>
      <c r="K19" s="47" t="s">
        <v>213</v>
      </c>
      <c r="L19" s="111" t="str">
        <f t="shared" si="4"/>
        <v>N/A</v>
      </c>
    </row>
    <row r="20" spans="1:14" ht="25" x14ac:dyDescent="0.25">
      <c r="A20" s="155" t="s">
        <v>681</v>
      </c>
      <c r="B20" s="43" t="s">
        <v>213</v>
      </c>
      <c r="C20" s="44">
        <v>42.944167813999996</v>
      </c>
      <c r="D20" s="48" t="str">
        <f t="shared" si="5"/>
        <v>N/A</v>
      </c>
      <c r="E20" s="44">
        <v>41.103784232999999</v>
      </c>
      <c r="F20" s="48" t="str">
        <f t="shared" si="6"/>
        <v>N/A</v>
      </c>
      <c r="G20" s="44">
        <v>35.809420682000003</v>
      </c>
      <c r="H20" s="48" t="str">
        <f t="shared" si="7"/>
        <v>N/A</v>
      </c>
      <c r="I20" s="8">
        <v>-4.29</v>
      </c>
      <c r="J20" s="8">
        <v>-12.9</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266</v>
      </c>
      <c r="D22" s="27" t="str">
        <f>IF($B22="N/A","N/A",IF(C22&gt;0,"No",IF(C22&lt;0,"No","Yes")))</f>
        <v>No</v>
      </c>
      <c r="E22" s="1">
        <v>189</v>
      </c>
      <c r="F22" s="27" t="str">
        <f>IF($B22="N/A","N/A",IF(E22&gt;0,"No",IF(E22&lt;0,"No","Yes")))</f>
        <v>No</v>
      </c>
      <c r="G22" s="1">
        <v>232</v>
      </c>
      <c r="H22" s="27" t="str">
        <f>IF($B22="N/A","N/A",IF(G22&gt;0,"No",IF(G22&lt;0,"No","Yes")))</f>
        <v>No</v>
      </c>
      <c r="I22" s="8">
        <v>-28.9</v>
      </c>
      <c r="J22" s="8">
        <v>22.75</v>
      </c>
      <c r="K22" s="28" t="s">
        <v>213</v>
      </c>
      <c r="L22" s="111" t="str">
        <f t="shared" si="4"/>
        <v>N/A</v>
      </c>
    </row>
    <row r="23" spans="1:14" x14ac:dyDescent="0.25">
      <c r="A23" s="157" t="s">
        <v>145</v>
      </c>
      <c r="B23" s="30" t="s">
        <v>279</v>
      </c>
      <c r="C23" s="4">
        <v>6.7708253800000007E-2</v>
      </c>
      <c r="D23" s="27" t="str">
        <f>IF($B23="N/A","N/A",IF(C23&gt;=10,"No",IF(C23&lt;0,"No","Yes")))</f>
        <v>Yes</v>
      </c>
      <c r="E23" s="4">
        <v>4.6510025500000003E-2</v>
      </c>
      <c r="F23" s="27" t="str">
        <f>IF($B23="N/A","N/A",IF(E23&gt;=10,"No",IF(E23&lt;0,"No","Yes")))</f>
        <v>Yes</v>
      </c>
      <c r="G23" s="4">
        <v>5.0929574499999998E-2</v>
      </c>
      <c r="H23" s="27" t="str">
        <f>IF($B23="N/A","N/A",IF(G23&gt;=10,"No",IF(G23&lt;0,"No","Yes")))</f>
        <v>Yes</v>
      </c>
      <c r="I23" s="8">
        <v>-31.3</v>
      </c>
      <c r="J23" s="8">
        <v>9.5020000000000007</v>
      </c>
      <c r="K23" s="28" t="s">
        <v>213</v>
      </c>
      <c r="L23" s="111" t="str">
        <f t="shared" si="4"/>
        <v>N/A</v>
      </c>
    </row>
    <row r="24" spans="1:14" x14ac:dyDescent="0.25">
      <c r="A24" s="134" t="s">
        <v>424</v>
      </c>
      <c r="B24" s="22" t="s">
        <v>213</v>
      </c>
      <c r="C24" s="9">
        <v>89.285714286000001</v>
      </c>
      <c r="D24" s="48" t="str">
        <f t="shared" ref="D24:D27" si="8">IF($B24="N/A","N/A",IF(C24&gt;10,"No",IF(C24&lt;-10,"No","Yes")))</f>
        <v>N/A</v>
      </c>
      <c r="E24" s="9">
        <v>88.624338624000004</v>
      </c>
      <c r="F24" s="27" t="str">
        <f t="shared" ref="F24:F27" si="9">IF($B24="N/A","N/A",IF(E24&gt;10,"No",IF(E24&lt;-10,"No","Yes")))</f>
        <v>N/A</v>
      </c>
      <c r="G24" s="9">
        <v>87.068965516999995</v>
      </c>
      <c r="H24" s="27" t="str">
        <f t="shared" ref="H24:H27" si="10">IF($B24="N/A","N/A",IF(G24&gt;10,"No",IF(G24&lt;-10,"No","Yes")))</f>
        <v>N/A</v>
      </c>
      <c r="I24" s="8">
        <v>-0.74099999999999999</v>
      </c>
      <c r="J24" s="8">
        <v>-1.76</v>
      </c>
      <c r="K24" s="28" t="s">
        <v>213</v>
      </c>
      <c r="L24" s="111" t="str">
        <f t="shared" si="4"/>
        <v>N/A</v>
      </c>
    </row>
    <row r="25" spans="1:14" x14ac:dyDescent="0.25">
      <c r="A25" s="134" t="s">
        <v>425</v>
      </c>
      <c r="B25" s="22" t="s">
        <v>213</v>
      </c>
      <c r="C25" s="9">
        <v>3.5714285713999998</v>
      </c>
      <c r="D25" s="48" t="str">
        <f t="shared" si="8"/>
        <v>N/A</v>
      </c>
      <c r="E25" s="9">
        <v>6.0846560846999997</v>
      </c>
      <c r="F25" s="27" t="str">
        <f t="shared" si="9"/>
        <v>N/A</v>
      </c>
      <c r="G25" s="9">
        <v>4.3103448275999998</v>
      </c>
      <c r="H25" s="27" t="str">
        <f t="shared" si="10"/>
        <v>N/A</v>
      </c>
      <c r="I25" s="8">
        <v>70.37</v>
      </c>
      <c r="J25" s="8">
        <v>-29.2</v>
      </c>
      <c r="K25" s="28" t="s">
        <v>213</v>
      </c>
      <c r="L25" s="111" t="str">
        <f t="shared" si="4"/>
        <v>N/A</v>
      </c>
    </row>
    <row r="26" spans="1:14" x14ac:dyDescent="0.25">
      <c r="A26" s="134" t="s">
        <v>421</v>
      </c>
      <c r="B26" s="22" t="s">
        <v>213</v>
      </c>
      <c r="C26" s="9">
        <v>0.37593984959999999</v>
      </c>
      <c r="D26" s="48" t="str">
        <f t="shared" si="8"/>
        <v>N/A</v>
      </c>
      <c r="E26" s="9">
        <v>0.79365079370000002</v>
      </c>
      <c r="F26" s="27" t="str">
        <f t="shared" si="9"/>
        <v>N/A</v>
      </c>
      <c r="G26" s="9">
        <v>0.43103448280000001</v>
      </c>
      <c r="H26" s="27" t="str">
        <f t="shared" si="10"/>
        <v>N/A</v>
      </c>
      <c r="I26" s="8">
        <v>111.1</v>
      </c>
      <c r="J26" s="8">
        <v>-45.7</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13.236963616000001</v>
      </c>
      <c r="D28" s="48" t="str">
        <f>IF($B28="N/A","N/A",IF(C28&gt;10,"No",IF(C28&lt;-10,"No","Yes")))</f>
        <v>N/A</v>
      </c>
      <c r="E28" s="44">
        <v>10.990515891999999</v>
      </c>
      <c r="F28" s="48" t="str">
        <f>IF($B28="N/A","N/A",IF(E28&gt;10,"No",IF(E28&lt;-10,"No","Yes")))</f>
        <v>N/A</v>
      </c>
      <c r="G28" s="44">
        <v>10.321251462999999</v>
      </c>
      <c r="H28" s="48" t="str">
        <f>IF($B28="N/A","N/A",IF(G28&gt;10,"No",IF(G28&lt;-10,"No","Yes")))</f>
        <v>N/A</v>
      </c>
      <c r="I28" s="8">
        <v>-17</v>
      </c>
      <c r="J28" s="8">
        <v>-6.09</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99.854529071000002</v>
      </c>
      <c r="D30" s="27" t="str">
        <f>IF($B30="N/A","N/A",IF(C30&gt;=98,"Yes","No"))</f>
        <v>Yes</v>
      </c>
      <c r="E30" s="9">
        <v>99.787628824999999</v>
      </c>
      <c r="F30" s="27" t="str">
        <f>IF($B30="N/A","N/A",IF(E30&gt;=98,"Yes","No"))</f>
        <v>Yes</v>
      </c>
      <c r="G30" s="9">
        <v>99.878383688</v>
      </c>
      <c r="H30" s="27" t="str">
        <f>IF($B30="N/A","N/A",IF(G30&gt;=98,"Yes","No"))</f>
        <v>Yes</v>
      </c>
      <c r="I30" s="8">
        <v>-6.7000000000000004E-2</v>
      </c>
      <c r="J30" s="8">
        <v>9.0899999999999995E-2</v>
      </c>
      <c r="K30" s="28" t="s">
        <v>737</v>
      </c>
      <c r="L30" s="111" t="str">
        <f t="shared" si="4"/>
        <v>Yes</v>
      </c>
    </row>
    <row r="31" spans="1:14" x14ac:dyDescent="0.25">
      <c r="A31" s="134" t="s">
        <v>18</v>
      </c>
      <c r="B31" s="30" t="s">
        <v>277</v>
      </c>
      <c r="C31" s="9">
        <v>99.999872729000003</v>
      </c>
      <c r="D31" s="27" t="str">
        <f>IF($B31="N/A","N/A",IF(C31&gt;=95,"Yes","No"))</f>
        <v>Yes</v>
      </c>
      <c r="E31" s="9">
        <v>99.999876958000002</v>
      </c>
      <c r="F31" s="27" t="str">
        <f>IF($B31="N/A","N/A",IF(E31&gt;=95,"Yes","No"))</f>
        <v>Yes</v>
      </c>
      <c r="G31" s="9">
        <v>100</v>
      </c>
      <c r="H31" s="27" t="str">
        <f>IF($B31="N/A","N/A",IF(G31&gt;=95,"Yes","No"))</f>
        <v>Yes</v>
      </c>
      <c r="I31" s="8">
        <v>0</v>
      </c>
      <c r="J31" s="8">
        <v>1E-4</v>
      </c>
      <c r="K31" s="28" t="s">
        <v>737</v>
      </c>
      <c r="L31" s="111" t="str">
        <f t="shared" si="4"/>
        <v>Yes</v>
      </c>
    </row>
    <row r="32" spans="1:14" x14ac:dyDescent="0.25">
      <c r="A32" s="134" t="s">
        <v>23</v>
      </c>
      <c r="B32" s="22" t="s">
        <v>213</v>
      </c>
      <c r="C32" s="9">
        <v>31.755934654000001</v>
      </c>
      <c r="D32" s="27" t="str">
        <f t="shared" ref="D32:D37" si="11">IF($B32="N/A","N/A",IF(C32&gt;10,"No",IF(C32&lt;-10,"No","Yes")))</f>
        <v>N/A</v>
      </c>
      <c r="E32" s="9">
        <v>0</v>
      </c>
      <c r="F32" s="27" t="str">
        <f t="shared" ref="F32:F37" si="12">IF($B32="N/A","N/A",IF(E32&gt;10,"No",IF(E32&lt;-10,"No","Yes")))</f>
        <v>N/A</v>
      </c>
      <c r="G32" s="9">
        <v>0</v>
      </c>
      <c r="H32" s="27" t="str">
        <f t="shared" ref="H32:H37" si="13">IF($B32="N/A","N/A",IF(G32&gt;10,"No",IF(G32&lt;-10,"No","Yes")))</f>
        <v>N/A</v>
      </c>
      <c r="I32" s="8">
        <v>-100</v>
      </c>
      <c r="J32" s="8" t="s">
        <v>1748</v>
      </c>
      <c r="K32" s="28" t="s">
        <v>737</v>
      </c>
      <c r="L32" s="111" t="str">
        <f t="shared" si="4"/>
        <v>N/A</v>
      </c>
    </row>
    <row r="33" spans="1:12" x14ac:dyDescent="0.25">
      <c r="A33" s="134" t="s">
        <v>24</v>
      </c>
      <c r="B33" s="22" t="s">
        <v>213</v>
      </c>
      <c r="C33" s="9">
        <v>6.2935585524000004</v>
      </c>
      <c r="D33" s="27" t="str">
        <f t="shared" si="11"/>
        <v>N/A</v>
      </c>
      <c r="E33" s="9">
        <v>0</v>
      </c>
      <c r="F33" s="27" t="str">
        <f t="shared" si="12"/>
        <v>N/A</v>
      </c>
      <c r="G33" s="9">
        <v>0</v>
      </c>
      <c r="H33" s="27" t="str">
        <f t="shared" si="13"/>
        <v>N/A</v>
      </c>
      <c r="I33" s="8">
        <v>-100</v>
      </c>
      <c r="J33" s="8" t="s">
        <v>1748</v>
      </c>
      <c r="K33" s="28" t="s">
        <v>737</v>
      </c>
      <c r="L33" s="111" t="str">
        <f t="shared" si="4"/>
        <v>N/A</v>
      </c>
    </row>
    <row r="34" spans="1:12" x14ac:dyDescent="0.25">
      <c r="A34" s="134" t="s">
        <v>25</v>
      </c>
      <c r="B34" s="22" t="s">
        <v>213</v>
      </c>
      <c r="C34" s="9">
        <v>1.1530766529000001</v>
      </c>
      <c r="D34" s="27" t="str">
        <f t="shared" si="11"/>
        <v>N/A</v>
      </c>
      <c r="E34" s="9">
        <v>0</v>
      </c>
      <c r="F34" s="27" t="str">
        <f t="shared" si="12"/>
        <v>N/A</v>
      </c>
      <c r="G34" s="9">
        <v>0</v>
      </c>
      <c r="H34" s="27" t="str">
        <f t="shared" si="13"/>
        <v>N/A</v>
      </c>
      <c r="I34" s="8">
        <v>-100</v>
      </c>
      <c r="J34" s="8" t="s">
        <v>1748</v>
      </c>
      <c r="K34" s="28" t="s">
        <v>737</v>
      </c>
      <c r="L34" s="111" t="str">
        <f t="shared" si="4"/>
        <v>N/A</v>
      </c>
    </row>
    <row r="35" spans="1:12" x14ac:dyDescent="0.25">
      <c r="A35" s="134" t="s">
        <v>26</v>
      </c>
      <c r="B35" s="30" t="s">
        <v>213</v>
      </c>
      <c r="C35" s="9">
        <v>1.7111606619999999</v>
      </c>
      <c r="D35" s="7" t="str">
        <f t="shared" si="11"/>
        <v>N/A</v>
      </c>
      <c r="E35" s="9">
        <v>0</v>
      </c>
      <c r="F35" s="7" t="str">
        <f t="shared" si="12"/>
        <v>N/A</v>
      </c>
      <c r="G35" s="9">
        <v>0</v>
      </c>
      <c r="H35" s="7" t="str">
        <f t="shared" si="13"/>
        <v>N/A</v>
      </c>
      <c r="I35" s="8">
        <v>-100</v>
      </c>
      <c r="J35" s="8" t="s">
        <v>1748</v>
      </c>
      <c r="K35" s="30" t="s">
        <v>213</v>
      </c>
      <c r="L35" s="111" t="str">
        <f t="shared" si="4"/>
        <v>N/A</v>
      </c>
    </row>
    <row r="36" spans="1:12" x14ac:dyDescent="0.25">
      <c r="A36" s="134" t="s">
        <v>60</v>
      </c>
      <c r="B36" s="30" t="s">
        <v>213</v>
      </c>
      <c r="C36" s="9">
        <v>0.44583085150000001</v>
      </c>
      <c r="D36" s="7" t="str">
        <f t="shared" si="11"/>
        <v>N/A</v>
      </c>
      <c r="E36" s="9">
        <v>0</v>
      </c>
      <c r="F36" s="7" t="str">
        <f t="shared" si="12"/>
        <v>N/A</v>
      </c>
      <c r="G36" s="9">
        <v>0</v>
      </c>
      <c r="H36" s="7" t="str">
        <f t="shared" si="13"/>
        <v>N/A</v>
      </c>
      <c r="I36" s="8">
        <v>-100</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58.640438627000002</v>
      </c>
      <c r="D38" s="7" t="str">
        <f>IF($B38="N/A","N/A",IF(C38&gt;=5,"No",IF(C38&lt;0,"No","Yes")))</f>
        <v>No</v>
      </c>
      <c r="E38" s="9">
        <v>0</v>
      </c>
      <c r="F38" s="7" t="str">
        <f>IF($B38="N/A","N/A",IF(E38&gt;=5,"No",IF(E38&lt;0,"No","Yes")))</f>
        <v>Yes</v>
      </c>
      <c r="G38" s="9">
        <v>100</v>
      </c>
      <c r="H38" s="7" t="str">
        <f>IF($B38="N/A","N/A",IF(G38&gt;=5,"No",IF(G38&lt;0,"No","Yes")))</f>
        <v>No</v>
      </c>
      <c r="I38" s="8">
        <v>-100</v>
      </c>
      <c r="J38" s="8" t="s">
        <v>1748</v>
      </c>
      <c r="K38" s="28" t="s">
        <v>737</v>
      </c>
      <c r="L38" s="111" t="str">
        <f t="shared" si="4"/>
        <v>N/A</v>
      </c>
    </row>
    <row r="39" spans="1:12" x14ac:dyDescent="0.25">
      <c r="A39" s="134" t="s">
        <v>63</v>
      </c>
      <c r="B39" s="30" t="s">
        <v>213</v>
      </c>
      <c r="C39" s="9">
        <v>30.618512353</v>
      </c>
      <c r="D39" s="7" t="str">
        <f>IF($B39="N/A","N/A",IF(C39&gt;10,"No",IF(C39&lt;-10,"No","Yes")))</f>
        <v>N/A</v>
      </c>
      <c r="E39" s="9">
        <v>0</v>
      </c>
      <c r="F39" s="7" t="str">
        <f>IF($B39="N/A","N/A",IF(E39&gt;10,"No",IF(E39&lt;-10,"No","Yes")))</f>
        <v>N/A</v>
      </c>
      <c r="G39" s="9">
        <v>0</v>
      </c>
      <c r="H39" s="7" t="str">
        <f>IF($B39="N/A","N/A",IF(G39&gt;10,"No",IF(G39&lt;-10,"No","Yes")))</f>
        <v>N/A</v>
      </c>
      <c r="I39" s="8">
        <v>-100</v>
      </c>
      <c r="J39" s="8" t="s">
        <v>1748</v>
      </c>
      <c r="K39" s="30" t="s">
        <v>737</v>
      </c>
      <c r="L39" s="111" t="str">
        <f t="shared" si="4"/>
        <v>N/A</v>
      </c>
    </row>
    <row r="40" spans="1:12" x14ac:dyDescent="0.25">
      <c r="A40" s="134" t="s">
        <v>64</v>
      </c>
      <c r="B40" s="30" t="s">
        <v>213</v>
      </c>
      <c r="C40" s="9">
        <v>100</v>
      </c>
      <c r="D40" s="7" t="str">
        <f>IF($B40="N/A","N/A",IF(C40&gt;10,"No",IF(C40&lt;-10,"No","Yes")))</f>
        <v>N/A</v>
      </c>
      <c r="E40" s="9" t="s">
        <v>1748</v>
      </c>
      <c r="F40" s="7" t="str">
        <f>IF($B40="N/A","N/A",IF(E40&gt;10,"No",IF(E40&lt;-10,"No","Yes")))</f>
        <v>N/A</v>
      </c>
      <c r="G40" s="9" t="s">
        <v>1748</v>
      </c>
      <c r="H40" s="7" t="str">
        <f>IF($B40="N/A","N/A",IF(G40&gt;10,"No",IF(G40&lt;-10,"No","Yes")))</f>
        <v>N/A</v>
      </c>
      <c r="I40" s="8" t="s">
        <v>1748</v>
      </c>
      <c r="J40" s="8" t="s">
        <v>1748</v>
      </c>
      <c r="K40" s="28" t="s">
        <v>737</v>
      </c>
      <c r="L40" s="111" t="str">
        <f t="shared" si="4"/>
        <v>N/A</v>
      </c>
    </row>
    <row r="41" spans="1:12" x14ac:dyDescent="0.25">
      <c r="A41" s="110" t="s">
        <v>19</v>
      </c>
      <c r="B41" s="22" t="s">
        <v>281</v>
      </c>
      <c r="C41" s="4">
        <v>3.6950634065000001</v>
      </c>
      <c r="D41" s="27" t="str">
        <f>IF($B41="N/A","N/A",IF(C41&gt;8,"No",IF(C41&lt;2,"No","Yes")))</f>
        <v>Yes</v>
      </c>
      <c r="E41" s="4">
        <v>3.5599856285999998</v>
      </c>
      <c r="F41" s="27" t="str">
        <f>IF($B41="N/A","N/A",IF(E41&gt;8,"No",IF(E41&lt;2,"No","Yes")))</f>
        <v>Yes</v>
      </c>
      <c r="G41" s="4">
        <v>3.4033907681</v>
      </c>
      <c r="H41" s="27" t="str">
        <f>IF($B41="N/A","N/A",IF(G41&gt;8,"No",IF(G41&lt;2,"No","Yes")))</f>
        <v>Yes</v>
      </c>
      <c r="I41" s="8">
        <v>-3.66</v>
      </c>
      <c r="J41" s="8">
        <v>-4.4000000000000004</v>
      </c>
      <c r="K41" s="28" t="s">
        <v>737</v>
      </c>
      <c r="L41" s="111" t="str">
        <f t="shared" si="4"/>
        <v>Yes</v>
      </c>
    </row>
    <row r="42" spans="1:12" x14ac:dyDescent="0.25">
      <c r="A42" s="110" t="s">
        <v>170</v>
      </c>
      <c r="B42" s="22" t="s">
        <v>213</v>
      </c>
      <c r="C42" s="4">
        <v>20.263731284999999</v>
      </c>
      <c r="D42" s="7" t="str">
        <f t="shared" ref="D42:D49" si="14">IF($B42="N/A","N/A",IF(C42&gt;10,"No",IF(C42&lt;-10,"No","Yes")))</f>
        <v>N/A</v>
      </c>
      <c r="E42" s="4">
        <v>19.482778986</v>
      </c>
      <c r="F42" s="7" t="str">
        <f t="shared" ref="F42:F49" si="15">IF($B42="N/A","N/A",IF(E42&gt;10,"No",IF(E42&lt;-10,"No","Yes")))</f>
        <v>N/A</v>
      </c>
      <c r="G42" s="4">
        <v>17.664549723</v>
      </c>
      <c r="H42" s="7" t="str">
        <f t="shared" ref="H42:H49" si="16">IF($B42="N/A","N/A",IF(G42&gt;10,"No",IF(G42&lt;-10,"No","Yes")))</f>
        <v>N/A</v>
      </c>
      <c r="I42" s="8">
        <v>-3.85</v>
      </c>
      <c r="J42" s="8">
        <v>-9.33</v>
      </c>
      <c r="K42" s="28" t="s">
        <v>737</v>
      </c>
      <c r="L42" s="111" t="str">
        <f>IF(J42="Div by 0", "N/A", IF(OR(J42="N/A",K42="N/A"),"N/A", IF(J42&gt;VALUE(MID(K42,1,2)), "No", IF(J42&lt;-1*VALUE(MID(K42,1,2)), "No", "Yes"))))</f>
        <v>Yes</v>
      </c>
    </row>
    <row r="43" spans="1:12" x14ac:dyDescent="0.25">
      <c r="A43" s="110" t="s">
        <v>171</v>
      </c>
      <c r="B43" s="22" t="s">
        <v>213</v>
      </c>
      <c r="C43" s="4">
        <v>32.898193259000003</v>
      </c>
      <c r="D43" s="7" t="str">
        <f t="shared" si="14"/>
        <v>N/A</v>
      </c>
      <c r="E43" s="4">
        <v>34.118302802000002</v>
      </c>
      <c r="F43" s="7" t="str">
        <f t="shared" si="15"/>
        <v>N/A</v>
      </c>
      <c r="G43" s="4">
        <v>35.784831328999999</v>
      </c>
      <c r="H43" s="7" t="str">
        <f t="shared" si="16"/>
        <v>N/A</v>
      </c>
      <c r="I43" s="8">
        <v>3.7090000000000001</v>
      </c>
      <c r="J43" s="8">
        <v>4.8849999999999998</v>
      </c>
      <c r="K43" s="28" t="s">
        <v>737</v>
      </c>
      <c r="L43" s="111" t="str">
        <f>IF(J43="Div by 0", "N/A", IF(OR(J43="N/A",K43="N/A"),"N/A", IF(J43&gt;VALUE(MID(K43,1,2)), "No", IF(J43&lt;-1*VALUE(MID(K43,1,2)), "No", "Yes"))))</f>
        <v>Yes</v>
      </c>
    </row>
    <row r="44" spans="1:12" x14ac:dyDescent="0.25">
      <c r="A44" s="110" t="s">
        <v>172</v>
      </c>
      <c r="B44" s="22" t="s">
        <v>213</v>
      </c>
      <c r="C44" s="4">
        <v>2.4721148901999999</v>
      </c>
      <c r="D44" s="7" t="str">
        <f t="shared" si="14"/>
        <v>N/A</v>
      </c>
      <c r="E44" s="4">
        <v>2.3894833204000001</v>
      </c>
      <c r="F44" s="7" t="str">
        <f t="shared" si="15"/>
        <v>N/A</v>
      </c>
      <c r="G44" s="4">
        <v>2.2722932138999998</v>
      </c>
      <c r="H44" s="7" t="str">
        <f t="shared" si="16"/>
        <v>N/A</v>
      </c>
      <c r="I44" s="8">
        <v>-3.34</v>
      </c>
      <c r="J44" s="8">
        <v>-4.9000000000000004</v>
      </c>
      <c r="K44" s="28" t="s">
        <v>737</v>
      </c>
      <c r="L44" s="111" t="str">
        <f t="shared" ref="L44:L53" si="17">IF(J44="Div by 0", "N/A", IF(OR(J44="N/A",K44="N/A"),"N/A", IF(J44&gt;VALUE(MID(K44,1,2)), "No", IF(J44&lt;-1*VALUE(MID(K44,1,2)), "No", "Yes"))))</f>
        <v>Yes</v>
      </c>
    </row>
    <row r="45" spans="1:12" x14ac:dyDescent="0.25">
      <c r="A45" s="110" t="s">
        <v>173</v>
      </c>
      <c r="B45" s="22" t="s">
        <v>213</v>
      </c>
      <c r="C45" s="4">
        <v>23.938049493000001</v>
      </c>
      <c r="D45" s="7" t="str">
        <f t="shared" si="14"/>
        <v>N/A</v>
      </c>
      <c r="E45" s="4">
        <v>24.846197006000001</v>
      </c>
      <c r="F45" s="7" t="str">
        <f t="shared" si="15"/>
        <v>N/A</v>
      </c>
      <c r="G45" s="4">
        <v>25.424943636999998</v>
      </c>
      <c r="H45" s="7" t="str">
        <f t="shared" si="16"/>
        <v>N/A</v>
      </c>
      <c r="I45" s="8">
        <v>3.794</v>
      </c>
      <c r="J45" s="8">
        <v>2.3290000000000002</v>
      </c>
      <c r="K45" s="28" t="s">
        <v>737</v>
      </c>
      <c r="L45" s="111" t="str">
        <f t="shared" si="17"/>
        <v>Yes</v>
      </c>
    </row>
    <row r="46" spans="1:12" x14ac:dyDescent="0.25">
      <c r="A46" s="110" t="s">
        <v>174</v>
      </c>
      <c r="B46" s="22" t="s">
        <v>213</v>
      </c>
      <c r="C46" s="4">
        <v>9.0263247654000001</v>
      </c>
      <c r="D46" s="7" t="str">
        <f t="shared" si="14"/>
        <v>N/A</v>
      </c>
      <c r="E46" s="4">
        <v>8.9651150200000007</v>
      </c>
      <c r="F46" s="7" t="str">
        <f t="shared" si="15"/>
        <v>N/A</v>
      </c>
      <c r="G46" s="4">
        <v>9.6431417401000008</v>
      </c>
      <c r="H46" s="7" t="str">
        <f t="shared" si="16"/>
        <v>N/A</v>
      </c>
      <c r="I46" s="8">
        <v>-0.67800000000000005</v>
      </c>
      <c r="J46" s="8">
        <v>7.5629999999999997</v>
      </c>
      <c r="K46" s="28" t="s">
        <v>737</v>
      </c>
      <c r="L46" s="111" t="str">
        <f t="shared" si="17"/>
        <v>Yes</v>
      </c>
    </row>
    <row r="47" spans="1:12" x14ac:dyDescent="0.25">
      <c r="A47" s="110" t="s">
        <v>175</v>
      </c>
      <c r="B47" s="22" t="s">
        <v>213</v>
      </c>
      <c r="C47" s="4">
        <v>3.4529936720999999</v>
      </c>
      <c r="D47" s="7" t="str">
        <f t="shared" si="14"/>
        <v>N/A</v>
      </c>
      <c r="E47" s="4">
        <v>3.2993818350000002</v>
      </c>
      <c r="F47" s="7" t="str">
        <f t="shared" si="15"/>
        <v>N/A</v>
      </c>
      <c r="G47" s="4">
        <v>3.0239434856999998</v>
      </c>
      <c r="H47" s="7" t="str">
        <f t="shared" si="16"/>
        <v>N/A</v>
      </c>
      <c r="I47" s="8">
        <v>-4.45</v>
      </c>
      <c r="J47" s="8">
        <v>-8.35</v>
      </c>
      <c r="K47" s="28" t="s">
        <v>737</v>
      </c>
      <c r="L47" s="111" t="str">
        <f t="shared" si="17"/>
        <v>Yes</v>
      </c>
    </row>
    <row r="48" spans="1:12" x14ac:dyDescent="0.25">
      <c r="A48" s="110" t="s">
        <v>176</v>
      </c>
      <c r="B48" s="22" t="s">
        <v>213</v>
      </c>
      <c r="C48" s="4">
        <v>2.5675682554999999</v>
      </c>
      <c r="D48" s="7" t="str">
        <f t="shared" si="14"/>
        <v>N/A</v>
      </c>
      <c r="E48" s="4">
        <v>2.1878168341999999</v>
      </c>
      <c r="F48" s="7" t="str">
        <f t="shared" si="15"/>
        <v>N/A</v>
      </c>
      <c r="G48" s="4">
        <v>1.8456482653999999</v>
      </c>
      <c r="H48" s="7" t="str">
        <f t="shared" si="16"/>
        <v>N/A</v>
      </c>
      <c r="I48" s="8">
        <v>-14.8</v>
      </c>
      <c r="J48" s="8">
        <v>-15.6</v>
      </c>
      <c r="K48" s="28" t="s">
        <v>737</v>
      </c>
      <c r="L48" s="111" t="str">
        <f t="shared" si="17"/>
        <v>No</v>
      </c>
    </row>
    <row r="49" spans="1:12" x14ac:dyDescent="0.25">
      <c r="A49" s="110" t="s">
        <v>954</v>
      </c>
      <c r="B49" s="22" t="s">
        <v>213</v>
      </c>
      <c r="C49" s="4">
        <v>1.6857064313000001</v>
      </c>
      <c r="D49" s="7" t="str">
        <f t="shared" si="14"/>
        <v>N/A</v>
      </c>
      <c r="E49" s="4">
        <v>1.1505694402</v>
      </c>
      <c r="F49" s="7" t="str">
        <f t="shared" si="15"/>
        <v>N/A</v>
      </c>
      <c r="G49" s="4">
        <v>0.93637974140000002</v>
      </c>
      <c r="H49" s="7" t="str">
        <f t="shared" si="16"/>
        <v>N/A</v>
      </c>
      <c r="I49" s="8">
        <v>-31.7</v>
      </c>
      <c r="J49" s="8">
        <v>-18.600000000000001</v>
      </c>
      <c r="K49" s="28" t="s">
        <v>737</v>
      </c>
      <c r="L49" s="111" t="str">
        <f t="shared" si="17"/>
        <v>No</v>
      </c>
    </row>
    <row r="50" spans="1:12" x14ac:dyDescent="0.25">
      <c r="A50" s="134" t="s">
        <v>208</v>
      </c>
      <c r="B50" s="22" t="s">
        <v>213</v>
      </c>
      <c r="C50" s="23">
        <v>446710</v>
      </c>
      <c r="D50" s="5" t="str">
        <f t="shared" ref="D50:D53" si="18">IF($B50="N/A","N/A",IF(C50&lt;0,"No","Yes"))</f>
        <v>N/A</v>
      </c>
      <c r="E50" s="23">
        <v>464541</v>
      </c>
      <c r="F50" s="5" t="str">
        <f t="shared" ref="F50:F53" si="19">IF($B50="N/A","N/A",IF(E50&lt;0,"No","Yes"))</f>
        <v>N/A</v>
      </c>
      <c r="G50" s="23">
        <v>517882</v>
      </c>
      <c r="H50" s="5" t="str">
        <f t="shared" ref="H50:H53" si="20">IF($B50="N/A","N/A",IF(G50&lt;0,"No","Yes"))</f>
        <v>N/A</v>
      </c>
      <c r="I50" s="8">
        <v>3.992</v>
      </c>
      <c r="J50" s="8">
        <v>11.48</v>
      </c>
      <c r="K50" s="28" t="s">
        <v>737</v>
      </c>
      <c r="L50" s="111" t="str">
        <f t="shared" si="17"/>
        <v>No</v>
      </c>
    </row>
    <row r="51" spans="1:12" x14ac:dyDescent="0.25">
      <c r="A51" s="134" t="s">
        <v>209</v>
      </c>
      <c r="B51" s="22" t="s">
        <v>213</v>
      </c>
      <c r="C51" s="23">
        <v>19410</v>
      </c>
      <c r="D51" s="5" t="str">
        <f t="shared" si="18"/>
        <v>N/A</v>
      </c>
      <c r="E51" s="23">
        <v>19410</v>
      </c>
      <c r="F51" s="5" t="str">
        <f t="shared" si="19"/>
        <v>N/A</v>
      </c>
      <c r="G51" s="23">
        <v>20686</v>
      </c>
      <c r="H51" s="5" t="str">
        <f t="shared" si="20"/>
        <v>N/A</v>
      </c>
      <c r="I51" s="8">
        <v>0</v>
      </c>
      <c r="J51" s="8">
        <v>6.5739999999999998</v>
      </c>
      <c r="K51" s="28" t="s">
        <v>737</v>
      </c>
      <c r="L51" s="111" t="str">
        <f t="shared" si="17"/>
        <v>Yes</v>
      </c>
    </row>
    <row r="52" spans="1:12" x14ac:dyDescent="0.25">
      <c r="A52" s="134" t="s">
        <v>210</v>
      </c>
      <c r="B52" s="22" t="s">
        <v>213</v>
      </c>
      <c r="C52" s="23">
        <v>255975</v>
      </c>
      <c r="D52" s="5" t="str">
        <f t="shared" si="18"/>
        <v>N/A</v>
      </c>
      <c r="E52" s="23">
        <v>273471</v>
      </c>
      <c r="F52" s="5" t="str">
        <f t="shared" si="19"/>
        <v>N/A</v>
      </c>
      <c r="G52" s="23">
        <v>317899</v>
      </c>
      <c r="H52" s="5" t="str">
        <f t="shared" si="20"/>
        <v>N/A</v>
      </c>
      <c r="I52" s="8">
        <v>6.835</v>
      </c>
      <c r="J52" s="8">
        <v>16.25</v>
      </c>
      <c r="K52" s="28" t="s">
        <v>737</v>
      </c>
      <c r="L52" s="111" t="str">
        <f t="shared" si="17"/>
        <v>No</v>
      </c>
    </row>
    <row r="53" spans="1:12" x14ac:dyDescent="0.25">
      <c r="A53" s="134" t="s">
        <v>955</v>
      </c>
      <c r="B53" s="22" t="s">
        <v>213</v>
      </c>
      <c r="C53" s="23">
        <v>48885</v>
      </c>
      <c r="D53" s="5" t="str">
        <f t="shared" si="18"/>
        <v>N/A</v>
      </c>
      <c r="E53" s="23">
        <v>46229</v>
      </c>
      <c r="F53" s="5" t="str">
        <f t="shared" si="19"/>
        <v>N/A</v>
      </c>
      <c r="G53" s="23">
        <v>46713</v>
      </c>
      <c r="H53" s="5" t="str">
        <f t="shared" si="20"/>
        <v>N/A</v>
      </c>
      <c r="I53" s="8">
        <v>-5.43</v>
      </c>
      <c r="J53" s="8">
        <v>1.0469999999999999</v>
      </c>
      <c r="K53" s="28" t="s">
        <v>737</v>
      </c>
      <c r="L53" s="111" t="str">
        <f t="shared" si="17"/>
        <v>Yes</v>
      </c>
    </row>
    <row r="54" spans="1:12" x14ac:dyDescent="0.25">
      <c r="A54" s="134" t="s">
        <v>956</v>
      </c>
      <c r="B54" s="22" t="s">
        <v>213</v>
      </c>
      <c r="C54" s="4">
        <v>99.999872729000003</v>
      </c>
      <c r="D54" s="27" t="str">
        <f>IF($B54="N/A","N/A",IF(C54&gt;10,"No",IF(C54&lt;-10,"No","Yes")))</f>
        <v>N/A</v>
      </c>
      <c r="E54" s="4">
        <v>99.999753914999999</v>
      </c>
      <c r="F54" s="27" t="str">
        <f>IF($B54="N/A","N/A",IF(E54&gt;10,"No",IF(E54&lt;-10,"No","Yes")))</f>
        <v>N/A</v>
      </c>
      <c r="G54" s="4">
        <v>99.999231666</v>
      </c>
      <c r="H54" s="27" t="str">
        <f>IF($B54="N/A","N/A",IF(G54&gt;10,"No",IF(G54&lt;-10,"No","Yes")))</f>
        <v>N/A</v>
      </c>
      <c r="I54" s="8">
        <v>0</v>
      </c>
      <c r="J54" s="8">
        <v>-1E-3</v>
      </c>
      <c r="K54" s="22" t="s">
        <v>213</v>
      </c>
      <c r="L54" s="111" t="str">
        <f t="shared" si="4"/>
        <v>N/A</v>
      </c>
    </row>
    <row r="55" spans="1:12" x14ac:dyDescent="0.25">
      <c r="A55" s="134" t="s">
        <v>957</v>
      </c>
      <c r="B55" s="22" t="s">
        <v>213</v>
      </c>
      <c r="C55" s="4">
        <v>99.999490914999996</v>
      </c>
      <c r="D55" s="27" t="str">
        <f>IF($B55="N/A","N/A",IF(C55&gt;10,"No",IF(C55&lt;-10,"No","Yes")))</f>
        <v>N/A</v>
      </c>
      <c r="E55" s="4">
        <v>99.999384788</v>
      </c>
      <c r="F55" s="27" t="str">
        <f>IF($B55="N/A","N/A",IF(E55&gt;10,"No",IF(E55&lt;-10,"No","Yes")))</f>
        <v>N/A</v>
      </c>
      <c r="G55" s="4">
        <v>99.999231666</v>
      </c>
      <c r="H55" s="27" t="str">
        <f>IF($B55="N/A","N/A",IF(G55&gt;10,"No",IF(G55&lt;-10,"No","Yes")))</f>
        <v>N/A</v>
      </c>
      <c r="I55" s="8">
        <v>0</v>
      </c>
      <c r="J55" s="8">
        <v>0</v>
      </c>
      <c r="K55" s="22" t="s">
        <v>213</v>
      </c>
      <c r="L55" s="111" t="str">
        <f t="shared" si="4"/>
        <v>N/A</v>
      </c>
    </row>
    <row r="56" spans="1:12" x14ac:dyDescent="0.25">
      <c r="A56" s="134" t="s">
        <v>177</v>
      </c>
      <c r="B56" s="22" t="s">
        <v>213</v>
      </c>
      <c r="C56" s="4">
        <v>57.672541502999998</v>
      </c>
      <c r="D56" s="27" t="str">
        <f t="shared" ref="D56:D57" si="21">IF($B56="N/A","N/A",IF(C56&gt;10,"No",IF(C56&lt;-10,"No","Yes")))</f>
        <v>N/A</v>
      </c>
      <c r="E56" s="4">
        <v>57.598237048999998</v>
      </c>
      <c r="F56" s="27" t="str">
        <f t="shared" ref="F56:F57" si="22">IF($B56="N/A","N/A",IF(E56&gt;10,"No",IF(E56&lt;-10,"No","Yes")))</f>
        <v>N/A</v>
      </c>
      <c r="G56" s="4">
        <v>56.872748506999997</v>
      </c>
      <c r="H56" s="27" t="str">
        <f t="shared" ref="H56:H57" si="23">IF($B56="N/A","N/A",IF(G56&gt;10,"No",IF(G56&lt;-10,"No","Yes")))</f>
        <v>N/A</v>
      </c>
      <c r="I56" s="8">
        <v>-0.129</v>
      </c>
      <c r="J56" s="8">
        <v>-1.26</v>
      </c>
      <c r="K56" s="28" t="s">
        <v>737</v>
      </c>
      <c r="L56" s="111" t="str">
        <f>IF(J56="Div by 0", "N/A", IF(OR(J56="N/A",K56="N/A"),"N/A", IF(J56&gt;VALUE(MID(K56,1,2)), "No", IF(J56&lt;-1*VALUE(MID(K56,1,2)), "No", "Yes"))))</f>
        <v>Yes</v>
      </c>
    </row>
    <row r="57" spans="1:12" x14ac:dyDescent="0.25">
      <c r="A57" s="157" t="s">
        <v>178</v>
      </c>
      <c r="B57" s="22" t="s">
        <v>213</v>
      </c>
      <c r="C57" s="4">
        <v>42.326949411999998</v>
      </c>
      <c r="D57" s="27" t="str">
        <f t="shared" si="21"/>
        <v>N/A</v>
      </c>
      <c r="E57" s="4">
        <v>42.401147739000002</v>
      </c>
      <c r="F57" s="27" t="str">
        <f t="shared" si="22"/>
        <v>N/A</v>
      </c>
      <c r="G57" s="4">
        <v>43.126483159000003</v>
      </c>
      <c r="H57" s="27" t="str">
        <f t="shared" si="23"/>
        <v>N/A</v>
      </c>
      <c r="I57" s="8">
        <v>0.17530000000000001</v>
      </c>
      <c r="J57" s="8">
        <v>1.7110000000000001</v>
      </c>
      <c r="K57" s="28" t="s">
        <v>737</v>
      </c>
      <c r="L57" s="111" t="str">
        <f>IF(J57="Div by 0", "N/A", IF(OR(J57="N/A",K57="N/A"),"N/A", IF(J57&gt;VALUE(MID(K57,1,2)), "No", IF(J57&lt;-1*VALUE(MID(K57,1,2)), "No", "Yes"))))</f>
        <v>Yes</v>
      </c>
    </row>
    <row r="58" spans="1:12" x14ac:dyDescent="0.25">
      <c r="A58" s="158" t="s">
        <v>683</v>
      </c>
      <c r="B58" s="22" t="s">
        <v>282</v>
      </c>
      <c r="C58" s="4">
        <v>51.407873502999998</v>
      </c>
      <c r="D58" s="27" t="str">
        <f>IF($B58="N/A","N/A",IF(C58&gt;70,"No",IF(C58&lt;40,"No","Yes")))</f>
        <v>Yes</v>
      </c>
      <c r="E58" s="4">
        <v>57.220866022000003</v>
      </c>
      <c r="F58" s="27" t="str">
        <f>IF($B58="N/A","N/A",IF(E58&gt;70,"No",IF(E58&lt;40,"No","Yes")))</f>
        <v>Yes</v>
      </c>
      <c r="G58" s="4">
        <v>56.439956885000001</v>
      </c>
      <c r="H58" s="27" t="str">
        <f>IF($B58="N/A","N/A",IF(G58&gt;70,"No",IF(G58&lt;40,"No","Yes")))</f>
        <v>Yes</v>
      </c>
      <c r="I58" s="8">
        <v>11.31</v>
      </c>
      <c r="J58" s="8">
        <v>-1.36</v>
      </c>
      <c r="K58" s="28" t="s">
        <v>737</v>
      </c>
      <c r="L58" s="111" t="str">
        <f t="shared" si="4"/>
        <v>Yes</v>
      </c>
    </row>
    <row r="59" spans="1:12" x14ac:dyDescent="0.25">
      <c r="A59" s="134" t="s">
        <v>684</v>
      </c>
      <c r="B59" s="22" t="s">
        <v>213</v>
      </c>
      <c r="C59" s="4">
        <v>61.242920556999998</v>
      </c>
      <c r="D59" s="27" t="str">
        <f>IF($B59="N/A","N/A",IF(C59&gt;10,"No",IF(C59&lt;-10,"No","Yes")))</f>
        <v>N/A</v>
      </c>
      <c r="E59" s="4">
        <v>75.106325913000006</v>
      </c>
      <c r="F59" s="27" t="str">
        <f>IF($B59="N/A","N/A",IF(E59&gt;10,"No",IF(E59&lt;-10,"No","Yes")))</f>
        <v>N/A</v>
      </c>
      <c r="G59" s="4">
        <v>61.066528107000003</v>
      </c>
      <c r="H59" s="27" t="str">
        <f>IF($B59="N/A","N/A",IF(G59&gt;10,"No",IF(G59&lt;-10,"No","Yes")))</f>
        <v>N/A</v>
      </c>
      <c r="I59" s="8">
        <v>22.64</v>
      </c>
      <c r="J59" s="8">
        <v>-18.7</v>
      </c>
      <c r="K59" s="22" t="s">
        <v>213</v>
      </c>
      <c r="L59" s="111" t="str">
        <f t="shared" si="4"/>
        <v>N/A</v>
      </c>
    </row>
    <row r="60" spans="1:12" x14ac:dyDescent="0.25">
      <c r="A60" s="134" t="s">
        <v>685</v>
      </c>
      <c r="B60" s="22" t="s">
        <v>213</v>
      </c>
      <c r="C60" s="4">
        <v>55.229578435000001</v>
      </c>
      <c r="D60" s="27" t="str">
        <f t="shared" ref="D60:D66" si="24">IF($B60="N/A","N/A",IF(C60&gt;10,"No",IF(C60&lt;-10,"No","Yes")))</f>
        <v>N/A</v>
      </c>
      <c r="E60" s="4">
        <v>69.650882773000006</v>
      </c>
      <c r="F60" s="27" t="str">
        <f t="shared" ref="F60:F66" si="25">IF($B60="N/A","N/A",IF(E60&gt;10,"No",IF(E60&lt;-10,"No","Yes")))</f>
        <v>N/A</v>
      </c>
      <c r="G60" s="4">
        <v>59.293654295000003</v>
      </c>
      <c r="H60" s="27" t="str">
        <f t="shared" ref="H60:H66" si="26">IF($B60="N/A","N/A",IF(G60&gt;10,"No",IF(G60&lt;-10,"No","Yes")))</f>
        <v>N/A</v>
      </c>
      <c r="I60" s="8">
        <v>26.11</v>
      </c>
      <c r="J60" s="8">
        <v>-14.9</v>
      </c>
      <c r="K60" s="22" t="s">
        <v>213</v>
      </c>
      <c r="L60" s="111" t="str">
        <f t="shared" si="4"/>
        <v>N/A</v>
      </c>
    </row>
    <row r="61" spans="1:12" x14ac:dyDescent="0.25">
      <c r="A61" s="134" t="s">
        <v>1745</v>
      </c>
      <c r="B61" s="22" t="s">
        <v>213</v>
      </c>
      <c r="C61" s="4">
        <v>51.829284301999998</v>
      </c>
      <c r="D61" s="27" t="str">
        <f t="shared" si="24"/>
        <v>N/A</v>
      </c>
      <c r="E61" s="4">
        <v>58.266577937999998</v>
      </c>
      <c r="F61" s="27" t="str">
        <f t="shared" si="25"/>
        <v>N/A</v>
      </c>
      <c r="G61" s="4">
        <v>62.758747503999999</v>
      </c>
      <c r="H61" s="27" t="str">
        <f t="shared" si="26"/>
        <v>N/A</v>
      </c>
      <c r="I61" s="8">
        <v>12.42</v>
      </c>
      <c r="J61" s="8">
        <v>7.71</v>
      </c>
      <c r="K61" s="22" t="s">
        <v>213</v>
      </c>
      <c r="L61" s="111" t="str">
        <f t="shared" si="4"/>
        <v>N/A</v>
      </c>
    </row>
    <row r="62" spans="1:12" x14ac:dyDescent="0.25">
      <c r="A62" s="134" t="s">
        <v>686</v>
      </c>
      <c r="B62" s="22" t="s">
        <v>213</v>
      </c>
      <c r="C62" s="4">
        <v>45.446352957000002</v>
      </c>
      <c r="D62" s="27" t="str">
        <f t="shared" si="24"/>
        <v>N/A</v>
      </c>
      <c r="E62" s="4">
        <v>45.524834388999999</v>
      </c>
      <c r="F62" s="27" t="str">
        <f t="shared" si="25"/>
        <v>N/A</v>
      </c>
      <c r="G62" s="4">
        <v>43.051940870999999</v>
      </c>
      <c r="H62" s="27" t="str">
        <f t="shared" si="26"/>
        <v>N/A</v>
      </c>
      <c r="I62" s="8">
        <v>0.17269999999999999</v>
      </c>
      <c r="J62" s="8">
        <v>-5.43</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0.90667969920000002</v>
      </c>
      <c r="D64" s="27" t="str">
        <f t="shared" si="24"/>
        <v>N/A</v>
      </c>
      <c r="E64" s="4">
        <v>0.53461920839999999</v>
      </c>
      <c r="F64" s="27" t="str">
        <f t="shared" si="25"/>
        <v>N/A</v>
      </c>
      <c r="G64" s="4">
        <v>0.58162891220000001</v>
      </c>
      <c r="H64" s="27" t="str">
        <f t="shared" si="26"/>
        <v>N/A</v>
      </c>
      <c r="I64" s="8">
        <v>-41</v>
      </c>
      <c r="J64" s="8">
        <v>8.7929999999999993</v>
      </c>
      <c r="K64" s="22" t="s">
        <v>213</v>
      </c>
      <c r="L64" s="111" t="str">
        <f t="shared" si="4"/>
        <v>N/A</v>
      </c>
    </row>
    <row r="65" spans="1:12" x14ac:dyDescent="0.25">
      <c r="A65" s="110" t="s">
        <v>147</v>
      </c>
      <c r="B65" s="22" t="s">
        <v>213</v>
      </c>
      <c r="C65" s="4">
        <v>0.99551496449999999</v>
      </c>
      <c r="D65" s="27" t="str">
        <f t="shared" si="24"/>
        <v>N/A</v>
      </c>
      <c r="E65" s="4">
        <v>0.52231496879999995</v>
      </c>
      <c r="F65" s="27" t="str">
        <f t="shared" si="25"/>
        <v>N/A</v>
      </c>
      <c r="G65" s="4">
        <v>0.57087223480000004</v>
      </c>
      <c r="H65" s="27" t="str">
        <f t="shared" si="26"/>
        <v>N/A</v>
      </c>
      <c r="I65" s="8">
        <v>-47.5</v>
      </c>
      <c r="J65" s="8">
        <v>9.2970000000000006</v>
      </c>
      <c r="K65" s="22" t="s">
        <v>213</v>
      </c>
      <c r="L65" s="111" t="str">
        <f t="shared" si="4"/>
        <v>N/A</v>
      </c>
    </row>
    <row r="66" spans="1:12" x14ac:dyDescent="0.25">
      <c r="A66" s="110" t="s">
        <v>148</v>
      </c>
      <c r="B66" s="22" t="s">
        <v>213</v>
      </c>
      <c r="C66" s="4">
        <v>1.0698413183</v>
      </c>
      <c r="D66" s="27" t="str">
        <f t="shared" si="24"/>
        <v>N/A</v>
      </c>
      <c r="E66" s="4">
        <v>0.57177801179999999</v>
      </c>
      <c r="F66" s="27" t="str">
        <f t="shared" si="25"/>
        <v>N/A</v>
      </c>
      <c r="G66" s="4">
        <v>0.6298144363</v>
      </c>
      <c r="H66" s="27" t="str">
        <f t="shared" si="26"/>
        <v>N/A</v>
      </c>
      <c r="I66" s="8">
        <v>-46.6</v>
      </c>
      <c r="J66" s="8">
        <v>10.15</v>
      </c>
      <c r="K66" s="22" t="s">
        <v>213</v>
      </c>
      <c r="L66" s="111" t="str">
        <f t="shared" si="4"/>
        <v>N/A</v>
      </c>
    </row>
    <row r="67" spans="1:12" x14ac:dyDescent="0.25">
      <c r="A67" s="134" t="s">
        <v>958</v>
      </c>
      <c r="B67" s="30" t="s">
        <v>213</v>
      </c>
      <c r="C67" s="1">
        <v>2291</v>
      </c>
      <c r="D67" s="7" t="str">
        <f>IF($B67="N/A","N/A",IF(C67&gt;10,"No",IF(C67&lt;-10,"No","Yes")))</f>
        <v>N/A</v>
      </c>
      <c r="E67" s="1">
        <v>975</v>
      </c>
      <c r="F67" s="7" t="str">
        <f>IF($B67="N/A","N/A",IF(E67&gt;10,"No",IF(E67&lt;-10,"No","Yes")))</f>
        <v>N/A</v>
      </c>
      <c r="G67" s="1">
        <v>1305</v>
      </c>
      <c r="H67" s="7" t="str">
        <f>IF($B67="N/A","N/A",IF(G67&gt;10,"No",IF(G67&lt;-10,"No","Yes")))</f>
        <v>N/A</v>
      </c>
      <c r="I67" s="8">
        <v>-57.4</v>
      </c>
      <c r="J67" s="8">
        <v>33.85</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149</v>
      </c>
      <c r="D69" s="27" t="str">
        <f t="shared" si="27"/>
        <v>No</v>
      </c>
      <c r="E69" s="1">
        <v>71</v>
      </c>
      <c r="F69" s="27" t="str">
        <f t="shared" si="28"/>
        <v>No</v>
      </c>
      <c r="G69" s="1">
        <v>133</v>
      </c>
      <c r="H69" s="27" t="str">
        <f t="shared" si="29"/>
        <v>No</v>
      </c>
      <c r="I69" s="8">
        <v>-52.3</v>
      </c>
      <c r="J69" s="8">
        <v>87.32</v>
      </c>
      <c r="K69" s="22" t="s">
        <v>213</v>
      </c>
      <c r="L69" s="111" t="str">
        <f t="shared" si="4"/>
        <v>N/A</v>
      </c>
    </row>
    <row r="70" spans="1:12" x14ac:dyDescent="0.25">
      <c r="A70" s="110" t="s">
        <v>203</v>
      </c>
      <c r="B70" s="43" t="s">
        <v>213</v>
      </c>
      <c r="C70" s="9">
        <v>10.738255034</v>
      </c>
      <c r="D70" s="7" t="str">
        <f>IF($B70="N/A","N/A",IF(C70&gt;10,"No",IF(C70&lt;-10,"No","Yes")))</f>
        <v>N/A</v>
      </c>
      <c r="E70" s="9">
        <v>11.267605634000001</v>
      </c>
      <c r="F70" s="7" t="str">
        <f>IF($B70="N/A","N/A",IF(E70&gt;10,"No",IF(E70&lt;-10,"No","Yes")))</f>
        <v>N/A</v>
      </c>
      <c r="G70" s="9">
        <v>69.172932330999998</v>
      </c>
      <c r="H70" s="7" t="str">
        <f>IF($B70="N/A","N/A",IF(G70&gt;10,"No",IF(G70&lt;-10,"No","Yes")))</f>
        <v>N/A</v>
      </c>
      <c r="I70" s="8">
        <v>4.93</v>
      </c>
      <c r="J70" s="8">
        <v>513.9</v>
      </c>
      <c r="K70" s="43" t="s">
        <v>213</v>
      </c>
      <c r="L70" s="111" t="str">
        <f t="shared" si="4"/>
        <v>N/A</v>
      </c>
    </row>
    <row r="71" spans="1:12" x14ac:dyDescent="0.25">
      <c r="A71" s="134" t="s">
        <v>65</v>
      </c>
      <c r="B71" s="30" t="s">
        <v>213</v>
      </c>
      <c r="C71" s="1">
        <v>96582</v>
      </c>
      <c r="D71" s="7" t="str">
        <f>IF($B71="N/A","N/A",IF(C71&gt;10,"No",IF(C71&lt;-10,"No","Yes")))</f>
        <v>N/A</v>
      </c>
      <c r="E71" s="1">
        <v>82378</v>
      </c>
      <c r="F71" s="7" t="str">
        <f>IF($B71="N/A","N/A",IF(E71&gt;10,"No",IF(E71&lt;-10,"No","Yes")))</f>
        <v>N/A</v>
      </c>
      <c r="G71" s="1">
        <v>86003</v>
      </c>
      <c r="H71" s="7" t="str">
        <f>IF($B71="N/A","N/A",IF(G71&gt;10,"No",IF(G71&lt;-10,"No","Yes")))</f>
        <v>N/A</v>
      </c>
      <c r="I71" s="8">
        <v>-14.7</v>
      </c>
      <c r="J71" s="8">
        <v>4.4000000000000004</v>
      </c>
      <c r="K71" s="30" t="s">
        <v>737</v>
      </c>
      <c r="L71" s="111" t="str">
        <f t="shared" ref="L71:L103" si="30">IF(J71="Div by 0", "N/A", IF(K71="N/A","N/A", IF(J71&gt;VALUE(MID(K71,1,2)), "No", IF(J71&lt;-1*VALUE(MID(K71,1,2)), "No", "Yes"))))</f>
        <v>Yes</v>
      </c>
    </row>
    <row r="72" spans="1:12" x14ac:dyDescent="0.25">
      <c r="A72" s="143" t="s">
        <v>66</v>
      </c>
      <c r="B72" s="30" t="s">
        <v>213</v>
      </c>
      <c r="C72" s="1">
        <v>79651.740000000005</v>
      </c>
      <c r="D72" s="7" t="str">
        <f>IF($B72="N/A","N/A",IF(C72&gt;10,"No",IF(C72&lt;-10,"No","Yes")))</f>
        <v>N/A</v>
      </c>
      <c r="E72" s="1">
        <v>71418.89</v>
      </c>
      <c r="F72" s="7" t="str">
        <f>IF($B72="N/A","N/A",IF(E72&gt;10,"No",IF(E72&lt;-10,"No","Yes")))</f>
        <v>N/A</v>
      </c>
      <c r="G72" s="1">
        <v>69949.7</v>
      </c>
      <c r="H72" s="7" t="str">
        <f>IF($B72="N/A","N/A",IF(G72&gt;10,"No",IF(G72&lt;-10,"No","Yes")))</f>
        <v>N/A</v>
      </c>
      <c r="I72" s="8">
        <v>-10.3</v>
      </c>
      <c r="J72" s="8">
        <v>-2.06</v>
      </c>
      <c r="K72" s="30" t="s">
        <v>738</v>
      </c>
      <c r="L72" s="111" t="str">
        <f t="shared" si="30"/>
        <v>Yes</v>
      </c>
    </row>
    <row r="73" spans="1:12" x14ac:dyDescent="0.25">
      <c r="A73" s="110" t="s">
        <v>67</v>
      </c>
      <c r="B73" s="22" t="s">
        <v>283</v>
      </c>
      <c r="C73" s="4">
        <v>91.405450040999995</v>
      </c>
      <c r="D73" s="27" t="str">
        <f>IF($B73="N/A","N/A",IF(C73&gt;=90,"Yes","No"))</f>
        <v>Yes</v>
      </c>
      <c r="E73" s="4">
        <v>90.744619718999999</v>
      </c>
      <c r="F73" s="27" t="str">
        <f>IF($B73="N/A","N/A",IF(E73&gt;=90,"Yes","No"))</f>
        <v>Yes</v>
      </c>
      <c r="G73" s="4">
        <v>89.747807018000003</v>
      </c>
      <c r="H73" s="27" t="str">
        <f>IF($B73="N/A","N/A",IF(G73&gt;=90,"Yes","No"))</f>
        <v>No</v>
      </c>
      <c r="I73" s="8">
        <v>-0.72299999999999998</v>
      </c>
      <c r="J73" s="8">
        <v>-1.1000000000000001</v>
      </c>
      <c r="K73" s="28" t="s">
        <v>737</v>
      </c>
      <c r="L73" s="111" t="str">
        <f t="shared" si="30"/>
        <v>Yes</v>
      </c>
    </row>
    <row r="74" spans="1:12" x14ac:dyDescent="0.25">
      <c r="A74" s="134" t="s">
        <v>959</v>
      </c>
      <c r="B74" s="22" t="s">
        <v>283</v>
      </c>
      <c r="C74" s="4">
        <v>91.402622582999996</v>
      </c>
      <c r="D74" s="27" t="str">
        <f>IF($B74="N/A","N/A",IF(C74&gt;=90,"Yes","No"))</f>
        <v>Yes</v>
      </c>
      <c r="E74" s="4">
        <v>90.714203608999995</v>
      </c>
      <c r="F74" s="27" t="str">
        <f>IF($B74="N/A","N/A",IF(E74&gt;=90,"Yes","No"))</f>
        <v>Yes</v>
      </c>
      <c r="G74" s="4">
        <v>90.069857399</v>
      </c>
      <c r="H74" s="27" t="str">
        <f>IF($B74="N/A","N/A",IF(G74&gt;=90,"Yes","No"))</f>
        <v>Yes</v>
      </c>
      <c r="I74" s="8">
        <v>-0.753</v>
      </c>
      <c r="J74" s="8">
        <v>-0.71</v>
      </c>
      <c r="K74" s="28" t="s">
        <v>737</v>
      </c>
      <c r="L74" s="111" t="str">
        <f t="shared" si="30"/>
        <v>Yes</v>
      </c>
    </row>
    <row r="75" spans="1:12" x14ac:dyDescent="0.25">
      <c r="A75" s="157" t="s">
        <v>960</v>
      </c>
      <c r="B75" s="30" t="s">
        <v>284</v>
      </c>
      <c r="C75" s="9">
        <v>33.182343533000001</v>
      </c>
      <c r="D75" s="27" t="str">
        <f>IF($B75="N/A","N/A",IF(C75&gt;55,"No",IF(C75&lt;30,"No","Yes")))</f>
        <v>Yes</v>
      </c>
      <c r="E75" s="9">
        <v>22.080280220999999</v>
      </c>
      <c r="F75" s="27" t="str">
        <f>IF($B75="N/A","N/A",IF(E75&gt;55,"No",IF(E75&lt;30,"No","Yes")))</f>
        <v>No</v>
      </c>
      <c r="G75" s="9">
        <v>22.295515932000001</v>
      </c>
      <c r="H75" s="27" t="str">
        <f>IF($B75="N/A","N/A",IF(G75&gt;55,"No",IF(G75&lt;30,"No","Yes")))</f>
        <v>No</v>
      </c>
      <c r="I75" s="8">
        <v>-33.5</v>
      </c>
      <c r="J75" s="8">
        <v>0.9748</v>
      </c>
      <c r="K75" s="30" t="s">
        <v>737</v>
      </c>
      <c r="L75" s="111" t="str">
        <f t="shared" si="30"/>
        <v>Yes</v>
      </c>
    </row>
    <row r="76" spans="1:12" ht="13" customHeight="1" x14ac:dyDescent="0.25">
      <c r="A76" s="134" t="s">
        <v>1733</v>
      </c>
      <c r="B76" s="30" t="s">
        <v>278</v>
      </c>
      <c r="C76" s="9">
        <v>0.91839059040000004</v>
      </c>
      <c r="D76" s="27" t="str">
        <f>IF($B76="N/A","N/A",IF(C76&gt;=5,"No",IF(C76&lt;0,"No","Yes")))</f>
        <v>Yes</v>
      </c>
      <c r="E76" s="9">
        <v>0.99419747989999996</v>
      </c>
      <c r="F76" s="27" t="str">
        <f>IF($B76="N/A","N/A",IF(E76&gt;=5,"No",IF(E76&lt;0,"No","Yes")))</f>
        <v>Yes</v>
      </c>
      <c r="G76" s="9">
        <v>1.0894968780000001</v>
      </c>
      <c r="H76" s="27" t="str">
        <f>IF($B76="N/A","N/A",IF(G76&gt;=5,"No",IF(G76&lt;0,"No","Yes")))</f>
        <v>Yes</v>
      </c>
      <c r="I76" s="8">
        <v>8.2539999999999996</v>
      </c>
      <c r="J76" s="8">
        <v>9.5860000000000003</v>
      </c>
      <c r="K76" s="30" t="s">
        <v>213</v>
      </c>
      <c r="L76" s="111" t="str">
        <f t="shared" si="30"/>
        <v>N/A</v>
      </c>
    </row>
    <row r="77" spans="1:12" ht="13" customHeight="1" x14ac:dyDescent="0.25">
      <c r="A77" s="134" t="s">
        <v>1734</v>
      </c>
      <c r="B77" s="30" t="s">
        <v>213</v>
      </c>
      <c r="C77" s="9">
        <v>14.845416330000001</v>
      </c>
      <c r="D77" s="30" t="s">
        <v>213</v>
      </c>
      <c r="E77" s="9">
        <v>18.586273034000001</v>
      </c>
      <c r="F77" s="30" t="s">
        <v>213</v>
      </c>
      <c r="G77" s="9">
        <v>19.502808042000002</v>
      </c>
      <c r="H77" s="30" t="s">
        <v>213</v>
      </c>
      <c r="I77" s="8">
        <v>25.2</v>
      </c>
      <c r="J77" s="8">
        <v>4.931</v>
      </c>
      <c r="K77" s="30" t="s">
        <v>213</v>
      </c>
      <c r="L77" s="111" t="str">
        <f t="shared" si="30"/>
        <v>N/A</v>
      </c>
    </row>
    <row r="78" spans="1:12" ht="13" customHeight="1" x14ac:dyDescent="0.25">
      <c r="A78" s="134" t="s">
        <v>1735</v>
      </c>
      <c r="B78" s="30" t="s">
        <v>213</v>
      </c>
      <c r="C78" s="9">
        <v>15.406597503</v>
      </c>
      <c r="D78" s="30" t="s">
        <v>213</v>
      </c>
      <c r="E78" s="9">
        <v>14.250163879</v>
      </c>
      <c r="F78" s="30" t="s">
        <v>213</v>
      </c>
      <c r="G78" s="9">
        <v>39.713730916000003</v>
      </c>
      <c r="H78" s="30" t="s">
        <v>213</v>
      </c>
      <c r="I78" s="8">
        <v>-7.51</v>
      </c>
      <c r="J78" s="8">
        <v>178.7</v>
      </c>
      <c r="K78" s="30" t="s">
        <v>213</v>
      </c>
      <c r="L78" s="111" t="str">
        <f t="shared" si="30"/>
        <v>N/A</v>
      </c>
    </row>
    <row r="79" spans="1:12" ht="13" customHeight="1" x14ac:dyDescent="0.25">
      <c r="A79" s="134" t="s">
        <v>1736</v>
      </c>
      <c r="B79" s="30" t="s">
        <v>213</v>
      </c>
      <c r="C79" s="9">
        <v>7.3005321903000002</v>
      </c>
      <c r="D79" s="30" t="s">
        <v>213</v>
      </c>
      <c r="E79" s="9">
        <v>9.2427589891000004</v>
      </c>
      <c r="F79" s="30" t="s">
        <v>213</v>
      </c>
      <c r="G79" s="9">
        <v>9.8205876539000005</v>
      </c>
      <c r="H79" s="30" t="s">
        <v>213</v>
      </c>
      <c r="I79" s="8">
        <v>26.6</v>
      </c>
      <c r="J79" s="8">
        <v>6.2519999999999998</v>
      </c>
      <c r="K79" s="30" t="s">
        <v>213</v>
      </c>
      <c r="L79" s="111" t="str">
        <f t="shared" si="30"/>
        <v>N/A</v>
      </c>
    </row>
    <row r="80" spans="1:12" ht="13" customHeight="1" x14ac:dyDescent="0.25">
      <c r="A80" s="134" t="s">
        <v>1737</v>
      </c>
      <c r="B80" s="30" t="s">
        <v>213</v>
      </c>
      <c r="C80" s="9">
        <v>7.2477273000000004E-3</v>
      </c>
      <c r="D80" s="30" t="s">
        <v>213</v>
      </c>
      <c r="E80" s="9">
        <v>6.0695816999999999E-3</v>
      </c>
      <c r="F80" s="30" t="s">
        <v>213</v>
      </c>
      <c r="G80" s="9">
        <v>2.7243235701000001</v>
      </c>
      <c r="H80" s="30" t="s">
        <v>213</v>
      </c>
      <c r="I80" s="8">
        <v>-16.3</v>
      </c>
      <c r="J80" s="8">
        <v>44785</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4.0307717794000002</v>
      </c>
      <c r="D82" s="30" t="s">
        <v>213</v>
      </c>
      <c r="E82" s="9">
        <v>5.4832600937000002</v>
      </c>
      <c r="F82" s="30" t="s">
        <v>213</v>
      </c>
      <c r="G82" s="9">
        <v>6.0207202074000001</v>
      </c>
      <c r="H82" s="30" t="s">
        <v>213</v>
      </c>
      <c r="I82" s="8">
        <v>36.03</v>
      </c>
      <c r="J82" s="8">
        <v>9.8019999999999996</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57.491043879999999</v>
      </c>
      <c r="D84" s="30" t="s">
        <v>213</v>
      </c>
      <c r="E84" s="9">
        <v>51.437276943000001</v>
      </c>
      <c r="F84" s="30" t="s">
        <v>213</v>
      </c>
      <c r="G84" s="9">
        <v>21.128332733000001</v>
      </c>
      <c r="H84" s="30" t="s">
        <v>213</v>
      </c>
      <c r="I84" s="8">
        <v>-10.5</v>
      </c>
      <c r="J84" s="8">
        <v>-58.9</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73.823279700000001</v>
      </c>
      <c r="D87" s="30" t="s">
        <v>213</v>
      </c>
      <c r="E87" s="9">
        <v>66.687707883000002</v>
      </c>
      <c r="F87" s="30" t="s">
        <v>213</v>
      </c>
      <c r="G87" s="9">
        <v>64.655884096999998</v>
      </c>
      <c r="H87" s="30" t="s">
        <v>213</v>
      </c>
      <c r="I87" s="8">
        <v>-9.67</v>
      </c>
      <c r="J87" s="8">
        <v>-3.05</v>
      </c>
      <c r="K87" s="30" t="s">
        <v>213</v>
      </c>
      <c r="L87" s="111" t="str">
        <f t="shared" si="30"/>
        <v>N/A</v>
      </c>
    </row>
    <row r="88" spans="1:12" x14ac:dyDescent="0.25">
      <c r="A88" s="134" t="s">
        <v>962</v>
      </c>
      <c r="B88" s="30" t="s">
        <v>213</v>
      </c>
      <c r="C88" s="9">
        <v>26.176720299999999</v>
      </c>
      <c r="D88" s="30" t="s">
        <v>213</v>
      </c>
      <c r="E88" s="9">
        <v>33.312292116999998</v>
      </c>
      <c r="F88" s="30" t="s">
        <v>213</v>
      </c>
      <c r="G88" s="9">
        <v>35.344115903000002</v>
      </c>
      <c r="H88" s="30" t="s">
        <v>213</v>
      </c>
      <c r="I88" s="8">
        <v>27.26</v>
      </c>
      <c r="J88" s="8">
        <v>6.0990000000000002</v>
      </c>
      <c r="K88" s="30" t="s">
        <v>213</v>
      </c>
      <c r="L88" s="111" t="str">
        <f t="shared" si="30"/>
        <v>N/A</v>
      </c>
    </row>
    <row r="89" spans="1:12" x14ac:dyDescent="0.25">
      <c r="A89" s="157" t="s">
        <v>68</v>
      </c>
      <c r="B89" s="30" t="s">
        <v>213</v>
      </c>
      <c r="C89" s="1">
        <v>1255</v>
      </c>
      <c r="D89" s="7" t="str">
        <f>IF($B89="N/A","N/A",IF(C89&gt;10,"No",IF(C89&lt;-10,"No","Yes")))</f>
        <v>N/A</v>
      </c>
      <c r="E89" s="1">
        <v>818</v>
      </c>
      <c r="F89" s="7" t="str">
        <f>IF($B89="N/A","N/A",IF(E89&gt;10,"No",IF(E89&lt;-10,"No","Yes")))</f>
        <v>N/A</v>
      </c>
      <c r="G89" s="1">
        <v>958</v>
      </c>
      <c r="H89" s="7" t="str">
        <f>IF($B89="N/A","N/A",IF(G89&gt;10,"No",IF(G89&lt;-10,"No","Yes")))</f>
        <v>N/A</v>
      </c>
      <c r="I89" s="8">
        <v>-34.799999999999997</v>
      </c>
      <c r="J89" s="8">
        <v>17.11</v>
      </c>
      <c r="K89" s="30" t="s">
        <v>737</v>
      </c>
      <c r="L89" s="111" t="str">
        <f t="shared" si="30"/>
        <v>No</v>
      </c>
    </row>
    <row r="90" spans="1:12" x14ac:dyDescent="0.25">
      <c r="A90" s="134" t="s">
        <v>109</v>
      </c>
      <c r="B90" s="30" t="s">
        <v>213</v>
      </c>
      <c r="C90" s="9">
        <v>0</v>
      </c>
      <c r="D90" s="27" t="str">
        <f>IF($B90="N/A","N/A",IF(C90&gt;10,"No",IF(C90&lt;-10,"No","Yes")))</f>
        <v>N/A</v>
      </c>
      <c r="E90" s="9">
        <v>0.1222493888</v>
      </c>
      <c r="F90" s="27" t="str">
        <f>IF($B90="N/A","N/A",IF(E90&gt;10,"No",IF(E90&lt;-10,"No","Yes")))</f>
        <v>N/A</v>
      </c>
      <c r="G90" s="9">
        <v>0.31315240080000001</v>
      </c>
      <c r="H90" s="27" t="str">
        <f>IF($B90="N/A","N/A",IF(G90&gt;10,"No",IF(G90&lt;-10,"No","Yes")))</f>
        <v>N/A</v>
      </c>
      <c r="I90" s="8" t="s">
        <v>1748</v>
      </c>
      <c r="J90" s="8">
        <v>156.19999999999999</v>
      </c>
      <c r="K90" s="30" t="s">
        <v>737</v>
      </c>
      <c r="L90" s="111" t="str">
        <f t="shared" si="30"/>
        <v>No</v>
      </c>
    </row>
    <row r="91" spans="1:12" x14ac:dyDescent="0.25">
      <c r="A91" s="134" t="s">
        <v>110</v>
      </c>
      <c r="B91" s="30" t="s">
        <v>213</v>
      </c>
      <c r="C91" s="9">
        <v>13.227091633000001</v>
      </c>
      <c r="D91" s="27" t="str">
        <f>IF($B91="N/A","N/A",IF(C91&gt;10,"No",IF(C91&lt;-10,"No","Yes")))</f>
        <v>N/A</v>
      </c>
      <c r="E91" s="9">
        <v>20.537897310999998</v>
      </c>
      <c r="F91" s="27" t="str">
        <f>IF($B91="N/A","N/A",IF(E91&gt;10,"No",IF(E91&lt;-10,"No","Yes")))</f>
        <v>N/A</v>
      </c>
      <c r="G91" s="9">
        <v>23.69519833</v>
      </c>
      <c r="H91" s="27" t="str">
        <f>IF($B91="N/A","N/A",IF(G91&gt;10,"No",IF(G91&lt;-10,"No","Yes")))</f>
        <v>N/A</v>
      </c>
      <c r="I91" s="8">
        <v>55.27</v>
      </c>
      <c r="J91" s="8">
        <v>15.37</v>
      </c>
      <c r="K91" s="30" t="s">
        <v>737</v>
      </c>
      <c r="L91" s="111" t="str">
        <f t="shared" si="30"/>
        <v>No</v>
      </c>
    </row>
    <row r="92" spans="1:12" x14ac:dyDescent="0.25">
      <c r="A92" s="143" t="s">
        <v>7</v>
      </c>
      <c r="B92" s="30" t="s">
        <v>213</v>
      </c>
      <c r="C92" s="9">
        <v>3.6456068418999998</v>
      </c>
      <c r="D92" s="7" t="str">
        <f>IF($B92="N/A","N/A",IF(C92&gt;10,"No",IF(C92&lt;-10,"No","Yes")))</f>
        <v>N/A</v>
      </c>
      <c r="E92" s="9">
        <v>4.4878486974999996</v>
      </c>
      <c r="F92" s="7" t="str">
        <f>IF($B92="N/A","N/A",IF(E92&gt;10,"No",IF(E92&lt;-10,"No","Yes")))</f>
        <v>N/A</v>
      </c>
      <c r="G92" s="9">
        <v>4.8068090648000004</v>
      </c>
      <c r="H92" s="7" t="str">
        <f>IF($B92="N/A","N/A",IF(G92&gt;10,"No",IF(G92&lt;-10,"No","Yes")))</f>
        <v>N/A</v>
      </c>
      <c r="I92" s="8">
        <v>23.1</v>
      </c>
      <c r="J92" s="8">
        <v>7.1070000000000002</v>
      </c>
      <c r="K92" s="30" t="s">
        <v>738</v>
      </c>
      <c r="L92" s="111" t="str">
        <f t="shared" si="30"/>
        <v>Yes</v>
      </c>
    </row>
    <row r="93" spans="1:12" x14ac:dyDescent="0.25">
      <c r="A93" s="143" t="s">
        <v>180</v>
      </c>
      <c r="B93" s="30" t="s">
        <v>213</v>
      </c>
      <c r="C93" s="9">
        <v>61.16771241</v>
      </c>
      <c r="D93" s="7" t="str">
        <f t="shared" ref="D93:D94" si="31">IF($B93="N/A","N/A",IF(C93&gt;10,"No",IF(C93&lt;-10,"No","Yes")))</f>
        <v>N/A</v>
      </c>
      <c r="E93" s="9">
        <v>62.178008691999999</v>
      </c>
      <c r="F93" s="7" t="str">
        <f t="shared" ref="F93:F94" si="32">IF($B93="N/A","N/A",IF(E93&gt;10,"No",IF(E93&lt;-10,"No","Yes")))</f>
        <v>N/A</v>
      </c>
      <c r="G93" s="9">
        <v>60.563003616000003</v>
      </c>
      <c r="H93" s="7" t="str">
        <f t="shared" ref="H93:H94" si="33">IF($B93="N/A","N/A",IF(G93&gt;10,"No",IF(G93&lt;-10,"No","Yes")))</f>
        <v>N/A</v>
      </c>
      <c r="I93" s="8">
        <v>1.6519999999999999</v>
      </c>
      <c r="J93" s="8">
        <v>-2.6</v>
      </c>
      <c r="K93" s="30" t="s">
        <v>737</v>
      </c>
      <c r="L93" s="111" t="str">
        <f>IF(J93="Div by 0", "N/A", IF(OR(J93="N/A",K93="N/A"),"N/A", IF(J93&gt;VALUE(MID(K93,1,2)), "No", IF(J93&lt;-1*VALUE(MID(K93,1,2)), "No", "Yes"))))</f>
        <v>Yes</v>
      </c>
    </row>
    <row r="94" spans="1:12" x14ac:dyDescent="0.25">
      <c r="A94" s="143" t="s">
        <v>181</v>
      </c>
      <c r="B94" s="30" t="s">
        <v>213</v>
      </c>
      <c r="C94" s="9">
        <v>38.83228759</v>
      </c>
      <c r="D94" s="7" t="str">
        <f t="shared" si="31"/>
        <v>N/A</v>
      </c>
      <c r="E94" s="9">
        <v>37.821991308000001</v>
      </c>
      <c r="F94" s="7" t="str">
        <f t="shared" si="32"/>
        <v>N/A</v>
      </c>
      <c r="G94" s="9">
        <v>39.436996383999997</v>
      </c>
      <c r="H94" s="7" t="str">
        <f t="shared" si="33"/>
        <v>N/A</v>
      </c>
      <c r="I94" s="8">
        <v>-2.6</v>
      </c>
      <c r="J94" s="8">
        <v>4.2699999999999996</v>
      </c>
      <c r="K94" s="30" t="s">
        <v>737</v>
      </c>
      <c r="L94" s="111" t="str">
        <f>IF(J94="Div by 0", "N/A", IF(OR(J94="N/A",K94="N/A"),"N/A", IF(J94&gt;VALUE(MID(K94,1,2)), "No", IF(J94&lt;-1*VALUE(MID(K94,1,2)), "No", "Yes"))))</f>
        <v>Yes</v>
      </c>
    </row>
    <row r="95" spans="1:12" x14ac:dyDescent="0.25">
      <c r="A95" s="134" t="s">
        <v>8</v>
      </c>
      <c r="B95" s="30" t="s">
        <v>285</v>
      </c>
      <c r="C95" s="9">
        <v>6.8698101095000004</v>
      </c>
      <c r="D95" s="27" t="str">
        <f>IF($B95="N/A","N/A",IF(C95&gt;10,"No",IF(C95&lt;5,"No","Yes")))</f>
        <v>Yes</v>
      </c>
      <c r="E95" s="9">
        <v>3.6441768432999999</v>
      </c>
      <c r="F95" s="27" t="str">
        <f>IF($B95="N/A","N/A",IF(E95&gt;10,"No",IF(E95&lt;5,"No","Yes")))</f>
        <v>No</v>
      </c>
      <c r="G95" s="9">
        <v>4.3556620117999998</v>
      </c>
      <c r="H95" s="27" t="str">
        <f t="shared" ref="H95:H98" si="34">IF($B95="N/A","N/A",IF(G95&gt;10,"No",IF(G95&lt;5,"No","Yes")))</f>
        <v>No</v>
      </c>
      <c r="I95" s="8">
        <v>-47</v>
      </c>
      <c r="J95" s="8">
        <v>19.52</v>
      </c>
      <c r="K95" s="30" t="s">
        <v>738</v>
      </c>
      <c r="L95" s="111" t="str">
        <f t="shared" si="30"/>
        <v>No</v>
      </c>
    </row>
    <row r="96" spans="1:12" x14ac:dyDescent="0.25">
      <c r="A96" s="134" t="s">
        <v>149</v>
      </c>
      <c r="B96" s="30" t="s">
        <v>285</v>
      </c>
      <c r="C96" s="9">
        <v>5.8375266613000001</v>
      </c>
      <c r="D96" s="27" t="str">
        <f>IF($B96="N/A","N/A",IF(C96&gt;10,"No",IF(C96&lt;5,"No","Yes")))</f>
        <v>Yes</v>
      </c>
      <c r="E96" s="9">
        <v>3.4972929665999999</v>
      </c>
      <c r="F96" s="27" t="str">
        <f t="shared" ref="F96:F98" si="35">IF($B96="N/A","N/A",IF(E96&gt;10,"No",IF(E96&lt;5,"No","Yes")))</f>
        <v>No</v>
      </c>
      <c r="G96" s="9">
        <v>4.1579944886</v>
      </c>
      <c r="H96" s="27" t="str">
        <f t="shared" si="34"/>
        <v>No</v>
      </c>
      <c r="I96" s="8">
        <v>-40.1</v>
      </c>
      <c r="J96" s="8">
        <v>18.89</v>
      </c>
      <c r="K96" s="30" t="s">
        <v>738</v>
      </c>
      <c r="L96" s="111" t="str">
        <f t="shared" si="30"/>
        <v>No</v>
      </c>
    </row>
    <row r="97" spans="1:12" x14ac:dyDescent="0.25">
      <c r="A97" s="134" t="s">
        <v>150</v>
      </c>
      <c r="B97" s="30" t="s">
        <v>285</v>
      </c>
      <c r="C97" s="9">
        <v>6.5664409516999998</v>
      </c>
      <c r="D97" s="27" t="str">
        <f>IF($B97="N/A","N/A",IF(C97&gt;10,"No",IF(C97&lt;5,"No","Yes")))</f>
        <v>Yes</v>
      </c>
      <c r="E97" s="9">
        <v>3.4608754765</v>
      </c>
      <c r="F97" s="27" t="str">
        <f t="shared" si="35"/>
        <v>No</v>
      </c>
      <c r="G97" s="9">
        <v>4.0917177308000001</v>
      </c>
      <c r="H97" s="27" t="str">
        <f t="shared" si="34"/>
        <v>No</v>
      </c>
      <c r="I97" s="8">
        <v>-47.3</v>
      </c>
      <c r="J97" s="8">
        <v>18.23</v>
      </c>
      <c r="K97" s="30" t="s">
        <v>738</v>
      </c>
      <c r="L97" s="111" t="str">
        <f t="shared" si="30"/>
        <v>No</v>
      </c>
    </row>
    <row r="98" spans="1:12" x14ac:dyDescent="0.25">
      <c r="A98" s="134" t="s">
        <v>151</v>
      </c>
      <c r="B98" s="30" t="s">
        <v>285</v>
      </c>
      <c r="C98" s="9">
        <v>6.9008717980999998</v>
      </c>
      <c r="D98" s="27" t="str">
        <f>IF($B98="N/A","N/A",IF(C98&gt;10,"No",IF(C98&lt;5,"No","Yes")))</f>
        <v>Yes</v>
      </c>
      <c r="E98" s="9">
        <v>3.6635995047000001</v>
      </c>
      <c r="F98" s="27" t="str">
        <f t="shared" si="35"/>
        <v>No</v>
      </c>
      <c r="G98" s="9">
        <v>4.3731032638</v>
      </c>
      <c r="H98" s="27" t="str">
        <f t="shared" si="34"/>
        <v>No</v>
      </c>
      <c r="I98" s="8">
        <v>-46.9</v>
      </c>
      <c r="J98" s="8">
        <v>19.37</v>
      </c>
      <c r="K98" s="30" t="s">
        <v>738</v>
      </c>
      <c r="L98" s="111" t="str">
        <f t="shared" si="30"/>
        <v>No</v>
      </c>
    </row>
    <row r="99" spans="1:12" x14ac:dyDescent="0.25">
      <c r="A99" s="134" t="s">
        <v>963</v>
      </c>
      <c r="B99" s="30" t="s">
        <v>213</v>
      </c>
      <c r="C99" s="1">
        <v>1454</v>
      </c>
      <c r="D99" s="7" t="str">
        <f t="shared" ref="D99:D110" si="36">IF($B99="N/A","N/A",IF(C99&gt;10,"No",IF(C99&lt;-10,"No","Yes")))</f>
        <v>N/A</v>
      </c>
      <c r="E99" s="1">
        <v>309</v>
      </c>
      <c r="F99" s="7" t="str">
        <f t="shared" ref="F99:F110" si="37">IF($B99="N/A","N/A",IF(E99&gt;10,"No",IF(E99&lt;-10,"No","Yes")))</f>
        <v>N/A</v>
      </c>
      <c r="G99" s="1">
        <v>384</v>
      </c>
      <c r="H99" s="7" t="str">
        <f t="shared" ref="H99:H110" si="38">IF($B99="N/A","N/A",IF(G99&gt;10,"No",IF(G99&lt;-10,"No","Yes")))</f>
        <v>N/A</v>
      </c>
      <c r="I99" s="8">
        <v>-78.7</v>
      </c>
      <c r="J99" s="8">
        <v>24.27</v>
      </c>
      <c r="K99" s="28" t="s">
        <v>737</v>
      </c>
      <c r="L99" s="111" t="str">
        <f t="shared" si="30"/>
        <v>No</v>
      </c>
    </row>
    <row r="100" spans="1:12" x14ac:dyDescent="0.25">
      <c r="A100" s="134" t="s">
        <v>964</v>
      </c>
      <c r="B100" s="30" t="s">
        <v>213</v>
      </c>
      <c r="C100" s="1">
        <v>422</v>
      </c>
      <c r="D100" s="7" t="str">
        <f t="shared" si="36"/>
        <v>N/A</v>
      </c>
      <c r="E100" s="1">
        <v>215</v>
      </c>
      <c r="F100" s="7" t="str">
        <f t="shared" si="37"/>
        <v>N/A</v>
      </c>
      <c r="G100" s="1">
        <v>280</v>
      </c>
      <c r="H100" s="7" t="str">
        <f t="shared" si="38"/>
        <v>N/A</v>
      </c>
      <c r="I100" s="8">
        <v>-49.1</v>
      </c>
      <c r="J100" s="8">
        <v>30.23</v>
      </c>
      <c r="K100" s="28" t="s">
        <v>737</v>
      </c>
      <c r="L100" s="111" t="str">
        <f t="shared" si="30"/>
        <v>No</v>
      </c>
    </row>
    <row r="101" spans="1:12" x14ac:dyDescent="0.25">
      <c r="A101" s="134" t="s">
        <v>1</v>
      </c>
      <c r="B101" s="30" t="s">
        <v>213</v>
      </c>
      <c r="C101" s="9">
        <v>93.684123335999999</v>
      </c>
      <c r="D101" s="7" t="str">
        <f t="shared" si="36"/>
        <v>N/A</v>
      </c>
      <c r="E101" s="9">
        <v>93.650003642000001</v>
      </c>
      <c r="F101" s="7" t="str">
        <f t="shared" si="37"/>
        <v>N/A</v>
      </c>
      <c r="G101" s="9">
        <v>93.414183226000006</v>
      </c>
      <c r="H101" s="7" t="str">
        <f t="shared" si="38"/>
        <v>N/A</v>
      </c>
      <c r="I101" s="8">
        <v>-3.5999999999999997E-2</v>
      </c>
      <c r="J101" s="8">
        <v>-0.252</v>
      </c>
      <c r="K101" s="30" t="s">
        <v>738</v>
      </c>
      <c r="L101" s="111" t="str">
        <f t="shared" si="30"/>
        <v>Yes</v>
      </c>
    </row>
    <row r="102" spans="1:12" x14ac:dyDescent="0.25">
      <c r="A102" s="134" t="s">
        <v>69</v>
      </c>
      <c r="B102" s="30" t="s">
        <v>213</v>
      </c>
      <c r="C102" s="9">
        <v>98.447204968999998</v>
      </c>
      <c r="D102" s="7" t="str">
        <f t="shared" si="36"/>
        <v>N/A</v>
      </c>
      <c r="E102" s="9">
        <v>98.769880877000006</v>
      </c>
      <c r="F102" s="7" t="str">
        <f t="shared" si="37"/>
        <v>N/A</v>
      </c>
      <c r="G102" s="9">
        <v>99.119979088999997</v>
      </c>
      <c r="H102" s="7" t="str">
        <f t="shared" si="38"/>
        <v>N/A</v>
      </c>
      <c r="I102" s="8">
        <v>0.32779999999999998</v>
      </c>
      <c r="J102" s="8">
        <v>0.35449999999999998</v>
      </c>
      <c r="K102" s="30" t="s">
        <v>738</v>
      </c>
      <c r="L102" s="111" t="str">
        <f t="shared" si="30"/>
        <v>Yes</v>
      </c>
    </row>
    <row r="103" spans="1:12" x14ac:dyDescent="0.25">
      <c r="A103" s="143" t="s">
        <v>70</v>
      </c>
      <c r="B103" s="30" t="s">
        <v>213</v>
      </c>
      <c r="C103" s="1">
        <v>91315</v>
      </c>
      <c r="D103" s="7" t="str">
        <f t="shared" si="36"/>
        <v>N/A</v>
      </c>
      <c r="E103" s="1">
        <v>78877</v>
      </c>
      <c r="F103" s="7" t="str">
        <f t="shared" si="37"/>
        <v>N/A</v>
      </c>
      <c r="G103" s="1">
        <v>82322</v>
      </c>
      <c r="H103" s="7" t="str">
        <f t="shared" si="38"/>
        <v>N/A</v>
      </c>
      <c r="I103" s="8">
        <v>-13.6</v>
      </c>
      <c r="J103" s="8">
        <v>4.3680000000000003</v>
      </c>
      <c r="K103" s="30" t="s">
        <v>737</v>
      </c>
      <c r="L103" s="111" t="str">
        <f t="shared" si="30"/>
        <v>Yes</v>
      </c>
    </row>
    <row r="104" spans="1:12" x14ac:dyDescent="0.25">
      <c r="A104" s="134" t="s">
        <v>689</v>
      </c>
      <c r="B104" s="30" t="s">
        <v>213</v>
      </c>
      <c r="C104" s="9">
        <v>0.74357991570000004</v>
      </c>
      <c r="D104" s="7" t="str">
        <f t="shared" si="36"/>
        <v>N/A</v>
      </c>
      <c r="E104" s="9">
        <v>0.83928141280000002</v>
      </c>
      <c r="F104" s="7" t="str">
        <f t="shared" si="37"/>
        <v>N/A</v>
      </c>
      <c r="G104" s="9">
        <v>1.2038094313000001</v>
      </c>
      <c r="H104" s="7" t="str">
        <f t="shared" si="38"/>
        <v>N/A</v>
      </c>
      <c r="I104" s="8">
        <v>12.87</v>
      </c>
      <c r="J104" s="8">
        <v>43.43</v>
      </c>
      <c r="K104" s="30" t="s">
        <v>738</v>
      </c>
      <c r="L104" s="111" t="str">
        <f t="shared" ref="L104:L110" si="39">IF(J104="Div by 0", "N/A", IF(K104="N/A","N/A", IF(J104&gt;VALUE(MID(K104,1,2)), "No", IF(J104&lt;-1*VALUE(MID(K104,1,2)), "No", "Yes"))))</f>
        <v>No</v>
      </c>
    </row>
    <row r="105" spans="1:12" x14ac:dyDescent="0.25">
      <c r="A105" s="134" t="s">
        <v>688</v>
      </c>
      <c r="B105" s="30" t="s">
        <v>213</v>
      </c>
      <c r="C105" s="9">
        <v>7.0130865685000003</v>
      </c>
      <c r="D105" s="7" t="str">
        <f t="shared" si="36"/>
        <v>N/A</v>
      </c>
      <c r="E105" s="9">
        <v>8.2330717446000001</v>
      </c>
      <c r="F105" s="7" t="str">
        <f t="shared" si="37"/>
        <v>N/A</v>
      </c>
      <c r="G105" s="9">
        <v>7.1147445397000002</v>
      </c>
      <c r="H105" s="7" t="str">
        <f t="shared" si="38"/>
        <v>N/A</v>
      </c>
      <c r="I105" s="8">
        <v>17.399999999999999</v>
      </c>
      <c r="J105" s="8">
        <v>-13.6</v>
      </c>
      <c r="K105" s="30" t="s">
        <v>738</v>
      </c>
      <c r="L105" s="111" t="str">
        <f t="shared" si="39"/>
        <v>Yes</v>
      </c>
    </row>
    <row r="106" spans="1:12" x14ac:dyDescent="0.25">
      <c r="A106" s="134" t="s">
        <v>687</v>
      </c>
      <c r="B106" s="30" t="s">
        <v>213</v>
      </c>
      <c r="C106" s="9">
        <v>92.243333516000007</v>
      </c>
      <c r="D106" s="7" t="str">
        <f t="shared" si="36"/>
        <v>N/A</v>
      </c>
      <c r="E106" s="9">
        <v>90.927646843000005</v>
      </c>
      <c r="F106" s="7" t="str">
        <f t="shared" si="37"/>
        <v>N/A</v>
      </c>
      <c r="G106" s="9">
        <v>91.681446029</v>
      </c>
      <c r="H106" s="7" t="str">
        <f t="shared" si="38"/>
        <v>N/A</v>
      </c>
      <c r="I106" s="8">
        <v>-1.43</v>
      </c>
      <c r="J106" s="8">
        <v>0.82899999999999996</v>
      </c>
      <c r="K106" s="30" t="s">
        <v>738</v>
      </c>
      <c r="L106" s="111" t="str">
        <f t="shared" si="39"/>
        <v>Yes</v>
      </c>
    </row>
    <row r="107" spans="1:12" ht="25" x14ac:dyDescent="0.25">
      <c r="A107" s="143" t="s">
        <v>965</v>
      </c>
      <c r="B107" s="30" t="s">
        <v>213</v>
      </c>
      <c r="C107" s="9">
        <v>45.282764903999997</v>
      </c>
      <c r="D107" s="7" t="str">
        <f t="shared" si="36"/>
        <v>N/A</v>
      </c>
      <c r="E107" s="9">
        <v>46.672655321000001</v>
      </c>
      <c r="F107" s="7" t="str">
        <f t="shared" si="37"/>
        <v>N/A</v>
      </c>
      <c r="G107" s="9">
        <v>43.440345104000002</v>
      </c>
      <c r="H107" s="7" t="str">
        <f t="shared" si="38"/>
        <v>N/A</v>
      </c>
      <c r="I107" s="8">
        <v>3.069</v>
      </c>
      <c r="J107" s="8">
        <v>-6.93</v>
      </c>
      <c r="K107" s="30" t="s">
        <v>738</v>
      </c>
      <c r="L107" s="111" t="str">
        <f t="shared" si="39"/>
        <v>Yes</v>
      </c>
    </row>
    <row r="108" spans="1:12" ht="25" x14ac:dyDescent="0.25">
      <c r="A108" s="143" t="s">
        <v>966</v>
      </c>
      <c r="B108" s="30" t="s">
        <v>213</v>
      </c>
      <c r="C108" s="9">
        <v>53.531713984</v>
      </c>
      <c r="D108" s="7" t="str">
        <f t="shared" si="36"/>
        <v>N/A</v>
      </c>
      <c r="E108" s="9">
        <v>52.158343246999998</v>
      </c>
      <c r="F108" s="7" t="str">
        <f t="shared" si="37"/>
        <v>N/A</v>
      </c>
      <c r="G108" s="9">
        <v>55.300396497999998</v>
      </c>
      <c r="H108" s="7" t="str">
        <f t="shared" si="38"/>
        <v>N/A</v>
      </c>
      <c r="I108" s="8">
        <v>-2.57</v>
      </c>
      <c r="J108" s="8">
        <v>6.024</v>
      </c>
      <c r="K108" s="30" t="s">
        <v>738</v>
      </c>
      <c r="L108" s="111" t="str">
        <f t="shared" si="39"/>
        <v>Yes</v>
      </c>
    </row>
    <row r="109" spans="1:12" ht="25" x14ac:dyDescent="0.25">
      <c r="A109" s="143" t="s">
        <v>967</v>
      </c>
      <c r="B109" s="30" t="s">
        <v>213</v>
      </c>
      <c r="C109" s="9">
        <v>0.47627922389999999</v>
      </c>
      <c r="D109" s="7" t="str">
        <f t="shared" si="36"/>
        <v>N/A</v>
      </c>
      <c r="E109" s="9">
        <v>0.50377527980000003</v>
      </c>
      <c r="F109" s="7" t="str">
        <f t="shared" si="37"/>
        <v>N/A</v>
      </c>
      <c r="G109" s="9">
        <v>0.5232375615</v>
      </c>
      <c r="H109" s="7" t="str">
        <f t="shared" si="38"/>
        <v>N/A</v>
      </c>
      <c r="I109" s="8">
        <v>5.7729999999999997</v>
      </c>
      <c r="J109" s="8">
        <v>3.863</v>
      </c>
      <c r="K109" s="30" t="s">
        <v>738</v>
      </c>
      <c r="L109" s="111" t="str">
        <f t="shared" si="39"/>
        <v>Yes</v>
      </c>
    </row>
    <row r="110" spans="1:12" ht="25" x14ac:dyDescent="0.25">
      <c r="A110" s="143" t="s">
        <v>968</v>
      </c>
      <c r="B110" s="30" t="s">
        <v>213</v>
      </c>
      <c r="C110" s="9">
        <v>0.70924188769999996</v>
      </c>
      <c r="D110" s="7" t="str">
        <f t="shared" si="36"/>
        <v>N/A</v>
      </c>
      <c r="E110" s="9">
        <v>0.66522615259999995</v>
      </c>
      <c r="F110" s="7" t="str">
        <f t="shared" si="37"/>
        <v>N/A</v>
      </c>
      <c r="G110" s="9">
        <v>0.73602083650000005</v>
      </c>
      <c r="H110" s="7" t="str">
        <f t="shared" si="38"/>
        <v>N/A</v>
      </c>
      <c r="I110" s="8">
        <v>-6.21</v>
      </c>
      <c r="J110" s="8">
        <v>10.64</v>
      </c>
      <c r="K110" s="30" t="s">
        <v>738</v>
      </c>
      <c r="L110" s="111" t="str">
        <f t="shared" si="39"/>
        <v>Yes</v>
      </c>
    </row>
    <row r="111" spans="1:12" x14ac:dyDescent="0.25">
      <c r="A111" s="134" t="s">
        <v>969</v>
      </c>
      <c r="B111" s="30" t="s">
        <v>286</v>
      </c>
      <c r="C111" s="9">
        <v>99.984693097000005</v>
      </c>
      <c r="D111" s="27" t="str">
        <f>IF($B111="N/A","N/A",IF(C111&gt;=99,"Yes","No"))</f>
        <v>Yes</v>
      </c>
      <c r="E111" s="9">
        <v>99.994252653000004</v>
      </c>
      <c r="F111" s="27" t="str">
        <f>IF($B111="N/A","N/A",IF(E111&gt;=99,"Yes","No"))</f>
        <v>Yes</v>
      </c>
      <c r="G111" s="9">
        <v>99.994226660999999</v>
      </c>
      <c r="H111" s="27" t="str">
        <f>IF($B111="N/A","N/A",IF(G111&gt;=99,"Yes","No"))</f>
        <v>Yes</v>
      </c>
      <c r="I111" s="8">
        <v>9.5999999999999992E-3</v>
      </c>
      <c r="J111" s="8">
        <v>0</v>
      </c>
      <c r="K111" s="30" t="s">
        <v>737</v>
      </c>
      <c r="L111" s="111" t="str">
        <f t="shared" ref="L111:L145" si="40">IF(J111="Div by 0", "N/A", IF(K111="N/A","N/A", IF(J111&gt;VALUE(MID(K111,1,2)), "No", IF(J111&lt;-1*VALUE(MID(K111,1,2)), "No", "Yes"))))</f>
        <v>Yes</v>
      </c>
    </row>
    <row r="112" spans="1:12" x14ac:dyDescent="0.25">
      <c r="A112" s="134" t="s">
        <v>970</v>
      </c>
      <c r="B112" s="30" t="s">
        <v>213</v>
      </c>
      <c r="C112" s="9">
        <v>0.53702557880000001</v>
      </c>
      <c r="D112" s="27" t="str">
        <f>IF($B112="N/A","N/A",IF(C112&gt;10,"No",IF(C112&lt;-10,"No","Yes")))</f>
        <v>N/A</v>
      </c>
      <c r="E112" s="9">
        <v>0.32709618429999998</v>
      </c>
      <c r="F112" s="27" t="str">
        <f>IF($B112="N/A","N/A",IF(E112&gt;10,"No",IF(E112&lt;-10,"No","Yes")))</f>
        <v>N/A</v>
      </c>
      <c r="G112" s="9">
        <v>0.43366441049999999</v>
      </c>
      <c r="H112" s="27" t="str">
        <f>IF($B112="N/A","N/A",IF(G112&gt;10,"No",IF(G112&lt;-10,"No","Yes")))</f>
        <v>N/A</v>
      </c>
      <c r="I112" s="8">
        <v>-39.1</v>
      </c>
      <c r="J112" s="8">
        <v>32.58</v>
      </c>
      <c r="K112" s="30" t="s">
        <v>737</v>
      </c>
      <c r="L112" s="111" t="str">
        <f t="shared" si="40"/>
        <v>No</v>
      </c>
    </row>
    <row r="113" spans="1:12" x14ac:dyDescent="0.25">
      <c r="A113" s="110" t="s">
        <v>971</v>
      </c>
      <c r="B113" s="30" t="s">
        <v>280</v>
      </c>
      <c r="C113" s="4">
        <v>98.471548842000004</v>
      </c>
      <c r="D113" s="27" t="str">
        <f>IF($B113="N/A","N/A",IF(C113&gt;=98,"Yes","No"))</f>
        <v>Yes</v>
      </c>
      <c r="E113" s="4">
        <v>98.372968040999993</v>
      </c>
      <c r="F113" s="27" t="str">
        <f>IF($B113="N/A","N/A",IF(E113&gt;=98,"Yes","No"))</f>
        <v>Yes</v>
      </c>
      <c r="G113" s="4">
        <v>99.639915617</v>
      </c>
      <c r="H113" s="27" t="str">
        <f>IF($B113="N/A","N/A",IF(G113&gt;=98,"Yes","No"))</f>
        <v>Yes</v>
      </c>
      <c r="I113" s="8">
        <v>-0.1</v>
      </c>
      <c r="J113" s="8">
        <v>1.288</v>
      </c>
      <c r="K113" s="28" t="s">
        <v>737</v>
      </c>
      <c r="L113" s="111" t="str">
        <f t="shared" si="40"/>
        <v>Yes</v>
      </c>
    </row>
    <row r="114" spans="1:12" x14ac:dyDescent="0.25">
      <c r="A114" s="110" t="s">
        <v>972</v>
      </c>
      <c r="B114" s="30" t="s">
        <v>287</v>
      </c>
      <c r="C114" s="4">
        <v>99.998371371000005</v>
      </c>
      <c r="D114" s="27" t="str">
        <f>IF($B114="N/A","N/A",IF(C114&gt;=80,"Yes","No"))</f>
        <v>Yes</v>
      </c>
      <c r="E114" s="4">
        <v>100</v>
      </c>
      <c r="F114" s="27" t="str">
        <f>IF($B114="N/A","N/A",IF(E114&gt;=80,"Yes","No"))</f>
        <v>Yes</v>
      </c>
      <c r="G114" s="4">
        <v>88.242341578999998</v>
      </c>
      <c r="H114" s="27" t="str">
        <f>IF($B114="N/A","N/A",IF(G114&gt;=80,"Yes","No"))</f>
        <v>Yes</v>
      </c>
      <c r="I114" s="8">
        <v>1.6000000000000001E-3</v>
      </c>
      <c r="J114" s="8">
        <v>-11.8</v>
      </c>
      <c r="K114" s="28" t="s">
        <v>737</v>
      </c>
      <c r="L114" s="111" t="str">
        <f t="shared" si="40"/>
        <v>No</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58797</v>
      </c>
      <c r="D119" s="27" t="str">
        <f t="shared" ref="D119:D145" si="43">IF($B119="N/A","N/A",IF(C119&gt;10,"No",IF(C119&lt;-10,"No","Yes")))</f>
        <v>N/A</v>
      </c>
      <c r="E119" s="23">
        <v>52198</v>
      </c>
      <c r="F119" s="27" t="str">
        <f t="shared" ref="F119:F145" si="44">IF($B119="N/A","N/A",IF(E119&gt;10,"No",IF(E119&lt;-10,"No","Yes")))</f>
        <v>N/A</v>
      </c>
      <c r="G119" s="23">
        <v>51963</v>
      </c>
      <c r="H119" s="27" t="str">
        <f t="shared" ref="H119:H145" si="45">IF($B119="N/A","N/A",IF(G119&gt;10,"No",IF(G119&lt;-10,"No","Yes")))</f>
        <v>N/A</v>
      </c>
      <c r="I119" s="8">
        <v>-11.2</v>
      </c>
      <c r="J119" s="8">
        <v>-0.45</v>
      </c>
      <c r="K119" s="28" t="s">
        <v>737</v>
      </c>
      <c r="L119" s="111" t="str">
        <f t="shared" si="40"/>
        <v>Yes</v>
      </c>
    </row>
    <row r="120" spans="1:12" x14ac:dyDescent="0.25">
      <c r="A120" s="134" t="s">
        <v>977</v>
      </c>
      <c r="B120" s="22" t="s">
        <v>213</v>
      </c>
      <c r="C120" s="23">
        <v>38073</v>
      </c>
      <c r="D120" s="27" t="str">
        <f t="shared" si="43"/>
        <v>N/A</v>
      </c>
      <c r="E120" s="23">
        <v>38536</v>
      </c>
      <c r="F120" s="27" t="str">
        <f t="shared" si="44"/>
        <v>N/A</v>
      </c>
      <c r="G120" s="23">
        <v>34886</v>
      </c>
      <c r="H120" s="27" t="str">
        <f t="shared" si="45"/>
        <v>N/A</v>
      </c>
      <c r="I120" s="8">
        <v>1.216</v>
      </c>
      <c r="J120" s="8">
        <v>-9.4700000000000006</v>
      </c>
      <c r="K120" s="28" t="s">
        <v>737</v>
      </c>
      <c r="L120" s="111" t="str">
        <f t="shared" si="40"/>
        <v>Yes</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11911</v>
      </c>
      <c r="D122" s="27" t="str">
        <f t="shared" si="43"/>
        <v>N/A</v>
      </c>
      <c r="E122" s="23">
        <v>13537</v>
      </c>
      <c r="F122" s="27" t="str">
        <f t="shared" si="44"/>
        <v>N/A</v>
      </c>
      <c r="G122" s="23">
        <v>17048</v>
      </c>
      <c r="H122" s="27" t="str">
        <f t="shared" si="45"/>
        <v>N/A</v>
      </c>
      <c r="I122" s="8">
        <v>13.65</v>
      </c>
      <c r="J122" s="8">
        <v>25.94</v>
      </c>
      <c r="K122" s="28" t="s">
        <v>737</v>
      </c>
      <c r="L122" s="111" t="str">
        <f t="shared" si="40"/>
        <v>No</v>
      </c>
    </row>
    <row r="123" spans="1:12" x14ac:dyDescent="0.25">
      <c r="A123" s="134" t="s">
        <v>980</v>
      </c>
      <c r="B123" s="22" t="s">
        <v>213</v>
      </c>
      <c r="C123" s="23">
        <v>8813</v>
      </c>
      <c r="D123" s="27" t="str">
        <f t="shared" si="43"/>
        <v>N/A</v>
      </c>
      <c r="E123" s="23">
        <v>125</v>
      </c>
      <c r="F123" s="27" t="str">
        <f t="shared" si="44"/>
        <v>N/A</v>
      </c>
      <c r="G123" s="23">
        <v>29</v>
      </c>
      <c r="H123" s="27" t="str">
        <f t="shared" si="45"/>
        <v>N/A</v>
      </c>
      <c r="I123" s="8">
        <v>-98.6</v>
      </c>
      <c r="J123" s="8">
        <v>-76.8</v>
      </c>
      <c r="K123" s="28" t="s">
        <v>737</v>
      </c>
      <c r="L123" s="111" t="str">
        <f t="shared" si="40"/>
        <v>No</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85657</v>
      </c>
      <c r="D125" s="27" t="str">
        <f t="shared" si="43"/>
        <v>N/A</v>
      </c>
      <c r="E125" s="23">
        <v>77653</v>
      </c>
      <c r="F125" s="27" t="str">
        <f t="shared" si="44"/>
        <v>N/A</v>
      </c>
      <c r="G125" s="23">
        <v>92929</v>
      </c>
      <c r="H125" s="27" t="str">
        <f t="shared" si="45"/>
        <v>N/A</v>
      </c>
      <c r="I125" s="8">
        <v>-9.34</v>
      </c>
      <c r="J125" s="8">
        <v>19.670000000000002</v>
      </c>
      <c r="K125" s="28" t="s">
        <v>737</v>
      </c>
      <c r="L125" s="111" t="str">
        <f t="shared" si="40"/>
        <v>No</v>
      </c>
    </row>
    <row r="126" spans="1:12" x14ac:dyDescent="0.25">
      <c r="A126" s="134" t="s">
        <v>982</v>
      </c>
      <c r="B126" s="22" t="s">
        <v>213</v>
      </c>
      <c r="C126" s="23">
        <v>75947</v>
      </c>
      <c r="D126" s="27" t="str">
        <f t="shared" si="43"/>
        <v>N/A</v>
      </c>
      <c r="E126" s="23">
        <v>76665</v>
      </c>
      <c r="F126" s="27" t="str">
        <f t="shared" si="44"/>
        <v>N/A</v>
      </c>
      <c r="G126" s="23">
        <v>91086</v>
      </c>
      <c r="H126" s="27" t="str">
        <f t="shared" si="45"/>
        <v>N/A</v>
      </c>
      <c r="I126" s="8">
        <v>0.94540000000000002</v>
      </c>
      <c r="J126" s="8">
        <v>18.809999999999999</v>
      </c>
      <c r="K126" s="28" t="s">
        <v>737</v>
      </c>
      <c r="L126" s="111" t="str">
        <f t="shared" si="40"/>
        <v>No</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1407</v>
      </c>
      <c r="D128" s="27" t="str">
        <f t="shared" si="43"/>
        <v>N/A</v>
      </c>
      <c r="E128" s="23">
        <v>743</v>
      </c>
      <c r="F128" s="27" t="str">
        <f t="shared" si="44"/>
        <v>N/A</v>
      </c>
      <c r="G128" s="23">
        <v>736</v>
      </c>
      <c r="H128" s="27" t="str">
        <f t="shared" si="45"/>
        <v>N/A</v>
      </c>
      <c r="I128" s="8">
        <v>-47.2</v>
      </c>
      <c r="J128" s="8">
        <v>-0.94199999999999995</v>
      </c>
      <c r="K128" s="28" t="s">
        <v>737</v>
      </c>
      <c r="L128" s="111" t="str">
        <f t="shared" si="40"/>
        <v>Yes</v>
      </c>
    </row>
    <row r="129" spans="1:12" x14ac:dyDescent="0.25">
      <c r="A129" s="134" t="s">
        <v>985</v>
      </c>
      <c r="B129" s="22" t="s">
        <v>213</v>
      </c>
      <c r="C129" s="23">
        <v>8303</v>
      </c>
      <c r="D129" s="27" t="str">
        <f t="shared" si="43"/>
        <v>N/A</v>
      </c>
      <c r="E129" s="23">
        <v>245</v>
      </c>
      <c r="F129" s="27" t="str">
        <f t="shared" si="44"/>
        <v>N/A</v>
      </c>
      <c r="G129" s="23">
        <v>1107</v>
      </c>
      <c r="H129" s="27" t="str">
        <f t="shared" si="45"/>
        <v>N/A</v>
      </c>
      <c r="I129" s="8">
        <v>-97</v>
      </c>
      <c r="J129" s="8">
        <v>351.8</v>
      </c>
      <c r="K129" s="28" t="s">
        <v>737</v>
      </c>
      <c r="L129" s="111" t="str">
        <f t="shared" si="40"/>
        <v>No</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457064</v>
      </c>
      <c r="D131" s="27" t="str">
        <f t="shared" si="43"/>
        <v>N/A</v>
      </c>
      <c r="E131" s="23">
        <v>477864</v>
      </c>
      <c r="F131" s="27" t="str">
        <f t="shared" si="44"/>
        <v>N/A</v>
      </c>
      <c r="G131" s="23">
        <v>494884</v>
      </c>
      <c r="H131" s="27" t="str">
        <f t="shared" si="45"/>
        <v>N/A</v>
      </c>
      <c r="I131" s="8">
        <v>4.5510000000000002</v>
      </c>
      <c r="J131" s="8">
        <v>3.5619999999999998</v>
      </c>
      <c r="K131" s="28" t="s">
        <v>737</v>
      </c>
      <c r="L131" s="111" t="str">
        <f t="shared" si="40"/>
        <v>Yes</v>
      </c>
    </row>
    <row r="132" spans="1:12" x14ac:dyDescent="0.25">
      <c r="A132" s="134" t="s">
        <v>987</v>
      </c>
      <c r="B132" s="22" t="s">
        <v>213</v>
      </c>
      <c r="C132" s="23">
        <v>344912</v>
      </c>
      <c r="D132" s="27" t="str">
        <f t="shared" si="43"/>
        <v>N/A</v>
      </c>
      <c r="E132" s="23">
        <v>370624</v>
      </c>
      <c r="F132" s="27" t="str">
        <f t="shared" si="44"/>
        <v>N/A</v>
      </c>
      <c r="G132" s="23">
        <v>429677</v>
      </c>
      <c r="H132" s="27" t="str">
        <f t="shared" si="45"/>
        <v>N/A</v>
      </c>
      <c r="I132" s="8">
        <v>7.4550000000000001</v>
      </c>
      <c r="J132" s="8">
        <v>15.93</v>
      </c>
      <c r="K132" s="28" t="s">
        <v>737</v>
      </c>
      <c r="L132" s="111" t="str">
        <f t="shared" si="40"/>
        <v>No</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17965</v>
      </c>
      <c r="D135" s="27" t="str">
        <f t="shared" si="43"/>
        <v>N/A</v>
      </c>
      <c r="E135" s="23">
        <v>18</v>
      </c>
      <c r="F135" s="27" t="str">
        <f t="shared" si="44"/>
        <v>N/A</v>
      </c>
      <c r="G135" s="23">
        <v>0</v>
      </c>
      <c r="H135" s="27" t="str">
        <f t="shared" si="45"/>
        <v>N/A</v>
      </c>
      <c r="I135" s="8">
        <v>-99.9</v>
      </c>
      <c r="J135" s="8">
        <v>-100</v>
      </c>
      <c r="K135" s="28" t="s">
        <v>737</v>
      </c>
      <c r="L135" s="111" t="str">
        <f t="shared" si="40"/>
        <v>No</v>
      </c>
    </row>
    <row r="136" spans="1:12" x14ac:dyDescent="0.25">
      <c r="A136" s="134" t="s">
        <v>991</v>
      </c>
      <c r="B136" s="22" t="s">
        <v>213</v>
      </c>
      <c r="C136" s="23">
        <v>77153</v>
      </c>
      <c r="D136" s="27" t="str">
        <f t="shared" si="43"/>
        <v>N/A</v>
      </c>
      <c r="E136" s="23">
        <v>91643</v>
      </c>
      <c r="F136" s="27" t="str">
        <f t="shared" si="44"/>
        <v>N/A</v>
      </c>
      <c r="G136" s="23">
        <v>49392</v>
      </c>
      <c r="H136" s="27" t="str">
        <f t="shared" si="45"/>
        <v>N/A</v>
      </c>
      <c r="I136" s="8">
        <v>18.78</v>
      </c>
      <c r="J136" s="8">
        <v>-46.1</v>
      </c>
      <c r="K136" s="28" t="s">
        <v>737</v>
      </c>
      <c r="L136" s="111" t="str">
        <f t="shared" si="40"/>
        <v>No</v>
      </c>
    </row>
    <row r="137" spans="1:12" x14ac:dyDescent="0.25">
      <c r="A137" s="134" t="s">
        <v>992</v>
      </c>
      <c r="B137" s="22" t="s">
        <v>213</v>
      </c>
      <c r="C137" s="23">
        <v>17034</v>
      </c>
      <c r="D137" s="27" t="str">
        <f t="shared" si="43"/>
        <v>N/A</v>
      </c>
      <c r="E137" s="23">
        <v>15579</v>
      </c>
      <c r="F137" s="27" t="str">
        <f t="shared" si="44"/>
        <v>N/A</v>
      </c>
      <c r="G137" s="23">
        <v>15815</v>
      </c>
      <c r="H137" s="27" t="str">
        <f t="shared" si="45"/>
        <v>N/A</v>
      </c>
      <c r="I137" s="8">
        <v>-8.5399999999999991</v>
      </c>
      <c r="J137" s="8">
        <v>1.5149999999999999</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184204</v>
      </c>
      <c r="D139" s="27" t="str">
        <f t="shared" si="43"/>
        <v>N/A</v>
      </c>
      <c r="E139" s="23">
        <v>204998</v>
      </c>
      <c r="F139" s="27" t="str">
        <f t="shared" si="44"/>
        <v>N/A</v>
      </c>
      <c r="G139" s="23">
        <v>271270</v>
      </c>
      <c r="H139" s="27" t="str">
        <f t="shared" si="45"/>
        <v>N/A</v>
      </c>
      <c r="I139" s="8">
        <v>11.29</v>
      </c>
      <c r="J139" s="8">
        <v>32.33</v>
      </c>
      <c r="K139" s="28" t="s">
        <v>737</v>
      </c>
      <c r="L139" s="111" t="str">
        <f t="shared" si="40"/>
        <v>No</v>
      </c>
    </row>
    <row r="140" spans="1:12" x14ac:dyDescent="0.25">
      <c r="A140" s="134" t="s">
        <v>994</v>
      </c>
      <c r="B140" s="22" t="s">
        <v>213</v>
      </c>
      <c r="C140" s="23">
        <v>152758</v>
      </c>
      <c r="D140" s="27" t="str">
        <f t="shared" si="43"/>
        <v>N/A</v>
      </c>
      <c r="E140" s="23">
        <v>173836</v>
      </c>
      <c r="F140" s="27" t="str">
        <f t="shared" si="44"/>
        <v>N/A</v>
      </c>
      <c r="G140" s="23">
        <v>231242</v>
      </c>
      <c r="H140" s="27" t="str">
        <f t="shared" si="45"/>
        <v>N/A</v>
      </c>
      <c r="I140" s="8">
        <v>13.8</v>
      </c>
      <c r="J140" s="8">
        <v>33.020000000000003</v>
      </c>
      <c r="K140" s="28" t="s">
        <v>737</v>
      </c>
      <c r="L140" s="111" t="str">
        <f t="shared" si="40"/>
        <v>No</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0</v>
      </c>
      <c r="D142" s="27" t="str">
        <f t="shared" si="43"/>
        <v>N/A</v>
      </c>
      <c r="E142" s="23">
        <v>0</v>
      </c>
      <c r="F142" s="27" t="str">
        <f t="shared" si="44"/>
        <v>N/A</v>
      </c>
      <c r="G142" s="23">
        <v>1127</v>
      </c>
      <c r="H142" s="27" t="str">
        <f t="shared" si="45"/>
        <v>N/A</v>
      </c>
      <c r="I142" s="8" t="s">
        <v>1748</v>
      </c>
      <c r="J142" s="8" t="s">
        <v>1748</v>
      </c>
      <c r="K142" s="28" t="s">
        <v>737</v>
      </c>
      <c r="L142" s="111" t="str">
        <f t="shared" si="40"/>
        <v>N/A</v>
      </c>
    </row>
    <row r="143" spans="1:12" x14ac:dyDescent="0.25">
      <c r="A143" s="134" t="s">
        <v>997</v>
      </c>
      <c r="B143" s="22" t="s">
        <v>213</v>
      </c>
      <c r="C143" s="23">
        <v>13744</v>
      </c>
      <c r="D143" s="27" t="str">
        <f t="shared" si="43"/>
        <v>N/A</v>
      </c>
      <c r="E143" s="23">
        <v>14760</v>
      </c>
      <c r="F143" s="27" t="str">
        <f t="shared" si="44"/>
        <v>N/A</v>
      </c>
      <c r="G143" s="23">
        <v>31246</v>
      </c>
      <c r="H143" s="27" t="str">
        <f t="shared" si="45"/>
        <v>N/A</v>
      </c>
      <c r="I143" s="8">
        <v>7.3920000000000003</v>
      </c>
      <c r="J143" s="8">
        <v>111.7</v>
      </c>
      <c r="K143" s="28" t="s">
        <v>737</v>
      </c>
      <c r="L143" s="111" t="str">
        <f t="shared" si="40"/>
        <v>No</v>
      </c>
    </row>
    <row r="144" spans="1:12" x14ac:dyDescent="0.25">
      <c r="A144" s="134" t="s">
        <v>998</v>
      </c>
      <c r="B144" s="22" t="s">
        <v>213</v>
      </c>
      <c r="C144" s="23">
        <v>17702</v>
      </c>
      <c r="D144" s="27" t="str">
        <f t="shared" si="43"/>
        <v>N/A</v>
      </c>
      <c r="E144" s="23">
        <v>16402</v>
      </c>
      <c r="F144" s="27" t="str">
        <f t="shared" si="44"/>
        <v>N/A</v>
      </c>
      <c r="G144" s="23">
        <v>7655</v>
      </c>
      <c r="H144" s="27" t="str">
        <f t="shared" si="45"/>
        <v>N/A</v>
      </c>
      <c r="I144" s="8">
        <v>-7.34</v>
      </c>
      <c r="J144" s="8">
        <v>-53.3</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14742</v>
      </c>
      <c r="D146" s="7" t="str">
        <f t="shared" ref="D146:D151" si="46">IF($B146="N/A","N/A",IF(C146&gt;10,"No",IF(C146&lt;-10,"No","Yes")))</f>
        <v>N/A</v>
      </c>
      <c r="E146" s="1">
        <v>9074</v>
      </c>
      <c r="F146" s="7" t="str">
        <f t="shared" ref="F146:F151" si="47">IF($B146="N/A","N/A",IF(E146&gt;10,"No",IF(E146&lt;-10,"No","Yes")))</f>
        <v>N/A</v>
      </c>
      <c r="G146" s="1">
        <v>7818</v>
      </c>
      <c r="H146" s="7" t="str">
        <f t="shared" ref="H146:H151" si="48">IF($B146="N/A","N/A",IF(G146&gt;10,"No",IF(G146&lt;-10,"No","Yes")))</f>
        <v>N/A</v>
      </c>
      <c r="I146" s="36">
        <v>-38.4</v>
      </c>
      <c r="J146" s="36">
        <v>-13.8</v>
      </c>
      <c r="K146" s="28" t="s">
        <v>736</v>
      </c>
      <c r="L146" s="111" t="str">
        <f t="shared" ref="L146:L151" si="49">IF(J146="Div by 0", "N/A", IF(K146="N/A","N/A", IF(J146&gt;VALUE(MID(K146,1,2)), "No", IF(J146&lt;-1*VALUE(MID(K146,1,2)), "No", "Yes"))))</f>
        <v>Yes</v>
      </c>
    </row>
    <row r="147" spans="1:12" x14ac:dyDescent="0.25">
      <c r="A147" s="157" t="s">
        <v>326</v>
      </c>
      <c r="B147" s="30" t="s">
        <v>213</v>
      </c>
      <c r="C147" s="9">
        <v>1.8762313483999999</v>
      </c>
      <c r="D147" s="7" t="str">
        <f t="shared" si="46"/>
        <v>N/A</v>
      </c>
      <c r="E147" s="9">
        <v>1.1164866967</v>
      </c>
      <c r="F147" s="7" t="str">
        <f t="shared" si="47"/>
        <v>N/A</v>
      </c>
      <c r="G147" s="9">
        <v>0.85811942549999998</v>
      </c>
      <c r="H147" s="7" t="str">
        <f t="shared" si="48"/>
        <v>N/A</v>
      </c>
      <c r="I147" s="36">
        <v>-40.5</v>
      </c>
      <c r="J147" s="36">
        <v>-23.1</v>
      </c>
      <c r="K147" s="28" t="s">
        <v>736</v>
      </c>
      <c r="L147" s="111" t="str">
        <f t="shared" si="49"/>
        <v>Yes</v>
      </c>
    </row>
    <row r="148" spans="1:12" x14ac:dyDescent="0.25">
      <c r="A148" s="134" t="s">
        <v>327</v>
      </c>
      <c r="B148" s="30" t="s">
        <v>213</v>
      </c>
      <c r="C148" s="9">
        <v>19.77651921</v>
      </c>
      <c r="D148" s="7" t="str">
        <f t="shared" si="46"/>
        <v>N/A</v>
      </c>
      <c r="E148" s="9">
        <v>14.722786314</v>
      </c>
      <c r="F148" s="7" t="str">
        <f t="shared" si="47"/>
        <v>N/A</v>
      </c>
      <c r="G148" s="9">
        <v>11.791082116</v>
      </c>
      <c r="H148" s="7" t="str">
        <f t="shared" si="48"/>
        <v>N/A</v>
      </c>
      <c r="I148" s="36">
        <v>-25.6</v>
      </c>
      <c r="J148" s="36">
        <v>-19.899999999999999</v>
      </c>
      <c r="K148" s="28" t="s">
        <v>736</v>
      </c>
      <c r="L148" s="111" t="str">
        <f t="shared" si="49"/>
        <v>Yes</v>
      </c>
    </row>
    <row r="149" spans="1:12" x14ac:dyDescent="0.25">
      <c r="A149" s="134" t="s">
        <v>328</v>
      </c>
      <c r="B149" s="30" t="s">
        <v>213</v>
      </c>
      <c r="C149" s="9">
        <v>3.5758898864000002</v>
      </c>
      <c r="D149" s="7" t="str">
        <f t="shared" si="46"/>
        <v>N/A</v>
      </c>
      <c r="E149" s="9">
        <v>1.6586609661</v>
      </c>
      <c r="F149" s="7" t="str">
        <f t="shared" si="47"/>
        <v>N/A</v>
      </c>
      <c r="G149" s="9">
        <v>1.6625595885</v>
      </c>
      <c r="H149" s="7" t="str">
        <f t="shared" si="48"/>
        <v>N/A</v>
      </c>
      <c r="I149" s="36">
        <v>-53.6</v>
      </c>
      <c r="J149" s="36">
        <v>0.23499999999999999</v>
      </c>
      <c r="K149" s="28" t="s">
        <v>736</v>
      </c>
      <c r="L149" s="111" t="str">
        <f t="shared" si="49"/>
        <v>Yes</v>
      </c>
    </row>
    <row r="150" spans="1:12" x14ac:dyDescent="0.25">
      <c r="A150" s="134" t="s">
        <v>329</v>
      </c>
      <c r="B150" s="30" t="s">
        <v>213</v>
      </c>
      <c r="C150" s="9">
        <v>5.6884813000000001E-3</v>
      </c>
      <c r="D150" s="7" t="str">
        <f t="shared" si="46"/>
        <v>N/A</v>
      </c>
      <c r="E150" s="9">
        <v>5.0223495000000003E-3</v>
      </c>
      <c r="F150" s="7" t="str">
        <f t="shared" si="47"/>
        <v>N/A</v>
      </c>
      <c r="G150" s="9">
        <v>7.6785671000000003E-3</v>
      </c>
      <c r="H150" s="7" t="str">
        <f t="shared" si="48"/>
        <v>N/A</v>
      </c>
      <c r="I150" s="36">
        <v>-11.7</v>
      </c>
      <c r="J150" s="36">
        <v>52.89</v>
      </c>
      <c r="K150" s="28" t="s">
        <v>736</v>
      </c>
      <c r="L150" s="111" t="str">
        <f t="shared" si="49"/>
        <v>No</v>
      </c>
    </row>
    <row r="151" spans="1:12" x14ac:dyDescent="0.25">
      <c r="A151" s="134" t="s">
        <v>330</v>
      </c>
      <c r="B151" s="30" t="s">
        <v>213</v>
      </c>
      <c r="C151" s="9">
        <v>1.35719094E-2</v>
      </c>
      <c r="D151" s="7" t="str">
        <f t="shared" si="46"/>
        <v>N/A</v>
      </c>
      <c r="E151" s="9">
        <v>3.7561342099999999E-2</v>
      </c>
      <c r="F151" s="7" t="str">
        <f t="shared" si="47"/>
        <v>N/A</v>
      </c>
      <c r="G151" s="9">
        <v>3.9812732699999999E-2</v>
      </c>
      <c r="H151" s="7" t="str">
        <f t="shared" si="48"/>
        <v>N/A</v>
      </c>
      <c r="I151" s="36">
        <v>176.8</v>
      </c>
      <c r="J151" s="36">
        <v>5.9939999999999998</v>
      </c>
      <c r="K151" s="28" t="s">
        <v>736</v>
      </c>
      <c r="L151" s="111" t="str">
        <f t="shared" si="49"/>
        <v>Yes</v>
      </c>
    </row>
    <row r="152" spans="1:12" x14ac:dyDescent="0.25">
      <c r="A152" s="144" t="s">
        <v>1001</v>
      </c>
      <c r="B152" s="22" t="s">
        <v>213</v>
      </c>
      <c r="C152" s="23">
        <v>42465</v>
      </c>
      <c r="D152" s="27" t="str">
        <f t="shared" ref="D152:D158" si="50">IF($B152="N/A","N/A",IF(C152&gt;10,"No",IF(C152&lt;-10,"No","Yes")))</f>
        <v>N/A</v>
      </c>
      <c r="E152" s="23">
        <v>24638</v>
      </c>
      <c r="F152" s="27" t="str">
        <f t="shared" ref="F152:F158" si="51">IF($B152="N/A","N/A",IF(E152&gt;10,"No",IF(E152&lt;-10,"No","Yes")))</f>
        <v>N/A</v>
      </c>
      <c r="G152" s="23">
        <v>26752</v>
      </c>
      <c r="H152" s="27" t="str">
        <f t="shared" ref="H152:H158" si="52">IF($B152="N/A","N/A",IF(G152&gt;10,"No",IF(G152&lt;-10,"No","Yes")))</f>
        <v>N/A</v>
      </c>
      <c r="I152" s="8">
        <v>-42</v>
      </c>
      <c r="J152" s="8">
        <v>8.58</v>
      </c>
      <c r="K152" s="28" t="s">
        <v>736</v>
      </c>
      <c r="L152" s="111" t="str">
        <f t="shared" ref="L152:L159" si="53">IF(J152="Div by 0", "N/A", IF(K152="N/A","N/A", IF(J152&gt;VALUE(MID(K152,1,2)), "No", IF(J152&lt;-1*VALUE(MID(K152,1,2)), "No", "Yes"))))</f>
        <v>Yes</v>
      </c>
    </row>
    <row r="153" spans="1:12" x14ac:dyDescent="0.25">
      <c r="A153" s="157" t="s">
        <v>1002</v>
      </c>
      <c r="B153" s="22" t="s">
        <v>213</v>
      </c>
      <c r="C153" s="4">
        <v>5.4045695435000001</v>
      </c>
      <c r="D153" s="27" t="str">
        <f t="shared" si="50"/>
        <v>N/A</v>
      </c>
      <c r="E153" s="4">
        <v>3.03151854</v>
      </c>
      <c r="F153" s="27" t="str">
        <f t="shared" si="51"/>
        <v>N/A</v>
      </c>
      <c r="G153" s="4">
        <v>2.9363533986000001</v>
      </c>
      <c r="H153" s="27" t="str">
        <f t="shared" si="52"/>
        <v>N/A</v>
      </c>
      <c r="I153" s="8">
        <v>-43.9</v>
      </c>
      <c r="J153" s="8">
        <v>-3.14</v>
      </c>
      <c r="K153" s="28" t="s">
        <v>736</v>
      </c>
      <c r="L153" s="111" t="str">
        <f t="shared" si="53"/>
        <v>Yes</v>
      </c>
    </row>
    <row r="154" spans="1:12" x14ac:dyDescent="0.25">
      <c r="A154" s="144" t="s">
        <v>1003</v>
      </c>
      <c r="B154" s="22" t="s">
        <v>213</v>
      </c>
      <c r="C154" s="4">
        <v>22.871915233999999</v>
      </c>
      <c r="D154" s="27" t="str">
        <f t="shared" si="50"/>
        <v>N/A</v>
      </c>
      <c r="E154" s="4">
        <v>20.048660867999999</v>
      </c>
      <c r="F154" s="27" t="str">
        <f t="shared" si="51"/>
        <v>N/A</v>
      </c>
      <c r="G154" s="4">
        <v>16.221157362</v>
      </c>
      <c r="H154" s="27" t="str">
        <f t="shared" si="52"/>
        <v>N/A</v>
      </c>
      <c r="I154" s="8">
        <v>-12.3</v>
      </c>
      <c r="J154" s="8">
        <v>-19.100000000000001</v>
      </c>
      <c r="K154" s="28" t="s">
        <v>736</v>
      </c>
      <c r="L154" s="111" t="str">
        <f t="shared" si="53"/>
        <v>Yes</v>
      </c>
    </row>
    <row r="155" spans="1:12" x14ac:dyDescent="0.25">
      <c r="A155" s="144" t="s">
        <v>1004</v>
      </c>
      <c r="B155" s="22" t="s">
        <v>213</v>
      </c>
      <c r="C155" s="4">
        <v>27.604282195</v>
      </c>
      <c r="D155" s="27" t="str">
        <f t="shared" si="50"/>
        <v>N/A</v>
      </c>
      <c r="E155" s="4">
        <v>14.080589288000001</v>
      </c>
      <c r="F155" s="27" t="str">
        <f t="shared" si="51"/>
        <v>N/A</v>
      </c>
      <c r="G155" s="4">
        <v>15.263265504</v>
      </c>
      <c r="H155" s="27" t="str">
        <f t="shared" si="52"/>
        <v>N/A</v>
      </c>
      <c r="I155" s="8">
        <v>-49</v>
      </c>
      <c r="J155" s="8">
        <v>8.3989999999999991</v>
      </c>
      <c r="K155" s="28" t="s">
        <v>736</v>
      </c>
      <c r="L155" s="111" t="str">
        <f t="shared" si="53"/>
        <v>Yes</v>
      </c>
    </row>
    <row r="156" spans="1:12" x14ac:dyDescent="0.25">
      <c r="A156" s="144" t="s">
        <v>1005</v>
      </c>
      <c r="B156" s="22" t="s">
        <v>213</v>
      </c>
      <c r="C156" s="4">
        <v>1.0383666182</v>
      </c>
      <c r="D156" s="27" t="str">
        <f t="shared" si="50"/>
        <v>N/A</v>
      </c>
      <c r="E156" s="4">
        <v>0.45808012320000002</v>
      </c>
      <c r="F156" s="27" t="str">
        <f t="shared" si="51"/>
        <v>N/A</v>
      </c>
      <c r="G156" s="4">
        <v>0.57912561330000001</v>
      </c>
      <c r="H156" s="27" t="str">
        <f t="shared" si="52"/>
        <v>N/A</v>
      </c>
      <c r="I156" s="8">
        <v>-55.9</v>
      </c>
      <c r="J156" s="8">
        <v>26.42</v>
      </c>
      <c r="K156" s="28" t="s">
        <v>736</v>
      </c>
      <c r="L156" s="111" t="str">
        <f t="shared" si="53"/>
        <v>Yes</v>
      </c>
    </row>
    <row r="157" spans="1:12" x14ac:dyDescent="0.25">
      <c r="A157" s="144" t="s">
        <v>1006</v>
      </c>
      <c r="B157" s="22" t="s">
        <v>213</v>
      </c>
      <c r="C157" s="4">
        <v>0.3392977351</v>
      </c>
      <c r="D157" s="27" t="str">
        <f t="shared" si="50"/>
        <v>N/A</v>
      </c>
      <c r="E157" s="4">
        <v>0.50634640340000003</v>
      </c>
      <c r="F157" s="27" t="str">
        <f t="shared" si="51"/>
        <v>N/A</v>
      </c>
      <c r="G157" s="4">
        <v>0.46669369999999999</v>
      </c>
      <c r="H157" s="27" t="str">
        <f t="shared" si="52"/>
        <v>N/A</v>
      </c>
      <c r="I157" s="8">
        <v>49.23</v>
      </c>
      <c r="J157" s="8">
        <v>-7.83</v>
      </c>
      <c r="K157" s="28" t="s">
        <v>736</v>
      </c>
      <c r="L157" s="111" t="str">
        <f t="shared" si="53"/>
        <v>Yes</v>
      </c>
    </row>
    <row r="158" spans="1:12" x14ac:dyDescent="0.25">
      <c r="A158" s="134" t="s">
        <v>1007</v>
      </c>
      <c r="B158" s="22" t="s">
        <v>213</v>
      </c>
      <c r="C158" s="23">
        <v>2154</v>
      </c>
      <c r="D158" s="27" t="str">
        <f t="shared" si="50"/>
        <v>N/A</v>
      </c>
      <c r="E158" s="23">
        <v>1567</v>
      </c>
      <c r="F158" s="27" t="str">
        <f t="shared" si="51"/>
        <v>N/A</v>
      </c>
      <c r="G158" s="23">
        <v>1412</v>
      </c>
      <c r="H158" s="27" t="str">
        <f t="shared" si="52"/>
        <v>N/A</v>
      </c>
      <c r="I158" s="8">
        <v>-27.3</v>
      </c>
      <c r="J158" s="8">
        <v>-9.89</v>
      </c>
      <c r="K158" s="28" t="s">
        <v>736</v>
      </c>
      <c r="L158" s="111" t="str">
        <f t="shared" si="53"/>
        <v>Yes</v>
      </c>
    </row>
    <row r="159" spans="1:12" ht="25" x14ac:dyDescent="0.25">
      <c r="A159" s="144" t="s">
        <v>1008</v>
      </c>
      <c r="B159" s="22" t="s">
        <v>213</v>
      </c>
      <c r="C159" s="23">
        <v>43459</v>
      </c>
      <c r="D159" s="27" t="str">
        <f>IF($B159="N/A","N/A",IF(C159&gt;10,"No",IF(C159&lt;-10,"No","Yes")))</f>
        <v>N/A</v>
      </c>
      <c r="E159" s="23">
        <v>25253</v>
      </c>
      <c r="F159" s="27" t="str">
        <f>IF($B159="N/A","N/A",IF(E159&gt;10,"No",IF(E159&lt;-10,"No","Yes")))</f>
        <v>N/A</v>
      </c>
      <c r="G159" s="23">
        <v>27628</v>
      </c>
      <c r="H159" s="27" t="str">
        <f>IF($B159="N/A","N/A",IF(G159&gt;10,"No",IF(G159&lt;-10,"No","Yes")))</f>
        <v>N/A</v>
      </c>
      <c r="I159" s="8">
        <v>-41.9</v>
      </c>
      <c r="J159" s="8">
        <v>9.4049999999999994</v>
      </c>
      <c r="K159" s="28" t="s">
        <v>736</v>
      </c>
      <c r="L159" s="111" t="str">
        <f t="shared" si="53"/>
        <v>Yes</v>
      </c>
    </row>
    <row r="160" spans="1:12" x14ac:dyDescent="0.25">
      <c r="A160" s="143" t="s">
        <v>1009</v>
      </c>
      <c r="B160" s="22" t="s">
        <v>213</v>
      </c>
      <c r="C160" s="23">
        <v>35043</v>
      </c>
      <c r="D160" s="27" t="str">
        <f t="shared" ref="D160:D234" si="54">IF($B160="N/A","N/A",IF(C160&gt;10,"No",IF(C160&lt;-10,"No","Yes")))</f>
        <v>N/A</v>
      </c>
      <c r="E160" s="23">
        <v>14409</v>
      </c>
      <c r="F160" s="27" t="str">
        <f t="shared" ref="F160:F234" si="55">IF($B160="N/A","N/A",IF(E160&gt;10,"No",IF(E160&lt;-10,"No","Yes")))</f>
        <v>N/A</v>
      </c>
      <c r="G160" s="23">
        <v>19286</v>
      </c>
      <c r="H160" s="27" t="str">
        <f t="shared" ref="H160:H223" si="56">IF($B160="N/A","N/A",IF(G160&gt;10,"No",IF(G160&lt;-10,"No","Yes")))</f>
        <v>N/A</v>
      </c>
      <c r="I160" s="8">
        <v>-58.9</v>
      </c>
      <c r="J160" s="8">
        <v>33.85</v>
      </c>
      <c r="K160" s="28" t="s">
        <v>736</v>
      </c>
      <c r="L160" s="111" t="str">
        <f t="shared" ref="L160:L223" si="57">IF(J160="Div by 0", "N/A", IF(K160="N/A","N/A", IF(J160&gt;VALUE(MID(K160,1,2)), "No", IF(J160&lt;-1*VALUE(MID(K160,1,2)), "No", "Yes"))))</f>
        <v>No</v>
      </c>
    </row>
    <row r="161" spans="1:12" x14ac:dyDescent="0.25">
      <c r="A161" s="159" t="s">
        <v>71</v>
      </c>
      <c r="B161" s="22" t="s">
        <v>213</v>
      </c>
      <c r="C161" s="4">
        <v>4.4599630404999999</v>
      </c>
      <c r="D161" s="27" t="str">
        <f t="shared" si="54"/>
        <v>N/A</v>
      </c>
      <c r="E161" s="4">
        <v>1.7729178766</v>
      </c>
      <c r="F161" s="27" t="str">
        <f t="shared" si="55"/>
        <v>N/A</v>
      </c>
      <c r="G161" s="4">
        <v>2.1168702019999999</v>
      </c>
      <c r="H161" s="27" t="str">
        <f t="shared" si="56"/>
        <v>N/A</v>
      </c>
      <c r="I161" s="8">
        <v>-60.2</v>
      </c>
      <c r="J161" s="8">
        <v>19.399999999999999</v>
      </c>
      <c r="K161" s="28" t="s">
        <v>736</v>
      </c>
      <c r="L161" s="111" t="str">
        <f t="shared" si="57"/>
        <v>Yes</v>
      </c>
    </row>
    <row r="162" spans="1:12" x14ac:dyDescent="0.25">
      <c r="A162" s="143" t="s">
        <v>111</v>
      </c>
      <c r="B162" s="22" t="s">
        <v>213</v>
      </c>
      <c r="C162" s="4">
        <v>23.152541796000001</v>
      </c>
      <c r="D162" s="27" t="str">
        <f t="shared" si="54"/>
        <v>N/A</v>
      </c>
      <c r="E162" s="4">
        <v>19.096517108</v>
      </c>
      <c r="F162" s="27" t="str">
        <f t="shared" si="55"/>
        <v>N/A</v>
      </c>
      <c r="G162" s="4">
        <v>15.840117006</v>
      </c>
      <c r="H162" s="27" t="str">
        <f t="shared" si="56"/>
        <v>N/A</v>
      </c>
      <c r="I162" s="8">
        <v>-17.5</v>
      </c>
      <c r="J162" s="8">
        <v>-17.100000000000001</v>
      </c>
      <c r="K162" s="28" t="s">
        <v>736</v>
      </c>
      <c r="L162" s="111" t="str">
        <f t="shared" si="57"/>
        <v>Yes</v>
      </c>
    </row>
    <row r="163" spans="1:12" x14ac:dyDescent="0.25">
      <c r="A163" s="143" t="s">
        <v>112</v>
      </c>
      <c r="B163" s="22" t="s">
        <v>213</v>
      </c>
      <c r="C163" s="4">
        <v>24.616785552</v>
      </c>
      <c r="D163" s="27" t="str">
        <f t="shared" si="54"/>
        <v>N/A</v>
      </c>
      <c r="E163" s="4">
        <v>4.9734073378000003</v>
      </c>
      <c r="F163" s="27" t="str">
        <f t="shared" si="55"/>
        <v>N/A</v>
      </c>
      <c r="G163" s="4">
        <v>11.0826545</v>
      </c>
      <c r="H163" s="27" t="str">
        <f t="shared" si="56"/>
        <v>N/A</v>
      </c>
      <c r="I163" s="8">
        <v>-79.8</v>
      </c>
      <c r="J163" s="8">
        <v>122.8</v>
      </c>
      <c r="K163" s="28" t="s">
        <v>736</v>
      </c>
      <c r="L163" s="111" t="str">
        <f t="shared" si="57"/>
        <v>No</v>
      </c>
    </row>
    <row r="164" spans="1:12" x14ac:dyDescent="0.25">
      <c r="A164" s="143" t="s">
        <v>113</v>
      </c>
      <c r="B164" s="22" t="s">
        <v>213</v>
      </c>
      <c r="C164" s="4">
        <v>3.87254301E-2</v>
      </c>
      <c r="D164" s="27" t="str">
        <f t="shared" si="54"/>
        <v>N/A</v>
      </c>
      <c r="E164" s="4">
        <v>3.6202769000000003E-2</v>
      </c>
      <c r="F164" s="27" t="str">
        <f t="shared" si="55"/>
        <v>N/A</v>
      </c>
      <c r="G164" s="4">
        <v>5.5770645200000003E-2</v>
      </c>
      <c r="H164" s="27" t="str">
        <f t="shared" si="56"/>
        <v>N/A</v>
      </c>
      <c r="I164" s="8">
        <v>-6.51</v>
      </c>
      <c r="J164" s="8">
        <v>54.05</v>
      </c>
      <c r="K164" s="28" t="s">
        <v>736</v>
      </c>
      <c r="L164" s="111" t="str">
        <f t="shared" si="57"/>
        <v>No</v>
      </c>
    </row>
    <row r="165" spans="1:12" x14ac:dyDescent="0.25">
      <c r="A165" s="143" t="s">
        <v>114</v>
      </c>
      <c r="B165" s="22" t="s">
        <v>213</v>
      </c>
      <c r="C165" s="4">
        <v>8.9574602099999998E-2</v>
      </c>
      <c r="D165" s="27" t="str">
        <f t="shared" si="54"/>
        <v>N/A</v>
      </c>
      <c r="E165" s="4">
        <v>0.19170918740000001</v>
      </c>
      <c r="F165" s="27" t="str">
        <f t="shared" si="55"/>
        <v>N/A</v>
      </c>
      <c r="G165" s="4">
        <v>0.17436502379999999</v>
      </c>
      <c r="H165" s="27" t="str">
        <f t="shared" si="56"/>
        <v>N/A</v>
      </c>
      <c r="I165" s="8">
        <v>114</v>
      </c>
      <c r="J165" s="8">
        <v>-9.0500000000000007</v>
      </c>
      <c r="K165" s="28" t="s">
        <v>736</v>
      </c>
      <c r="L165" s="111" t="str">
        <f t="shared" si="57"/>
        <v>Yes</v>
      </c>
    </row>
    <row r="166" spans="1:12" x14ac:dyDescent="0.25">
      <c r="A166" s="143" t="s">
        <v>426</v>
      </c>
      <c r="B166" s="22" t="s">
        <v>213</v>
      </c>
      <c r="C166" s="23">
        <v>13178</v>
      </c>
      <c r="D166" s="27" t="str">
        <f>IF($B166="N/A","N/A",IF(C166&gt;10,"No",IF(C166&lt;-10,"No","Yes")))</f>
        <v>N/A</v>
      </c>
      <c r="E166" s="23">
        <v>9490</v>
      </c>
      <c r="F166" s="27" t="str">
        <f>IF($B166="N/A","N/A",IF(E166&gt;10,"No",IF(E166&lt;-10,"No","Yes")))</f>
        <v>N/A</v>
      </c>
      <c r="G166" s="23">
        <v>7787</v>
      </c>
      <c r="H166" s="27" t="str">
        <f>IF($B166="N/A","N/A",IF(G166&gt;10,"No",IF(G166&lt;-10,"No","Yes")))</f>
        <v>N/A</v>
      </c>
      <c r="I166" s="8">
        <v>-28</v>
      </c>
      <c r="J166" s="8">
        <v>-17.899999999999999</v>
      </c>
      <c r="K166" s="28" t="s">
        <v>736</v>
      </c>
      <c r="L166" s="111" t="str">
        <f t="shared" si="57"/>
        <v>Yes</v>
      </c>
    </row>
    <row r="167" spans="1:12" x14ac:dyDescent="0.25">
      <c r="A167" s="143" t="s">
        <v>427</v>
      </c>
      <c r="B167" s="22" t="s">
        <v>213</v>
      </c>
      <c r="C167" s="23">
        <v>435</v>
      </c>
      <c r="D167" s="27" t="str">
        <f>IF($B167="N/A","N/A",IF(C167&gt;10,"No",IF(C167&lt;-10,"No","Yes")))</f>
        <v>N/A</v>
      </c>
      <c r="E167" s="23">
        <v>478</v>
      </c>
      <c r="F167" s="27" t="str">
        <f>IF($B167="N/A","N/A",IF(E167&gt;10,"No",IF(E167&lt;-10,"No","Yes")))</f>
        <v>N/A</v>
      </c>
      <c r="G167" s="23">
        <v>444</v>
      </c>
      <c r="H167" s="27" t="str">
        <f>IF($B167="N/A","N/A",IF(G167&gt;10,"No",IF(G167&lt;-10,"No","Yes")))</f>
        <v>N/A</v>
      </c>
      <c r="I167" s="8">
        <v>9.8849999999999998</v>
      </c>
      <c r="J167" s="8">
        <v>-7.11</v>
      </c>
      <c r="K167" s="28" t="s">
        <v>736</v>
      </c>
      <c r="L167" s="111" t="str">
        <f t="shared" si="57"/>
        <v>Yes</v>
      </c>
    </row>
    <row r="168" spans="1:12" x14ac:dyDescent="0.25">
      <c r="A168" s="143" t="s">
        <v>428</v>
      </c>
      <c r="B168" s="22" t="s">
        <v>213</v>
      </c>
      <c r="C168" s="23">
        <v>11817</v>
      </c>
      <c r="D168" s="27" t="str">
        <f>IF($B168="N/A","N/A",IF(C168&gt;10,"No",IF(C168&lt;-10,"No","Yes")))</f>
        <v>N/A</v>
      </c>
      <c r="E168" s="23">
        <v>1622</v>
      </c>
      <c r="F168" s="27" t="str">
        <f>IF($B168="N/A","N/A",IF(E168&gt;10,"No",IF(E168&lt;-10,"No","Yes")))</f>
        <v>N/A</v>
      </c>
      <c r="G168" s="23">
        <v>4228</v>
      </c>
      <c r="H168" s="27" t="str">
        <f>IF($B168="N/A","N/A",IF(G168&gt;10,"No",IF(G168&lt;-10,"No","Yes")))</f>
        <v>N/A</v>
      </c>
      <c r="I168" s="8">
        <v>-86.3</v>
      </c>
      <c r="J168" s="8">
        <v>160.69999999999999</v>
      </c>
      <c r="K168" s="28" t="s">
        <v>736</v>
      </c>
      <c r="L168" s="111" t="str">
        <f t="shared" si="57"/>
        <v>No</v>
      </c>
    </row>
    <row r="169" spans="1:12" x14ac:dyDescent="0.25">
      <c r="A169" s="143" t="s">
        <v>429</v>
      </c>
      <c r="B169" s="22" t="s">
        <v>213</v>
      </c>
      <c r="C169" s="23">
        <v>9269</v>
      </c>
      <c r="D169" s="27" t="str">
        <f>IF($B169="N/A","N/A",IF(C169&gt;10,"No",IF(C169&lt;-10,"No","Yes")))</f>
        <v>N/A</v>
      </c>
      <c r="E169" s="23">
        <v>2240</v>
      </c>
      <c r="F169" s="27" t="str">
        <f>IF($B169="N/A","N/A",IF(E169&gt;10,"No",IF(E169&lt;-10,"No","Yes")))</f>
        <v>N/A</v>
      </c>
      <c r="G169" s="23">
        <v>6071</v>
      </c>
      <c r="H169" s="27" t="str">
        <f>IF($B169="N/A","N/A",IF(G169&gt;10,"No",IF(G169&lt;-10,"No","Yes")))</f>
        <v>N/A</v>
      </c>
      <c r="I169" s="8">
        <v>-75.8</v>
      </c>
      <c r="J169" s="8">
        <v>171</v>
      </c>
      <c r="K169" s="28" t="s">
        <v>736</v>
      </c>
      <c r="L169" s="111" t="str">
        <f t="shared" si="57"/>
        <v>No</v>
      </c>
    </row>
    <row r="170" spans="1:12" x14ac:dyDescent="0.25">
      <c r="A170" s="143" t="s">
        <v>430</v>
      </c>
      <c r="B170" s="22" t="s">
        <v>213</v>
      </c>
      <c r="C170" s="23">
        <v>344</v>
      </c>
      <c r="D170" s="27" t="str">
        <f>IF($B170="N/A","N/A",IF(C170&gt;10,"No",IF(C170&lt;-10,"No","Yes")))</f>
        <v>N/A</v>
      </c>
      <c r="E170" s="23">
        <v>579</v>
      </c>
      <c r="F170" s="27" t="str">
        <f>IF($B170="N/A","N/A",IF(E170&gt;10,"No",IF(E170&lt;-10,"No","Yes")))</f>
        <v>N/A</v>
      </c>
      <c r="G170" s="23">
        <v>756</v>
      </c>
      <c r="H170" s="27" t="str">
        <f>IF($B170="N/A","N/A",IF(G170&gt;10,"No",IF(G170&lt;-10,"No","Yes")))</f>
        <v>N/A</v>
      </c>
      <c r="I170" s="8">
        <v>68.31</v>
      </c>
      <c r="J170" s="8">
        <v>30.57</v>
      </c>
      <c r="K170" s="28" t="s">
        <v>736</v>
      </c>
      <c r="L170" s="111" t="str">
        <f t="shared" si="57"/>
        <v>No</v>
      </c>
    </row>
    <row r="171" spans="1:12" x14ac:dyDescent="0.25">
      <c r="A171" s="157" t="s">
        <v>1010</v>
      </c>
      <c r="B171" s="22" t="s">
        <v>213</v>
      </c>
      <c r="C171" s="23">
        <v>5313</v>
      </c>
      <c r="D171" s="27" t="str">
        <f t="shared" si="54"/>
        <v>N/A</v>
      </c>
      <c r="E171" s="23">
        <v>0</v>
      </c>
      <c r="F171" s="27" t="str">
        <f t="shared" si="55"/>
        <v>N/A</v>
      </c>
      <c r="G171" s="23">
        <v>0</v>
      </c>
      <c r="H171" s="27" t="str">
        <f t="shared" si="56"/>
        <v>N/A</v>
      </c>
      <c r="I171" s="8">
        <v>-100</v>
      </c>
      <c r="J171" s="8" t="s">
        <v>1748</v>
      </c>
      <c r="K171" s="28" t="s">
        <v>736</v>
      </c>
      <c r="L171" s="111" t="str">
        <f t="shared" si="57"/>
        <v>N/A</v>
      </c>
    </row>
    <row r="172" spans="1:12" x14ac:dyDescent="0.25">
      <c r="A172" s="143" t="s">
        <v>1011</v>
      </c>
      <c r="B172" s="22" t="s">
        <v>213</v>
      </c>
      <c r="C172" s="23">
        <v>2322</v>
      </c>
      <c r="D172" s="27" t="str">
        <f>IF($B172="N/A","N/A",IF(C172&gt;10,"No",IF(C172&lt;-10,"No","Yes")))</f>
        <v>N/A</v>
      </c>
      <c r="E172" s="23">
        <v>0</v>
      </c>
      <c r="F172" s="27" t="str">
        <f>IF($B172="N/A","N/A",IF(E172&gt;10,"No",IF(E172&lt;-10,"No","Yes")))</f>
        <v>N/A</v>
      </c>
      <c r="G172" s="23">
        <v>0</v>
      </c>
      <c r="H172" s="27" t="str">
        <f>IF($B172="N/A","N/A",IF(G172&gt;10,"No",IF(G172&lt;-10,"No","Yes")))</f>
        <v>N/A</v>
      </c>
      <c r="I172" s="8">
        <v>-100</v>
      </c>
      <c r="J172" s="8" t="s">
        <v>1748</v>
      </c>
      <c r="K172" s="28" t="s">
        <v>736</v>
      </c>
      <c r="L172" s="111" t="str">
        <f t="shared" si="57"/>
        <v>N/A</v>
      </c>
    </row>
    <row r="173" spans="1:12" x14ac:dyDescent="0.25">
      <c r="A173" s="143" t="s">
        <v>1012</v>
      </c>
      <c r="B173" s="22" t="s">
        <v>213</v>
      </c>
      <c r="C173" s="23">
        <v>68</v>
      </c>
      <c r="D173" s="27" t="str">
        <f>IF($B173="N/A","N/A",IF(C173&gt;10,"No",IF(C173&lt;-10,"No","Yes")))</f>
        <v>N/A</v>
      </c>
      <c r="E173" s="23">
        <v>0</v>
      </c>
      <c r="F173" s="27" t="str">
        <f>IF($B173="N/A","N/A",IF(E173&gt;10,"No",IF(E173&lt;-10,"No","Yes")))</f>
        <v>N/A</v>
      </c>
      <c r="G173" s="23">
        <v>0</v>
      </c>
      <c r="H173" s="27" t="str">
        <f>IF($B173="N/A","N/A",IF(G173&gt;10,"No",IF(G173&lt;-10,"No","Yes")))</f>
        <v>N/A</v>
      </c>
      <c r="I173" s="8">
        <v>-100</v>
      </c>
      <c r="J173" s="8" t="s">
        <v>1748</v>
      </c>
      <c r="K173" s="28" t="s">
        <v>736</v>
      </c>
      <c r="L173" s="111" t="str">
        <f t="shared" si="57"/>
        <v>N/A</v>
      </c>
    </row>
    <row r="174" spans="1:12" x14ac:dyDescent="0.25">
      <c r="A174" s="143" t="s">
        <v>1013</v>
      </c>
      <c r="B174" s="22" t="s">
        <v>213</v>
      </c>
      <c r="C174" s="23">
        <v>1213</v>
      </c>
      <c r="D174" s="27" t="str">
        <f>IF($B174="N/A","N/A",IF(C174&gt;10,"No",IF(C174&lt;-10,"No","Yes")))</f>
        <v>N/A</v>
      </c>
      <c r="E174" s="23">
        <v>0</v>
      </c>
      <c r="F174" s="27" t="str">
        <f>IF($B174="N/A","N/A",IF(E174&gt;10,"No",IF(E174&lt;-10,"No","Yes")))</f>
        <v>N/A</v>
      </c>
      <c r="G174" s="23">
        <v>0</v>
      </c>
      <c r="H174" s="27" t="str">
        <f>IF($B174="N/A","N/A",IF(G174&gt;10,"No",IF(G174&lt;-10,"No","Yes")))</f>
        <v>N/A</v>
      </c>
      <c r="I174" s="8">
        <v>-100</v>
      </c>
      <c r="J174" s="8" t="s">
        <v>1748</v>
      </c>
      <c r="K174" s="28" t="s">
        <v>736</v>
      </c>
      <c r="L174" s="111" t="str">
        <f t="shared" si="57"/>
        <v>N/A</v>
      </c>
    </row>
    <row r="175" spans="1:12" x14ac:dyDescent="0.25">
      <c r="A175" s="143" t="s">
        <v>1014</v>
      </c>
      <c r="B175" s="22" t="s">
        <v>213</v>
      </c>
      <c r="C175" s="23">
        <v>1647</v>
      </c>
      <c r="D175" s="27" t="str">
        <f>IF($B175="N/A","N/A",IF(C175&gt;10,"No",IF(C175&lt;-10,"No","Yes")))</f>
        <v>N/A</v>
      </c>
      <c r="E175" s="23">
        <v>0</v>
      </c>
      <c r="F175" s="27" t="str">
        <f>IF($B175="N/A","N/A",IF(E175&gt;10,"No",IF(E175&lt;-10,"No","Yes")))</f>
        <v>N/A</v>
      </c>
      <c r="G175" s="23">
        <v>0</v>
      </c>
      <c r="H175" s="27" t="str">
        <f>IF($B175="N/A","N/A",IF(G175&gt;10,"No",IF(G175&lt;-10,"No","Yes")))</f>
        <v>N/A</v>
      </c>
      <c r="I175" s="8">
        <v>-100</v>
      </c>
      <c r="J175" s="8" t="s">
        <v>1748</v>
      </c>
      <c r="K175" s="28" t="s">
        <v>736</v>
      </c>
      <c r="L175" s="111" t="str">
        <f t="shared" si="57"/>
        <v>N/A</v>
      </c>
    </row>
    <row r="176" spans="1:12" ht="25" x14ac:dyDescent="0.25">
      <c r="A176" s="143" t="s">
        <v>1015</v>
      </c>
      <c r="B176" s="22" t="s">
        <v>213</v>
      </c>
      <c r="C176" s="23">
        <v>63</v>
      </c>
      <c r="D176" s="27" t="str">
        <f>IF($B176="N/A","N/A",IF(C176&gt;10,"No",IF(C176&lt;-10,"No","Yes")))</f>
        <v>N/A</v>
      </c>
      <c r="E176" s="23">
        <v>0</v>
      </c>
      <c r="F176" s="27" t="str">
        <f>IF($B176="N/A","N/A",IF(E176&gt;10,"No",IF(E176&lt;-10,"No","Yes")))</f>
        <v>N/A</v>
      </c>
      <c r="G176" s="23">
        <v>0</v>
      </c>
      <c r="H176" s="27" t="str">
        <f>IF($B176="N/A","N/A",IF(G176&gt;10,"No",IF(G176&lt;-10,"No","Yes")))</f>
        <v>N/A</v>
      </c>
      <c r="I176" s="8">
        <v>-100</v>
      </c>
      <c r="J176" s="8" t="s">
        <v>1748</v>
      </c>
      <c r="K176" s="28" t="s">
        <v>736</v>
      </c>
      <c r="L176" s="111" t="str">
        <f t="shared" si="57"/>
        <v>N/A</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133</v>
      </c>
      <c r="D183" s="7" t="str">
        <f t="shared" si="54"/>
        <v>N/A</v>
      </c>
      <c r="E183" s="1">
        <v>0</v>
      </c>
      <c r="F183" s="7" t="str">
        <f t="shared" si="55"/>
        <v>N/A</v>
      </c>
      <c r="G183" s="1">
        <v>0</v>
      </c>
      <c r="H183" s="7" t="str">
        <f t="shared" si="56"/>
        <v>N/A</v>
      </c>
      <c r="I183" s="36">
        <v>-100</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122</v>
      </c>
      <c r="D187" s="27" t="str">
        <f t="shared" si="54"/>
        <v>N/A</v>
      </c>
      <c r="E187" s="23">
        <v>0</v>
      </c>
      <c r="F187" s="27" t="str">
        <f t="shared" si="55"/>
        <v>N/A</v>
      </c>
      <c r="G187" s="23">
        <v>0</v>
      </c>
      <c r="H187" s="27" t="str">
        <f t="shared" si="56"/>
        <v>N/A</v>
      </c>
      <c r="I187" s="8">
        <v>-100</v>
      </c>
      <c r="J187" s="8" t="s">
        <v>1748</v>
      </c>
      <c r="K187" s="28" t="s">
        <v>736</v>
      </c>
      <c r="L187" s="111" t="str">
        <f t="shared" si="57"/>
        <v>N/A</v>
      </c>
    </row>
    <row r="188" spans="1:12" x14ac:dyDescent="0.25">
      <c r="A188" s="143" t="s">
        <v>1027</v>
      </c>
      <c r="B188" s="22" t="s">
        <v>213</v>
      </c>
      <c r="C188" s="23">
        <v>11</v>
      </c>
      <c r="D188" s="27" t="str">
        <f t="shared" si="54"/>
        <v>N/A</v>
      </c>
      <c r="E188" s="23">
        <v>0</v>
      </c>
      <c r="F188" s="27" t="str">
        <f t="shared" si="55"/>
        <v>N/A</v>
      </c>
      <c r="G188" s="23">
        <v>0</v>
      </c>
      <c r="H188" s="27" t="str">
        <f t="shared" si="56"/>
        <v>N/A</v>
      </c>
      <c r="I188" s="8">
        <v>-100</v>
      </c>
      <c r="J188" s="8" t="s">
        <v>1748</v>
      </c>
      <c r="K188" s="28" t="s">
        <v>736</v>
      </c>
      <c r="L188" s="111" t="str">
        <f t="shared" si="57"/>
        <v>N/A</v>
      </c>
    </row>
    <row r="189" spans="1:12" x14ac:dyDescent="0.25">
      <c r="A189" s="157" t="s">
        <v>1028</v>
      </c>
      <c r="B189" s="30" t="s">
        <v>213</v>
      </c>
      <c r="C189" s="1">
        <v>21</v>
      </c>
      <c r="D189" s="7" t="str">
        <f t="shared" si="54"/>
        <v>N/A</v>
      </c>
      <c r="E189" s="1">
        <v>0</v>
      </c>
      <c r="F189" s="7" t="str">
        <f t="shared" si="55"/>
        <v>N/A</v>
      </c>
      <c r="G189" s="1">
        <v>0</v>
      </c>
      <c r="H189" s="7" t="str">
        <f t="shared" si="56"/>
        <v>N/A</v>
      </c>
      <c r="I189" s="36">
        <v>-100</v>
      </c>
      <c r="J189" s="36" t="s">
        <v>1748</v>
      </c>
      <c r="K189" s="30" t="s">
        <v>736</v>
      </c>
      <c r="L189" s="164" t="str">
        <f t="shared" si="57"/>
        <v>N/A</v>
      </c>
    </row>
    <row r="190" spans="1:12" ht="25" x14ac:dyDescent="0.25">
      <c r="A190" s="143" t="s">
        <v>1029</v>
      </c>
      <c r="B190" s="22" t="s">
        <v>213</v>
      </c>
      <c r="C190" s="23">
        <v>11</v>
      </c>
      <c r="D190" s="27" t="str">
        <f t="shared" si="54"/>
        <v>N/A</v>
      </c>
      <c r="E190" s="23">
        <v>0</v>
      </c>
      <c r="F190" s="27" t="str">
        <f t="shared" si="55"/>
        <v>N/A</v>
      </c>
      <c r="G190" s="23">
        <v>0</v>
      </c>
      <c r="H190" s="27" t="str">
        <f t="shared" si="56"/>
        <v>N/A</v>
      </c>
      <c r="I190" s="8">
        <v>-100</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12</v>
      </c>
      <c r="D192" s="27" t="str">
        <f t="shared" si="54"/>
        <v>N/A</v>
      </c>
      <c r="E192" s="23">
        <v>0</v>
      </c>
      <c r="F192" s="27" t="str">
        <f t="shared" si="55"/>
        <v>N/A</v>
      </c>
      <c r="G192" s="23">
        <v>0</v>
      </c>
      <c r="H192" s="27" t="str">
        <f t="shared" si="56"/>
        <v>N/A</v>
      </c>
      <c r="I192" s="8">
        <v>-100</v>
      </c>
      <c r="J192" s="8" t="s">
        <v>1748</v>
      </c>
      <c r="K192" s="28" t="s">
        <v>736</v>
      </c>
      <c r="L192" s="111" t="str">
        <f t="shared" si="57"/>
        <v>N/A</v>
      </c>
    </row>
    <row r="193" spans="1:12" ht="25" x14ac:dyDescent="0.25">
      <c r="A193" s="143" t="s">
        <v>1032</v>
      </c>
      <c r="B193" s="22" t="s">
        <v>213</v>
      </c>
      <c r="C193" s="23">
        <v>11</v>
      </c>
      <c r="D193" s="27" t="str">
        <f t="shared" si="54"/>
        <v>N/A</v>
      </c>
      <c r="E193" s="23">
        <v>0</v>
      </c>
      <c r="F193" s="27" t="str">
        <f t="shared" si="55"/>
        <v>N/A</v>
      </c>
      <c r="G193" s="23">
        <v>0</v>
      </c>
      <c r="H193" s="27" t="str">
        <f t="shared" si="56"/>
        <v>N/A</v>
      </c>
      <c r="I193" s="8">
        <v>-100</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11</v>
      </c>
      <c r="D195" s="7" t="str">
        <f t="shared" si="54"/>
        <v>N/A</v>
      </c>
      <c r="E195" s="1">
        <v>0</v>
      </c>
      <c r="F195" s="7" t="str">
        <f t="shared" si="55"/>
        <v>N/A</v>
      </c>
      <c r="G195" s="1">
        <v>0</v>
      </c>
      <c r="H195" s="7" t="str">
        <f t="shared" si="56"/>
        <v>N/A</v>
      </c>
      <c r="I195" s="36">
        <v>-100</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11</v>
      </c>
      <c r="D198" s="27" t="str">
        <f t="shared" si="54"/>
        <v>N/A</v>
      </c>
      <c r="E198" s="23">
        <v>0</v>
      </c>
      <c r="F198" s="27" t="str">
        <f t="shared" si="55"/>
        <v>N/A</v>
      </c>
      <c r="G198" s="23">
        <v>0</v>
      </c>
      <c r="H198" s="27" t="str">
        <f t="shared" si="56"/>
        <v>N/A</v>
      </c>
      <c r="I198" s="8">
        <v>-100</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1667</v>
      </c>
      <c r="D201" s="7" t="str">
        <f t="shared" si="54"/>
        <v>N/A</v>
      </c>
      <c r="E201" s="1">
        <v>102</v>
      </c>
      <c r="F201" s="7" t="str">
        <f t="shared" si="55"/>
        <v>N/A</v>
      </c>
      <c r="G201" s="1">
        <v>80</v>
      </c>
      <c r="H201" s="7" t="str">
        <f t="shared" si="56"/>
        <v>N/A</v>
      </c>
      <c r="I201" s="36">
        <v>-93.9</v>
      </c>
      <c r="J201" s="36">
        <v>-21.6</v>
      </c>
      <c r="K201" s="30" t="s">
        <v>736</v>
      </c>
      <c r="L201" s="164" t="str">
        <f t="shared" si="57"/>
        <v>Yes</v>
      </c>
    </row>
    <row r="202" spans="1:12" x14ac:dyDescent="0.25">
      <c r="A202" s="143" t="s">
        <v>1041</v>
      </c>
      <c r="B202" s="22" t="s">
        <v>213</v>
      </c>
      <c r="C202" s="23">
        <v>38</v>
      </c>
      <c r="D202" s="27" t="str">
        <f t="shared" si="54"/>
        <v>N/A</v>
      </c>
      <c r="E202" s="23">
        <v>0</v>
      </c>
      <c r="F202" s="27" t="str">
        <f t="shared" si="55"/>
        <v>N/A</v>
      </c>
      <c r="G202" s="23">
        <v>0</v>
      </c>
      <c r="H202" s="27" t="str">
        <f t="shared" si="56"/>
        <v>N/A</v>
      </c>
      <c r="I202" s="8">
        <v>-100</v>
      </c>
      <c r="J202" s="8" t="s">
        <v>1748</v>
      </c>
      <c r="K202" s="28" t="s">
        <v>736</v>
      </c>
      <c r="L202" s="111" t="str">
        <f t="shared" si="57"/>
        <v>N/A</v>
      </c>
    </row>
    <row r="203" spans="1:12" x14ac:dyDescent="0.25">
      <c r="A203" s="143" t="s">
        <v>1042</v>
      </c>
      <c r="B203" s="22" t="s">
        <v>213</v>
      </c>
      <c r="C203" s="23">
        <v>0</v>
      </c>
      <c r="D203" s="27" t="str">
        <f t="shared" si="54"/>
        <v>N/A</v>
      </c>
      <c r="E203" s="23">
        <v>0</v>
      </c>
      <c r="F203" s="27" t="str">
        <f t="shared" si="55"/>
        <v>N/A</v>
      </c>
      <c r="G203" s="23">
        <v>0</v>
      </c>
      <c r="H203" s="27" t="str">
        <f t="shared" si="56"/>
        <v>N/A</v>
      </c>
      <c r="I203" s="8" t="s">
        <v>1748</v>
      </c>
      <c r="J203" s="8" t="s">
        <v>1748</v>
      </c>
      <c r="K203" s="28" t="s">
        <v>736</v>
      </c>
      <c r="L203" s="111" t="str">
        <f t="shared" si="57"/>
        <v>N/A</v>
      </c>
    </row>
    <row r="204" spans="1:12" x14ac:dyDescent="0.25">
      <c r="A204" s="143" t="s">
        <v>1043</v>
      </c>
      <c r="B204" s="22" t="s">
        <v>213</v>
      </c>
      <c r="C204" s="23">
        <v>704</v>
      </c>
      <c r="D204" s="27" t="str">
        <f t="shared" si="54"/>
        <v>N/A</v>
      </c>
      <c r="E204" s="23">
        <v>11</v>
      </c>
      <c r="F204" s="27" t="str">
        <f t="shared" si="55"/>
        <v>N/A</v>
      </c>
      <c r="G204" s="23">
        <v>0</v>
      </c>
      <c r="H204" s="27" t="str">
        <f t="shared" si="56"/>
        <v>N/A</v>
      </c>
      <c r="I204" s="8">
        <v>-99.3</v>
      </c>
      <c r="J204" s="8">
        <v>-100</v>
      </c>
      <c r="K204" s="28" t="s">
        <v>736</v>
      </c>
      <c r="L204" s="111" t="str">
        <f t="shared" si="57"/>
        <v>No</v>
      </c>
    </row>
    <row r="205" spans="1:12" x14ac:dyDescent="0.25">
      <c r="A205" s="143" t="s">
        <v>1044</v>
      </c>
      <c r="B205" s="22" t="s">
        <v>213</v>
      </c>
      <c r="C205" s="23">
        <v>806</v>
      </c>
      <c r="D205" s="27" t="str">
        <f t="shared" si="54"/>
        <v>N/A</v>
      </c>
      <c r="E205" s="23">
        <v>11</v>
      </c>
      <c r="F205" s="27" t="str">
        <f t="shared" si="55"/>
        <v>N/A</v>
      </c>
      <c r="G205" s="23">
        <v>11</v>
      </c>
      <c r="H205" s="27" t="str">
        <f t="shared" si="56"/>
        <v>N/A</v>
      </c>
      <c r="I205" s="8">
        <v>-98.9</v>
      </c>
      <c r="J205" s="8">
        <v>-55.6</v>
      </c>
      <c r="K205" s="28" t="s">
        <v>736</v>
      </c>
      <c r="L205" s="111" t="str">
        <f t="shared" si="57"/>
        <v>No</v>
      </c>
    </row>
    <row r="206" spans="1:12" x14ac:dyDescent="0.25">
      <c r="A206" s="143" t="s">
        <v>1045</v>
      </c>
      <c r="B206" s="22" t="s">
        <v>213</v>
      </c>
      <c r="C206" s="23">
        <v>119</v>
      </c>
      <c r="D206" s="27" t="str">
        <f t="shared" si="54"/>
        <v>N/A</v>
      </c>
      <c r="E206" s="23">
        <v>88</v>
      </c>
      <c r="F206" s="27" t="str">
        <f t="shared" si="55"/>
        <v>N/A</v>
      </c>
      <c r="G206" s="23">
        <v>76</v>
      </c>
      <c r="H206" s="27" t="str">
        <f t="shared" si="56"/>
        <v>N/A</v>
      </c>
      <c r="I206" s="8">
        <v>-26.1</v>
      </c>
      <c r="J206" s="8">
        <v>-13.6</v>
      </c>
      <c r="K206" s="28" t="s">
        <v>736</v>
      </c>
      <c r="L206" s="111" t="str">
        <f t="shared" si="57"/>
        <v>Yes</v>
      </c>
    </row>
    <row r="207" spans="1:12" x14ac:dyDescent="0.25">
      <c r="A207" s="157" t="s">
        <v>1046</v>
      </c>
      <c r="B207" s="22" t="s">
        <v>213</v>
      </c>
      <c r="C207" s="23">
        <v>2754</v>
      </c>
      <c r="D207" s="27" t="str">
        <f t="shared" si="54"/>
        <v>N/A</v>
      </c>
      <c r="E207" s="23">
        <v>0</v>
      </c>
      <c r="F207" s="27" t="str">
        <f t="shared" si="55"/>
        <v>N/A</v>
      </c>
      <c r="G207" s="23">
        <v>0</v>
      </c>
      <c r="H207" s="27" t="str">
        <f t="shared" si="56"/>
        <v>N/A</v>
      </c>
      <c r="I207" s="8">
        <v>-100</v>
      </c>
      <c r="J207" s="8" t="s">
        <v>1748</v>
      </c>
      <c r="K207" s="28" t="s">
        <v>736</v>
      </c>
      <c r="L207" s="111" t="str">
        <f t="shared" si="57"/>
        <v>N/A</v>
      </c>
    </row>
    <row r="208" spans="1:12" x14ac:dyDescent="0.25">
      <c r="A208" s="143" t="s">
        <v>1047</v>
      </c>
      <c r="B208" s="22" t="s">
        <v>213</v>
      </c>
      <c r="C208" s="23">
        <v>375</v>
      </c>
      <c r="D208" s="27" t="str">
        <f t="shared" si="54"/>
        <v>N/A</v>
      </c>
      <c r="E208" s="23">
        <v>0</v>
      </c>
      <c r="F208" s="27" t="str">
        <f t="shared" si="55"/>
        <v>N/A</v>
      </c>
      <c r="G208" s="23">
        <v>0</v>
      </c>
      <c r="H208" s="27" t="str">
        <f t="shared" si="56"/>
        <v>N/A</v>
      </c>
      <c r="I208" s="8">
        <v>-100</v>
      </c>
      <c r="J208" s="8" t="s">
        <v>1748</v>
      </c>
      <c r="K208" s="28" t="s">
        <v>736</v>
      </c>
      <c r="L208" s="111" t="str">
        <f t="shared" si="57"/>
        <v>N/A</v>
      </c>
    </row>
    <row r="209" spans="1:12" x14ac:dyDescent="0.25">
      <c r="A209" s="143" t="s">
        <v>1048</v>
      </c>
      <c r="B209" s="22" t="s">
        <v>213</v>
      </c>
      <c r="C209" s="23">
        <v>13</v>
      </c>
      <c r="D209" s="27" t="str">
        <f t="shared" si="54"/>
        <v>N/A</v>
      </c>
      <c r="E209" s="23">
        <v>0</v>
      </c>
      <c r="F209" s="27" t="str">
        <f t="shared" si="55"/>
        <v>N/A</v>
      </c>
      <c r="G209" s="23">
        <v>0</v>
      </c>
      <c r="H209" s="27" t="str">
        <f t="shared" si="56"/>
        <v>N/A</v>
      </c>
      <c r="I209" s="8">
        <v>-100</v>
      </c>
      <c r="J209" s="8" t="s">
        <v>1748</v>
      </c>
      <c r="K209" s="28" t="s">
        <v>736</v>
      </c>
      <c r="L209" s="111" t="str">
        <f t="shared" si="57"/>
        <v>N/A</v>
      </c>
    </row>
    <row r="210" spans="1:12" ht="25" x14ac:dyDescent="0.25">
      <c r="A210" s="143" t="s">
        <v>1049</v>
      </c>
      <c r="B210" s="22" t="s">
        <v>213</v>
      </c>
      <c r="C210" s="23">
        <v>1444</v>
      </c>
      <c r="D210" s="27" t="str">
        <f t="shared" si="54"/>
        <v>N/A</v>
      </c>
      <c r="E210" s="23">
        <v>0</v>
      </c>
      <c r="F210" s="27" t="str">
        <f t="shared" si="55"/>
        <v>N/A</v>
      </c>
      <c r="G210" s="23">
        <v>0</v>
      </c>
      <c r="H210" s="27" t="str">
        <f t="shared" si="56"/>
        <v>N/A</v>
      </c>
      <c r="I210" s="8">
        <v>-100</v>
      </c>
      <c r="J210" s="8" t="s">
        <v>1748</v>
      </c>
      <c r="K210" s="28" t="s">
        <v>736</v>
      </c>
      <c r="L210" s="111" t="str">
        <f t="shared" si="57"/>
        <v>N/A</v>
      </c>
    </row>
    <row r="211" spans="1:12" x14ac:dyDescent="0.25">
      <c r="A211" s="143" t="s">
        <v>1050</v>
      </c>
      <c r="B211" s="22" t="s">
        <v>213</v>
      </c>
      <c r="C211" s="23">
        <v>905</v>
      </c>
      <c r="D211" s="27" t="str">
        <f t="shared" si="54"/>
        <v>N/A</v>
      </c>
      <c r="E211" s="23">
        <v>0</v>
      </c>
      <c r="F211" s="27" t="str">
        <f t="shared" si="55"/>
        <v>N/A</v>
      </c>
      <c r="G211" s="23">
        <v>0</v>
      </c>
      <c r="H211" s="27" t="str">
        <f t="shared" si="56"/>
        <v>N/A</v>
      </c>
      <c r="I211" s="8">
        <v>-100</v>
      </c>
      <c r="J211" s="8" t="s">
        <v>1748</v>
      </c>
      <c r="K211" s="28" t="s">
        <v>736</v>
      </c>
      <c r="L211" s="111" t="str">
        <f t="shared" si="57"/>
        <v>N/A</v>
      </c>
    </row>
    <row r="212" spans="1:12" ht="25" x14ac:dyDescent="0.25">
      <c r="A212" s="143" t="s">
        <v>1051</v>
      </c>
      <c r="B212" s="22" t="s">
        <v>213</v>
      </c>
      <c r="C212" s="23">
        <v>17</v>
      </c>
      <c r="D212" s="27" t="str">
        <f t="shared" si="54"/>
        <v>N/A</v>
      </c>
      <c r="E212" s="23">
        <v>0</v>
      </c>
      <c r="F212" s="27" t="str">
        <f t="shared" si="55"/>
        <v>N/A</v>
      </c>
      <c r="G212" s="23">
        <v>0</v>
      </c>
      <c r="H212" s="27" t="str">
        <f t="shared" si="56"/>
        <v>N/A</v>
      </c>
      <c r="I212" s="8">
        <v>-100</v>
      </c>
      <c r="J212" s="8" t="s">
        <v>1748</v>
      </c>
      <c r="K212" s="28" t="s">
        <v>736</v>
      </c>
      <c r="L212" s="111" t="str">
        <f t="shared" si="57"/>
        <v>N/A</v>
      </c>
    </row>
    <row r="213" spans="1:12" x14ac:dyDescent="0.25">
      <c r="A213" s="157" t="s">
        <v>1052</v>
      </c>
      <c r="B213" s="22" t="s">
        <v>213</v>
      </c>
      <c r="C213" s="23">
        <v>13</v>
      </c>
      <c r="D213" s="27" t="str">
        <f t="shared" si="54"/>
        <v>N/A</v>
      </c>
      <c r="E213" s="23">
        <v>0</v>
      </c>
      <c r="F213" s="27" t="str">
        <f t="shared" si="55"/>
        <v>N/A</v>
      </c>
      <c r="G213" s="23">
        <v>0</v>
      </c>
      <c r="H213" s="27" t="str">
        <f t="shared" si="56"/>
        <v>N/A</v>
      </c>
      <c r="I213" s="8">
        <v>-100</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11</v>
      </c>
      <c r="D217" s="27" t="str">
        <f t="shared" si="54"/>
        <v>N/A</v>
      </c>
      <c r="E217" s="23">
        <v>0</v>
      </c>
      <c r="F217" s="27" t="str">
        <f t="shared" si="55"/>
        <v>N/A</v>
      </c>
      <c r="G217" s="23">
        <v>0</v>
      </c>
      <c r="H217" s="27" t="str">
        <f t="shared" si="56"/>
        <v>N/A</v>
      </c>
      <c r="I217" s="8">
        <v>-100</v>
      </c>
      <c r="J217" s="8" t="s">
        <v>1748</v>
      </c>
      <c r="K217" s="28" t="s">
        <v>736</v>
      </c>
      <c r="L217" s="111" t="str">
        <f t="shared" si="57"/>
        <v>N/A</v>
      </c>
    </row>
    <row r="218" spans="1:12" ht="25" x14ac:dyDescent="0.25">
      <c r="A218" s="143" t="s">
        <v>1057</v>
      </c>
      <c r="B218" s="22" t="s">
        <v>213</v>
      </c>
      <c r="C218" s="23">
        <v>11</v>
      </c>
      <c r="D218" s="27" t="str">
        <f t="shared" si="54"/>
        <v>N/A</v>
      </c>
      <c r="E218" s="23">
        <v>0</v>
      </c>
      <c r="F218" s="27" t="str">
        <f t="shared" si="55"/>
        <v>N/A</v>
      </c>
      <c r="G218" s="23">
        <v>0</v>
      </c>
      <c r="H218" s="27" t="str">
        <f t="shared" si="56"/>
        <v>N/A</v>
      </c>
      <c r="I218" s="8">
        <v>-100</v>
      </c>
      <c r="J218" s="8" t="s">
        <v>1748</v>
      </c>
      <c r="K218" s="28" t="s">
        <v>736</v>
      </c>
      <c r="L218" s="111" t="str">
        <f t="shared" si="57"/>
        <v>N/A</v>
      </c>
    </row>
    <row r="219" spans="1:12" x14ac:dyDescent="0.25">
      <c r="A219" s="157" t="s">
        <v>1058</v>
      </c>
      <c r="B219" s="22" t="s">
        <v>213</v>
      </c>
      <c r="C219" s="23">
        <v>50</v>
      </c>
      <c r="D219" s="27" t="str">
        <f t="shared" si="54"/>
        <v>N/A</v>
      </c>
      <c r="E219" s="23">
        <v>0</v>
      </c>
      <c r="F219" s="27" t="str">
        <f t="shared" si="55"/>
        <v>N/A</v>
      </c>
      <c r="G219" s="23">
        <v>0</v>
      </c>
      <c r="H219" s="27" t="str">
        <f t="shared" si="56"/>
        <v>N/A</v>
      </c>
      <c r="I219" s="8">
        <v>-100</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48</v>
      </c>
      <c r="D223" s="27" t="str">
        <f t="shared" si="54"/>
        <v>N/A</v>
      </c>
      <c r="E223" s="23">
        <v>0</v>
      </c>
      <c r="F223" s="27" t="str">
        <f t="shared" si="55"/>
        <v>N/A</v>
      </c>
      <c r="G223" s="23">
        <v>0</v>
      </c>
      <c r="H223" s="27" t="str">
        <f t="shared" si="56"/>
        <v>N/A</v>
      </c>
      <c r="I223" s="8">
        <v>-100</v>
      </c>
      <c r="J223" s="8" t="s">
        <v>1748</v>
      </c>
      <c r="K223" s="28" t="s">
        <v>736</v>
      </c>
      <c r="L223" s="111" t="str">
        <f t="shared" si="57"/>
        <v>N/A</v>
      </c>
    </row>
    <row r="224" spans="1:12" ht="25" x14ac:dyDescent="0.25">
      <c r="A224" s="144" t="s">
        <v>1063</v>
      </c>
      <c r="B224" s="22" t="s">
        <v>213</v>
      </c>
      <c r="C224" s="23">
        <v>11</v>
      </c>
      <c r="D224" s="27" t="str">
        <f t="shared" si="54"/>
        <v>N/A</v>
      </c>
      <c r="E224" s="23">
        <v>0</v>
      </c>
      <c r="F224" s="27" t="str">
        <f t="shared" si="55"/>
        <v>N/A</v>
      </c>
      <c r="G224" s="23">
        <v>0</v>
      </c>
      <c r="H224" s="27" t="str">
        <f t="shared" ref="H224:H230" si="58">IF($B224="N/A","N/A",IF(G224&gt;10,"No",IF(G224&lt;-10,"No","Yes")))</f>
        <v>N/A</v>
      </c>
      <c r="I224" s="8">
        <v>-100</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25089</v>
      </c>
      <c r="D225" s="27" t="str">
        <f t="shared" si="54"/>
        <v>N/A</v>
      </c>
      <c r="E225" s="23">
        <v>14307</v>
      </c>
      <c r="F225" s="27" t="str">
        <f t="shared" si="55"/>
        <v>N/A</v>
      </c>
      <c r="G225" s="23">
        <v>19206</v>
      </c>
      <c r="H225" s="27" t="str">
        <f t="shared" si="58"/>
        <v>N/A</v>
      </c>
      <c r="I225" s="8">
        <v>-43</v>
      </c>
      <c r="J225" s="8">
        <v>34.24</v>
      </c>
      <c r="K225" s="28" t="s">
        <v>736</v>
      </c>
      <c r="L225" s="111" t="str">
        <f t="shared" si="59"/>
        <v>No</v>
      </c>
    </row>
    <row r="226" spans="1:12" ht="25" x14ac:dyDescent="0.25">
      <c r="A226" s="144" t="s">
        <v>1065</v>
      </c>
      <c r="B226" s="22" t="s">
        <v>213</v>
      </c>
      <c r="C226" s="23">
        <v>10442</v>
      </c>
      <c r="D226" s="27" t="str">
        <f t="shared" si="54"/>
        <v>N/A</v>
      </c>
      <c r="E226" s="23">
        <v>9490</v>
      </c>
      <c r="F226" s="27" t="str">
        <f t="shared" si="55"/>
        <v>N/A</v>
      </c>
      <c r="G226" s="23">
        <v>7787</v>
      </c>
      <c r="H226" s="27" t="str">
        <f t="shared" si="58"/>
        <v>N/A</v>
      </c>
      <c r="I226" s="8">
        <v>-9.1199999999999992</v>
      </c>
      <c r="J226" s="8">
        <v>-17.899999999999999</v>
      </c>
      <c r="K226" s="28" t="s">
        <v>736</v>
      </c>
      <c r="L226" s="111" t="str">
        <f t="shared" si="59"/>
        <v>Yes</v>
      </c>
    </row>
    <row r="227" spans="1:12" ht="25" x14ac:dyDescent="0.25">
      <c r="A227" s="144" t="s">
        <v>1066</v>
      </c>
      <c r="B227" s="22" t="s">
        <v>213</v>
      </c>
      <c r="C227" s="23">
        <v>354</v>
      </c>
      <c r="D227" s="27" t="str">
        <f t="shared" si="54"/>
        <v>N/A</v>
      </c>
      <c r="E227" s="23">
        <v>478</v>
      </c>
      <c r="F227" s="27" t="str">
        <f t="shared" si="55"/>
        <v>N/A</v>
      </c>
      <c r="G227" s="23">
        <v>444</v>
      </c>
      <c r="H227" s="27" t="str">
        <f t="shared" si="58"/>
        <v>N/A</v>
      </c>
      <c r="I227" s="8">
        <v>35.03</v>
      </c>
      <c r="J227" s="8">
        <v>-7.11</v>
      </c>
      <c r="K227" s="28" t="s">
        <v>736</v>
      </c>
      <c r="L227" s="111" t="str">
        <f t="shared" si="59"/>
        <v>Yes</v>
      </c>
    </row>
    <row r="228" spans="1:12" ht="25" x14ac:dyDescent="0.25">
      <c r="A228" s="144" t="s">
        <v>1067</v>
      </c>
      <c r="B228" s="22" t="s">
        <v>213</v>
      </c>
      <c r="C228" s="23">
        <v>8441</v>
      </c>
      <c r="D228" s="27" t="str">
        <f t="shared" si="54"/>
        <v>N/A</v>
      </c>
      <c r="E228" s="23">
        <v>1617</v>
      </c>
      <c r="F228" s="27" t="str">
        <f t="shared" si="55"/>
        <v>N/A</v>
      </c>
      <c r="G228" s="23">
        <v>4228</v>
      </c>
      <c r="H228" s="27" t="str">
        <f t="shared" si="58"/>
        <v>N/A</v>
      </c>
      <c r="I228" s="8">
        <v>-80.8</v>
      </c>
      <c r="J228" s="8">
        <v>161.5</v>
      </c>
      <c r="K228" s="28" t="s">
        <v>736</v>
      </c>
      <c r="L228" s="111" t="str">
        <f t="shared" si="59"/>
        <v>No</v>
      </c>
    </row>
    <row r="229" spans="1:12" ht="25" x14ac:dyDescent="0.25">
      <c r="A229" s="144" t="s">
        <v>1068</v>
      </c>
      <c r="B229" s="22" t="s">
        <v>213</v>
      </c>
      <c r="C229" s="23">
        <v>5722</v>
      </c>
      <c r="D229" s="27" t="str">
        <f t="shared" si="54"/>
        <v>N/A</v>
      </c>
      <c r="E229" s="23">
        <v>2231</v>
      </c>
      <c r="F229" s="27" t="str">
        <f t="shared" si="55"/>
        <v>N/A</v>
      </c>
      <c r="G229" s="23">
        <v>6067</v>
      </c>
      <c r="H229" s="27" t="str">
        <f t="shared" si="58"/>
        <v>N/A</v>
      </c>
      <c r="I229" s="8">
        <v>-61</v>
      </c>
      <c r="J229" s="8">
        <v>171.9</v>
      </c>
      <c r="K229" s="28" t="s">
        <v>736</v>
      </c>
      <c r="L229" s="111" t="str">
        <f t="shared" si="59"/>
        <v>No</v>
      </c>
    </row>
    <row r="230" spans="1:12" ht="25" x14ac:dyDescent="0.25">
      <c r="A230" s="144" t="s">
        <v>1069</v>
      </c>
      <c r="B230" s="22" t="s">
        <v>213</v>
      </c>
      <c r="C230" s="23">
        <v>130</v>
      </c>
      <c r="D230" s="27" t="str">
        <f t="shared" si="54"/>
        <v>N/A</v>
      </c>
      <c r="E230" s="23">
        <v>491</v>
      </c>
      <c r="F230" s="27" t="str">
        <f t="shared" si="55"/>
        <v>N/A</v>
      </c>
      <c r="G230" s="23">
        <v>680</v>
      </c>
      <c r="H230" s="27" t="str">
        <f t="shared" si="58"/>
        <v>N/A</v>
      </c>
      <c r="I230" s="8">
        <v>277.7</v>
      </c>
      <c r="J230" s="8">
        <v>38.49</v>
      </c>
      <c r="K230" s="28" t="s">
        <v>736</v>
      </c>
      <c r="L230" s="111" t="str">
        <f t="shared" si="59"/>
        <v>No</v>
      </c>
    </row>
    <row r="231" spans="1:12" x14ac:dyDescent="0.25">
      <c r="A231" s="144" t="s">
        <v>1070</v>
      </c>
      <c r="B231" s="22" t="s">
        <v>289</v>
      </c>
      <c r="C231" s="4">
        <v>3.1418542933000002</v>
      </c>
      <c r="D231" s="27" t="str">
        <f>IF($B231="N/A","N/A",IF(C231&lt;15,"Yes","No"))</f>
        <v>Yes</v>
      </c>
      <c r="E231" s="4">
        <v>4.8303143867999996</v>
      </c>
      <c r="F231" s="27" t="str">
        <f>IF($B231="N/A","N/A",IF(E231&lt;15,"Yes","No"))</f>
        <v>Yes</v>
      </c>
      <c r="G231" s="4">
        <v>5.3665871617000001</v>
      </c>
      <c r="H231" s="27" t="str">
        <f>IF($B231="N/A","N/A",IF(G231&lt;15,"Yes","No"))</f>
        <v>Yes</v>
      </c>
      <c r="I231" s="8">
        <v>53.74</v>
      </c>
      <c r="J231" s="8">
        <v>11.1</v>
      </c>
      <c r="K231" s="28" t="s">
        <v>736</v>
      </c>
      <c r="L231" s="111" t="str">
        <f t="shared" si="59"/>
        <v>Yes</v>
      </c>
    </row>
    <row r="232" spans="1:12" x14ac:dyDescent="0.25">
      <c r="A232" s="144" t="s">
        <v>1071</v>
      </c>
      <c r="B232" s="22" t="s">
        <v>213</v>
      </c>
      <c r="C232" s="23">
        <v>3685</v>
      </c>
      <c r="D232" s="27" t="str">
        <f t="shared" ref="D232" si="60">IF($B232="N/A","N/A",IF(C232&gt;10,"No",IF(C232&lt;-10,"No","Yes")))</f>
        <v>N/A</v>
      </c>
      <c r="E232" s="23">
        <v>5459</v>
      </c>
      <c r="F232" s="27" t="str">
        <f t="shared" ref="F232" si="61">IF($B232="N/A","N/A",IF(E232&gt;10,"No",IF(E232&lt;-10,"No","Yes")))</f>
        <v>N/A</v>
      </c>
      <c r="G232" s="23">
        <v>1892</v>
      </c>
      <c r="H232" s="27" t="str">
        <f t="shared" ref="H232" si="62">IF($B232="N/A","N/A",IF(G232&gt;10,"No",IF(G232&lt;-10,"No","Yes")))</f>
        <v>N/A</v>
      </c>
      <c r="I232" s="8">
        <v>48.14</v>
      </c>
      <c r="J232" s="8">
        <v>-65.3</v>
      </c>
      <c r="K232" s="28" t="s">
        <v>736</v>
      </c>
      <c r="L232" s="111" t="str">
        <f t="shared" si="59"/>
        <v>No</v>
      </c>
    </row>
    <row r="233" spans="1:12" x14ac:dyDescent="0.25">
      <c r="A233" s="144" t="s">
        <v>1072</v>
      </c>
      <c r="B233" s="22" t="s">
        <v>279</v>
      </c>
      <c r="C233" s="4">
        <v>9.7934993488999993</v>
      </c>
      <c r="D233" s="27" t="str">
        <f>IF($B233="N/A","N/A",IF(C233&lt;10,"Yes","No"))</f>
        <v>Yes</v>
      </c>
      <c r="E233" s="4">
        <v>28.473815982000001</v>
      </c>
      <c r="F233" s="27" t="str">
        <f>IF($B233="N/A","N/A",IF(E233&lt;10,"Yes","No"))</f>
        <v>No</v>
      </c>
      <c r="G233" s="4">
        <v>9.3928411855</v>
      </c>
      <c r="H233" s="27" t="str">
        <f>IF($B233="N/A","N/A",IF(G233&lt;10,"Yes","No"))</f>
        <v>Yes</v>
      </c>
      <c r="I233" s="8">
        <v>190.7</v>
      </c>
      <c r="J233" s="8">
        <v>-67</v>
      </c>
      <c r="K233" s="28" t="s">
        <v>736</v>
      </c>
      <c r="L233" s="111" t="str">
        <f t="shared" si="59"/>
        <v>No</v>
      </c>
    </row>
    <row r="234" spans="1:12" x14ac:dyDescent="0.25">
      <c r="A234" s="134" t="s">
        <v>72</v>
      </c>
      <c r="B234" s="22" t="s">
        <v>213</v>
      </c>
      <c r="C234" s="4">
        <v>3.3416088804999999</v>
      </c>
      <c r="D234" s="27" t="str">
        <f t="shared" si="54"/>
        <v>N/A</v>
      </c>
      <c r="E234" s="4">
        <v>3.9628010270999998</v>
      </c>
      <c r="F234" s="27" t="str">
        <f t="shared" si="55"/>
        <v>N/A</v>
      </c>
      <c r="G234" s="4">
        <v>4.0703100694999996</v>
      </c>
      <c r="H234" s="27" t="str">
        <f>IF($B234="N/A","N/A",IF(G234&gt;10,"No",IF(G234&lt;-10,"No","Yes")))</f>
        <v>N/A</v>
      </c>
      <c r="I234" s="8">
        <v>18.59</v>
      </c>
      <c r="J234" s="8">
        <v>2.7130000000000001</v>
      </c>
      <c r="K234" s="28" t="s">
        <v>736</v>
      </c>
      <c r="L234" s="111" t="str">
        <f t="shared" si="59"/>
        <v>Yes</v>
      </c>
    </row>
    <row r="235" spans="1:12" ht="25" x14ac:dyDescent="0.25">
      <c r="A235" s="144" t="s">
        <v>1073</v>
      </c>
      <c r="B235" s="22" t="s">
        <v>289</v>
      </c>
      <c r="C235" s="5">
        <v>2.9221242474000002</v>
      </c>
      <c r="D235" s="27" t="str">
        <f>IF($B235="N/A","N/A",IF(C235&lt;15,"Yes","No"))</f>
        <v>Yes</v>
      </c>
      <c r="E235" s="5">
        <v>4.5874106461000004</v>
      </c>
      <c r="F235" s="27" t="str">
        <f>IF($B235="N/A","N/A",IF(E235&lt;15,"Yes","No"))</f>
        <v>Yes</v>
      </c>
      <c r="G235" s="5">
        <v>5.1021466349000004</v>
      </c>
      <c r="H235" s="27" t="str">
        <f>IF($B235="N/A","N/A",IF(G235&lt;15,"Yes","No"))</f>
        <v>Yes</v>
      </c>
      <c r="I235" s="8">
        <v>56.99</v>
      </c>
      <c r="J235" s="8">
        <v>11.22</v>
      </c>
      <c r="K235" s="28" t="s">
        <v>736</v>
      </c>
      <c r="L235" s="111" t="str">
        <f t="shared" si="59"/>
        <v>Yes</v>
      </c>
    </row>
    <row r="236" spans="1:12" ht="25" x14ac:dyDescent="0.25">
      <c r="A236" s="144" t="s">
        <v>152</v>
      </c>
      <c r="B236" s="22" t="s">
        <v>213</v>
      </c>
      <c r="C236" s="23">
        <v>24217</v>
      </c>
      <c r="D236" s="27" t="str">
        <f>IF($B236="N/A","N/A",IF(C236&gt;10,"No",IF(C236&lt;-10,"No","Yes")))</f>
        <v>N/A</v>
      </c>
      <c r="E236" s="23">
        <v>1314</v>
      </c>
      <c r="F236" s="27" t="str">
        <f>IF($B236="N/A","N/A",IF(E236&gt;10,"No",IF(E236&lt;-10,"No","Yes")))</f>
        <v>N/A</v>
      </c>
      <c r="G236" s="23">
        <v>6232</v>
      </c>
      <c r="H236" s="27" t="str">
        <f>IF($B236="N/A","N/A",IF(G236&gt;10,"No",IF(G236&lt;-10,"No","Yes")))</f>
        <v>N/A</v>
      </c>
      <c r="I236" s="8">
        <v>-94.6</v>
      </c>
      <c r="J236" s="8">
        <v>374.3</v>
      </c>
      <c r="K236" s="28" t="s">
        <v>736</v>
      </c>
      <c r="L236" s="111" t="str">
        <f>IF(J236="Div by 0", "N/A", IF(K236="N/A","N/A", IF(J236&gt;VALUE(MID(K236,1,2)), "No", IF(J236&lt;-1*VALUE(MID(K236,1,2)), "No", "Yes"))))</f>
        <v>No</v>
      </c>
    </row>
    <row r="237" spans="1:12" x14ac:dyDescent="0.25">
      <c r="A237" s="144" t="s">
        <v>1074</v>
      </c>
      <c r="B237" s="22" t="s">
        <v>213</v>
      </c>
      <c r="C237" s="23">
        <v>37627</v>
      </c>
      <c r="D237" s="27" t="str">
        <f t="shared" ref="D237:D242" si="63">IF($B237="N/A","N/A",IF(C237&gt;10,"No",IF(C237&lt;-10,"No","Yes")))</f>
        <v>N/A</v>
      </c>
      <c r="E237" s="23">
        <v>19172</v>
      </c>
      <c r="F237" s="27" t="str">
        <f t="shared" ref="F237:F242" si="64">IF($B237="N/A","N/A",IF(E237&gt;10,"No",IF(E237&lt;-10,"No","Yes")))</f>
        <v>N/A</v>
      </c>
      <c r="G237" s="23">
        <v>20143</v>
      </c>
      <c r="H237" s="27" t="str">
        <f>IF($B237="N/A","N/A",IF(G237&gt;10,"No",IF(G237&lt;-10,"No","Yes")))</f>
        <v>N/A</v>
      </c>
      <c r="I237" s="8">
        <v>-49</v>
      </c>
      <c r="J237" s="8">
        <v>5.0650000000000004</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3.1418542933000002</v>
      </c>
      <c r="D242" s="27" t="str">
        <f t="shared" si="63"/>
        <v>N/A</v>
      </c>
      <c r="E242" s="4">
        <v>4.8303143867999996</v>
      </c>
      <c r="F242" s="27" t="str">
        <f t="shared" si="64"/>
        <v>N/A</v>
      </c>
      <c r="G242" s="4">
        <v>5.3665871617000001</v>
      </c>
      <c r="H242" s="27" t="str">
        <f t="shared" si="65"/>
        <v>N/A</v>
      </c>
      <c r="I242" s="8">
        <v>53.74</v>
      </c>
      <c r="J242" s="8">
        <v>11.1</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695428</v>
      </c>
      <c r="D249" s="27" t="str">
        <f t="shared" si="68"/>
        <v>N/A</v>
      </c>
      <c r="E249" s="23">
        <v>1838</v>
      </c>
      <c r="F249" s="27" t="str">
        <f t="shared" si="69"/>
        <v>N/A</v>
      </c>
      <c r="G249" s="23">
        <v>2139</v>
      </c>
      <c r="H249" s="27" t="str">
        <f t="shared" si="70"/>
        <v>N/A</v>
      </c>
      <c r="I249" s="8">
        <v>-99.7</v>
      </c>
      <c r="J249" s="8">
        <v>16.38</v>
      </c>
      <c r="K249" s="28" t="s">
        <v>736</v>
      </c>
      <c r="L249" s="111" t="str">
        <f t="shared" si="67"/>
        <v>Yes</v>
      </c>
    </row>
    <row r="250" spans="1:12" x14ac:dyDescent="0.25">
      <c r="A250" s="134" t="s">
        <v>1087</v>
      </c>
      <c r="B250" s="22" t="s">
        <v>213</v>
      </c>
      <c r="C250" s="4">
        <v>74.592241100999999</v>
      </c>
      <c r="D250" s="27" t="str">
        <f t="shared" si="68"/>
        <v>N/A</v>
      </c>
      <c r="E250" s="4">
        <v>0.69926050809999996</v>
      </c>
      <c r="F250" s="27" t="str">
        <f t="shared" si="69"/>
        <v>N/A</v>
      </c>
      <c r="G250" s="4">
        <v>0.59657833459999998</v>
      </c>
      <c r="H250" s="27" t="str">
        <f t="shared" si="70"/>
        <v>N/A</v>
      </c>
      <c r="I250" s="8">
        <v>-99.1</v>
      </c>
      <c r="J250" s="8">
        <v>-14.7</v>
      </c>
      <c r="K250" s="28" t="s">
        <v>736</v>
      </c>
      <c r="L250" s="111" t="str">
        <f t="shared" si="67"/>
        <v>Yes</v>
      </c>
    </row>
    <row r="251" spans="1:12" x14ac:dyDescent="0.25">
      <c r="A251" s="134" t="s">
        <v>1088</v>
      </c>
      <c r="B251" s="22" t="s">
        <v>213</v>
      </c>
      <c r="C251" s="4">
        <v>90.811025369000006</v>
      </c>
      <c r="D251" s="27" t="str">
        <f t="shared" si="68"/>
        <v>N/A</v>
      </c>
      <c r="E251" s="4">
        <v>1.7526689246</v>
      </c>
      <c r="F251" s="27" t="str">
        <f t="shared" si="69"/>
        <v>N/A</v>
      </c>
      <c r="G251" s="4">
        <v>1.8487232188</v>
      </c>
      <c r="H251" s="27" t="str">
        <f t="shared" si="70"/>
        <v>N/A</v>
      </c>
      <c r="I251" s="8">
        <v>-98.1</v>
      </c>
      <c r="J251" s="8">
        <v>5.48</v>
      </c>
      <c r="K251" s="28" t="s">
        <v>736</v>
      </c>
      <c r="L251" s="111" t="str">
        <f t="shared" si="67"/>
        <v>Yes</v>
      </c>
    </row>
    <row r="252" spans="1:12" x14ac:dyDescent="0.25">
      <c r="A252" s="134" t="s">
        <v>1089</v>
      </c>
      <c r="B252" s="22" t="s">
        <v>213</v>
      </c>
      <c r="C252" s="4">
        <v>92.680456129000007</v>
      </c>
      <c r="D252" s="27" t="str">
        <f t="shared" si="68"/>
        <v>N/A</v>
      </c>
      <c r="E252" s="4">
        <v>8.3705819999999997E-4</v>
      </c>
      <c r="F252" s="27" t="str">
        <f t="shared" si="69"/>
        <v>N/A</v>
      </c>
      <c r="G252" s="4">
        <v>1.2124053000000001E-3</v>
      </c>
      <c r="H252" s="27" t="str">
        <f t="shared" si="70"/>
        <v>N/A</v>
      </c>
      <c r="I252" s="8">
        <v>-100</v>
      </c>
      <c r="J252" s="8">
        <v>44.84</v>
      </c>
      <c r="K252" s="28" t="s">
        <v>736</v>
      </c>
      <c r="L252" s="111" t="str">
        <f t="shared" si="67"/>
        <v>No</v>
      </c>
    </row>
    <row r="253" spans="1:12" x14ac:dyDescent="0.25">
      <c r="A253" s="134" t="s">
        <v>1090</v>
      </c>
      <c r="B253" s="22" t="s">
        <v>213</v>
      </c>
      <c r="C253" s="4">
        <v>81.526459794999994</v>
      </c>
      <c r="D253" s="27" t="str">
        <f t="shared" si="68"/>
        <v>N/A</v>
      </c>
      <c r="E253" s="4">
        <v>5.2683440800000002E-2</v>
      </c>
      <c r="F253" s="27" t="str">
        <f t="shared" si="69"/>
        <v>N/A</v>
      </c>
      <c r="G253" s="4">
        <v>3.8338187000000003E-2</v>
      </c>
      <c r="H253" s="27" t="str">
        <f t="shared" si="70"/>
        <v>N/A</v>
      </c>
      <c r="I253" s="8">
        <v>-99.9</v>
      </c>
      <c r="J253" s="8">
        <v>-27.2</v>
      </c>
      <c r="K253" s="28" t="s">
        <v>736</v>
      </c>
      <c r="L253" s="111" t="str">
        <f t="shared" si="67"/>
        <v>Yes</v>
      </c>
    </row>
    <row r="254" spans="1:12" x14ac:dyDescent="0.25">
      <c r="A254" s="134" t="s">
        <v>1091</v>
      </c>
      <c r="B254" s="22" t="s">
        <v>213</v>
      </c>
      <c r="C254" s="4">
        <v>9.9432292055999998</v>
      </c>
      <c r="D254" s="27" t="str">
        <f t="shared" si="68"/>
        <v>N/A</v>
      </c>
      <c r="E254" s="4">
        <v>8.6507072904999998</v>
      </c>
      <c r="F254" s="27" t="str">
        <f t="shared" si="69"/>
        <v>N/A</v>
      </c>
      <c r="G254" s="4">
        <v>8.6021505376</v>
      </c>
      <c r="H254" s="27" t="str">
        <f t="shared" si="70"/>
        <v>N/A</v>
      </c>
      <c r="I254" s="8">
        <v>-13</v>
      </c>
      <c r="J254" s="8">
        <v>-0.56100000000000005</v>
      </c>
      <c r="K254" s="28" t="s">
        <v>736</v>
      </c>
      <c r="L254" s="111" t="str">
        <f t="shared" si="67"/>
        <v>Yes</v>
      </c>
    </row>
    <row r="255" spans="1:12" x14ac:dyDescent="0.25">
      <c r="A255" s="134" t="s">
        <v>1092</v>
      </c>
      <c r="B255" s="22" t="s">
        <v>213</v>
      </c>
      <c r="C255" s="4">
        <v>99.998993425999998</v>
      </c>
      <c r="D255" s="27" t="str">
        <f t="shared" si="68"/>
        <v>N/A</v>
      </c>
      <c r="E255" s="4">
        <v>92.600652883999999</v>
      </c>
      <c r="F255" s="27" t="str">
        <f t="shared" si="69"/>
        <v>N/A</v>
      </c>
      <c r="G255" s="4">
        <v>92.847124824999995</v>
      </c>
      <c r="H255" s="27" t="str">
        <f t="shared" si="70"/>
        <v>N/A</v>
      </c>
      <c r="I255" s="8">
        <v>-7.4</v>
      </c>
      <c r="J255" s="8">
        <v>0.26619999999999999</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621007</v>
      </c>
      <c r="D271" s="27" t="str">
        <f t="shared" si="68"/>
        <v>N/A</v>
      </c>
      <c r="E271" s="23">
        <v>0</v>
      </c>
      <c r="F271" s="27" t="str">
        <f t="shared" si="69"/>
        <v>N/A</v>
      </c>
      <c r="G271" s="23">
        <v>892446</v>
      </c>
      <c r="H271" s="27" t="str">
        <f t="shared" si="70"/>
        <v>N/A</v>
      </c>
      <c r="I271" s="8">
        <v>-100</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10</v>
      </c>
      <c r="D275" s="27" t="str">
        <f t="shared" ref="D275:D276" si="71">IF($B275="N/A","N/A",IF(C275&gt;0,"No",IF(C275&lt;0,"No","Yes")))</f>
        <v>No</v>
      </c>
      <c r="E275" s="1">
        <v>0</v>
      </c>
      <c r="F275" s="27" t="str">
        <f t="shared" ref="F275:F276" si="72">IF($B275="N/A","N/A",IF(E275&gt;0,"No",IF(E275&lt;0,"No","Yes")))</f>
        <v>Yes</v>
      </c>
      <c r="G275" s="1">
        <v>0</v>
      </c>
      <c r="H275" s="27" t="str">
        <f t="shared" ref="H275:H276" si="73">IF($B275="N/A","N/A",IF(G275&gt;0,"No",IF(G275&lt;0,"No","Yes")))</f>
        <v>Yes</v>
      </c>
      <c r="I275" s="8">
        <v>-100</v>
      </c>
      <c r="J275" s="8" t="s">
        <v>1748</v>
      </c>
      <c r="K275" s="28" t="s">
        <v>736</v>
      </c>
      <c r="L275" s="111" t="str">
        <f t="shared" si="67"/>
        <v>N/A</v>
      </c>
    </row>
    <row r="276" spans="1:12" x14ac:dyDescent="0.25">
      <c r="A276" s="134" t="s">
        <v>155</v>
      </c>
      <c r="B276" s="30" t="s">
        <v>217</v>
      </c>
      <c r="C276" s="1">
        <v>5</v>
      </c>
      <c r="D276" s="27" t="str">
        <f t="shared" si="71"/>
        <v>No</v>
      </c>
      <c r="E276" s="1">
        <v>0</v>
      </c>
      <c r="F276" s="27" t="str">
        <f t="shared" si="72"/>
        <v>Yes</v>
      </c>
      <c r="G276" s="1">
        <v>0</v>
      </c>
      <c r="H276" s="27" t="str">
        <f t="shared" si="73"/>
        <v>Yes</v>
      </c>
      <c r="I276" s="8">
        <v>-100</v>
      </c>
      <c r="J276" s="8" t="s">
        <v>1748</v>
      </c>
      <c r="K276" s="28" t="s">
        <v>736</v>
      </c>
      <c r="L276" s="111" t="str">
        <f t="shared" si="67"/>
        <v>N/A</v>
      </c>
    </row>
    <row r="277" spans="1:12" x14ac:dyDescent="0.25">
      <c r="A277" s="144" t="s">
        <v>690</v>
      </c>
      <c r="B277" s="1" t="s">
        <v>213</v>
      </c>
      <c r="C277" s="1">
        <v>751118</v>
      </c>
      <c r="D277" s="7" t="str">
        <f t="shared" ref="D277:D284" si="74">IF($B277="N/A","N/A",IF(C277&gt;10,"No",IF(C277&lt;-10,"No","Yes")))</f>
        <v>N/A</v>
      </c>
      <c r="E277" s="1">
        <v>764263</v>
      </c>
      <c r="F277" s="7" t="str">
        <f t="shared" ref="F277:F278" si="75">IF($B277="N/A","N/A",IF(E277&gt;10,"No",IF(E277&lt;-10,"No","Yes")))</f>
        <v>N/A</v>
      </c>
      <c r="G277" s="1">
        <v>824302</v>
      </c>
      <c r="H277" s="7" t="str">
        <f t="shared" ref="H277:H278" si="76">IF($B277="N/A","N/A",IF(G277&gt;10,"No",IF(G277&lt;-10,"No","Yes")))</f>
        <v>N/A</v>
      </c>
      <c r="I277" s="8">
        <v>1.75</v>
      </c>
      <c r="J277" s="8">
        <v>7.8559999999999999</v>
      </c>
      <c r="K277" s="1" t="s">
        <v>213</v>
      </c>
      <c r="L277" s="111" t="str">
        <f t="shared" ref="L277:L278" si="77">IF(J277="Div by 0", "N/A", IF(K277="N/A","N/A", IF(J277&gt;VALUE(MID(K277,1,2)), "No", IF(J277&lt;-1*VALUE(MID(K277,1,2)), "No", "Yes"))))</f>
        <v>N/A</v>
      </c>
    </row>
    <row r="278" spans="1:12" x14ac:dyDescent="0.25">
      <c r="A278" s="144" t="s">
        <v>691</v>
      </c>
      <c r="B278" s="1" t="s">
        <v>213</v>
      </c>
      <c r="C278" s="1">
        <v>587825.75</v>
      </c>
      <c r="D278" s="7" t="str">
        <f t="shared" si="74"/>
        <v>N/A</v>
      </c>
      <c r="E278" s="1">
        <v>607950.83333000005</v>
      </c>
      <c r="F278" s="7" t="str">
        <f t="shared" si="75"/>
        <v>N/A</v>
      </c>
      <c r="G278" s="1">
        <v>636477.08333000005</v>
      </c>
      <c r="H278" s="7" t="str">
        <f t="shared" si="76"/>
        <v>N/A</v>
      </c>
      <c r="I278" s="8">
        <v>3.4239999999999999</v>
      </c>
      <c r="J278" s="8">
        <v>4.6920000000000002</v>
      </c>
      <c r="K278" s="1" t="s">
        <v>213</v>
      </c>
      <c r="L278" s="111" t="str">
        <f t="shared" si="77"/>
        <v>N/A</v>
      </c>
    </row>
    <row r="279" spans="1:12" x14ac:dyDescent="0.25">
      <c r="A279" s="144" t="s">
        <v>692</v>
      </c>
      <c r="B279" s="1" t="s">
        <v>213</v>
      </c>
      <c r="C279" s="1">
        <v>9239</v>
      </c>
      <c r="D279" s="7" t="str">
        <f t="shared" si="74"/>
        <v>N/A</v>
      </c>
      <c r="E279" s="1">
        <v>8428</v>
      </c>
      <c r="F279" s="7" t="str">
        <f t="shared" ref="F279:F284" si="78">IF($B279="N/A","N/A",IF(E279&gt;10,"No",IF(E279&lt;-10,"No","Yes")))</f>
        <v>N/A</v>
      </c>
      <c r="G279" s="1">
        <v>7768</v>
      </c>
      <c r="H279" s="7" t="str">
        <f t="shared" ref="H279:H284" si="79">IF($B279="N/A","N/A",IF(G279&gt;10,"No",IF(G279&lt;-10,"No","Yes")))</f>
        <v>N/A</v>
      </c>
      <c r="I279" s="8">
        <v>-8.7799999999999994</v>
      </c>
      <c r="J279" s="8">
        <v>-7.83</v>
      </c>
      <c r="K279" s="1" t="s">
        <v>213</v>
      </c>
      <c r="L279" s="111" t="str">
        <f t="shared" ref="L279:L285" si="80">IF(J279="Div by 0", "N/A", IF(K279="N/A","N/A", IF(J279&gt;VALUE(MID(K279,1,2)), "No", IF(J279&lt;-1*VALUE(MID(K279,1,2)), "No", "Yes"))))</f>
        <v>N/A</v>
      </c>
    </row>
    <row r="280" spans="1:12" x14ac:dyDescent="0.25">
      <c r="A280" s="144" t="s">
        <v>693</v>
      </c>
      <c r="B280" s="1" t="s">
        <v>213</v>
      </c>
      <c r="C280" s="1">
        <v>9383</v>
      </c>
      <c r="D280" s="7" t="str">
        <f t="shared" si="74"/>
        <v>N/A</v>
      </c>
      <c r="E280" s="1">
        <v>8561</v>
      </c>
      <c r="F280" s="7" t="str">
        <f t="shared" si="78"/>
        <v>N/A</v>
      </c>
      <c r="G280" s="1">
        <v>8160</v>
      </c>
      <c r="H280" s="7" t="str">
        <f t="shared" si="79"/>
        <v>N/A</v>
      </c>
      <c r="I280" s="8">
        <v>-8.76</v>
      </c>
      <c r="J280" s="8">
        <v>-4.68</v>
      </c>
      <c r="K280" s="1" t="s">
        <v>213</v>
      </c>
      <c r="L280" s="111" t="str">
        <f t="shared" si="80"/>
        <v>N/A</v>
      </c>
    </row>
    <row r="281" spans="1:12" x14ac:dyDescent="0.25">
      <c r="A281" s="144" t="s">
        <v>694</v>
      </c>
      <c r="B281" s="1" t="s">
        <v>213</v>
      </c>
      <c r="C281" s="1">
        <v>3396.1666667</v>
      </c>
      <c r="D281" s="7" t="str">
        <f t="shared" si="74"/>
        <v>N/A</v>
      </c>
      <c r="E281" s="1">
        <v>3016.75</v>
      </c>
      <c r="F281" s="7" t="str">
        <f t="shared" si="78"/>
        <v>N/A</v>
      </c>
      <c r="G281" s="1">
        <v>2860.5833333</v>
      </c>
      <c r="H281" s="7" t="str">
        <f t="shared" si="79"/>
        <v>N/A</v>
      </c>
      <c r="I281" s="8">
        <v>-11.2</v>
      </c>
      <c r="J281" s="8">
        <v>-5.18</v>
      </c>
      <c r="K281" s="1" t="s">
        <v>213</v>
      </c>
      <c r="L281" s="111" t="str">
        <f t="shared" si="80"/>
        <v>N/A</v>
      </c>
    </row>
    <row r="282" spans="1:12" x14ac:dyDescent="0.25">
      <c r="A282" s="144" t="s">
        <v>695</v>
      </c>
      <c r="B282" s="1" t="s">
        <v>213</v>
      </c>
      <c r="C282" s="1">
        <v>24432</v>
      </c>
      <c r="D282" s="7" t="str">
        <f t="shared" si="74"/>
        <v>N/A</v>
      </c>
      <c r="E282" s="1">
        <v>26417</v>
      </c>
      <c r="F282" s="7" t="str">
        <f t="shared" si="78"/>
        <v>N/A</v>
      </c>
      <c r="G282" s="1">
        <v>28450</v>
      </c>
      <c r="H282" s="7" t="str">
        <f t="shared" si="79"/>
        <v>N/A</v>
      </c>
      <c r="I282" s="8">
        <v>8.125</v>
      </c>
      <c r="J282" s="8">
        <v>7.6959999999999997</v>
      </c>
      <c r="K282" s="1" t="s">
        <v>213</v>
      </c>
      <c r="L282" s="111" t="str">
        <f t="shared" si="80"/>
        <v>N/A</v>
      </c>
    </row>
    <row r="283" spans="1:12" x14ac:dyDescent="0.25">
      <c r="A283" s="144" t="s">
        <v>696</v>
      </c>
      <c r="B283" s="1" t="s">
        <v>213</v>
      </c>
      <c r="C283" s="1">
        <v>27063</v>
      </c>
      <c r="D283" s="7" t="str">
        <f t="shared" si="74"/>
        <v>N/A</v>
      </c>
      <c r="E283" s="1">
        <v>29021</v>
      </c>
      <c r="F283" s="7" t="str">
        <f t="shared" si="78"/>
        <v>N/A</v>
      </c>
      <c r="G283" s="1">
        <v>34770</v>
      </c>
      <c r="H283" s="7" t="str">
        <f t="shared" si="79"/>
        <v>N/A</v>
      </c>
      <c r="I283" s="8">
        <v>7.2350000000000003</v>
      </c>
      <c r="J283" s="8">
        <v>19.809999999999999</v>
      </c>
      <c r="K283" s="1" t="s">
        <v>213</v>
      </c>
      <c r="L283" s="111" t="str">
        <f t="shared" si="80"/>
        <v>N/A</v>
      </c>
    </row>
    <row r="284" spans="1:12" x14ac:dyDescent="0.25">
      <c r="A284" s="144" t="s">
        <v>697</v>
      </c>
      <c r="B284" s="1" t="s">
        <v>213</v>
      </c>
      <c r="C284" s="1">
        <v>21082.583332999999</v>
      </c>
      <c r="D284" s="7" t="str">
        <f t="shared" si="74"/>
        <v>N/A</v>
      </c>
      <c r="E284" s="1">
        <v>23274.75</v>
      </c>
      <c r="F284" s="7" t="str">
        <f t="shared" si="78"/>
        <v>N/A</v>
      </c>
      <c r="G284" s="1">
        <v>25733.083332999999</v>
      </c>
      <c r="H284" s="7" t="str">
        <f t="shared" si="79"/>
        <v>N/A</v>
      </c>
      <c r="I284" s="8">
        <v>10.4</v>
      </c>
      <c r="J284" s="8">
        <v>10.56</v>
      </c>
      <c r="K284" s="1" t="s">
        <v>213</v>
      </c>
      <c r="L284" s="111" t="str">
        <f t="shared" si="80"/>
        <v>N/A</v>
      </c>
    </row>
    <row r="285" spans="1:12" x14ac:dyDescent="0.25">
      <c r="A285" s="144" t="s">
        <v>402</v>
      </c>
      <c r="B285" s="22" t="s">
        <v>290</v>
      </c>
      <c r="C285" s="4">
        <v>25.296639124999999</v>
      </c>
      <c r="D285" s="27" t="str">
        <f>IF($B285="N/A","N/A",IF(C285&lt;=40,"Yes","No"))</f>
        <v>Yes</v>
      </c>
      <c r="E285" s="4">
        <v>32.068027872000002</v>
      </c>
      <c r="F285" s="27" t="str">
        <f>IF($B285="N/A","N/A",IF(E285&lt;=40,"Yes","No"))</f>
        <v>Yes</v>
      </c>
      <c r="G285" s="4">
        <v>33.080241387000001</v>
      </c>
      <c r="H285" s="27" t="str">
        <f>IF($B285="N/A","N/A",IF(G285&lt;=40,"Yes","No"))</f>
        <v>Yes</v>
      </c>
      <c r="I285" s="8">
        <v>26.77</v>
      </c>
      <c r="J285" s="8">
        <v>3.1560000000000001</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2357</v>
      </c>
      <c r="D288" s="7" t="str">
        <f t="shared" si="81"/>
        <v>N/A</v>
      </c>
      <c r="E288" s="1">
        <v>2421</v>
      </c>
      <c r="F288" s="7" t="str">
        <f t="shared" ref="F288:F289" si="85">IF($B288="N/A","N/A",IF(E288&gt;10,"No",IF(E288&lt;-10,"No","Yes")))</f>
        <v>N/A</v>
      </c>
      <c r="G288" s="1">
        <v>7427</v>
      </c>
      <c r="H288" s="7" t="str">
        <f t="shared" ref="H288:H289" si="86">IF($B288="N/A","N/A",IF(G288&gt;10,"No",IF(G288&lt;-10,"No","Yes")))</f>
        <v>N/A</v>
      </c>
      <c r="I288" s="8">
        <v>2.7149999999999999</v>
      </c>
      <c r="J288" s="8">
        <v>206.8</v>
      </c>
      <c r="K288" s="1" t="s">
        <v>213</v>
      </c>
      <c r="L288" s="111" t="str">
        <f t="shared" ref="L288:L289" si="87">IF(J288="Div by 0", "N/A", IF(K288="N/A","N/A", IF(J288&gt;VALUE(MID(K288,1,2)), "No", IF(J288&lt;-1*VALUE(MID(K288,1,2)), "No", "Yes"))))</f>
        <v>N/A</v>
      </c>
    </row>
    <row r="289" spans="1:12" x14ac:dyDescent="0.25">
      <c r="A289" s="144" t="s">
        <v>712</v>
      </c>
      <c r="B289" s="1" t="s">
        <v>213</v>
      </c>
      <c r="C289" s="1">
        <v>522.33333332999996</v>
      </c>
      <c r="D289" s="7" t="str">
        <f t="shared" si="81"/>
        <v>N/A</v>
      </c>
      <c r="E289" s="1">
        <v>1245.0833333</v>
      </c>
      <c r="F289" s="7" t="str">
        <f t="shared" si="85"/>
        <v>N/A</v>
      </c>
      <c r="G289" s="1">
        <v>2451.75</v>
      </c>
      <c r="H289" s="7" t="str">
        <f t="shared" si="86"/>
        <v>N/A</v>
      </c>
      <c r="I289" s="8">
        <v>138.4</v>
      </c>
      <c r="J289" s="8">
        <v>96.91</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57</v>
      </c>
      <c r="D294" s="7" t="str">
        <f t="shared" si="81"/>
        <v>N/A</v>
      </c>
      <c r="E294" s="1">
        <v>189</v>
      </c>
      <c r="F294" s="7" t="str">
        <f t="shared" si="88"/>
        <v>N/A</v>
      </c>
      <c r="G294" s="1">
        <v>180297</v>
      </c>
      <c r="H294" s="7" t="str">
        <f t="shared" si="89"/>
        <v>N/A</v>
      </c>
      <c r="I294" s="8">
        <v>231.6</v>
      </c>
      <c r="J294" s="8">
        <v>95295</v>
      </c>
      <c r="K294" s="1" t="s">
        <v>213</v>
      </c>
      <c r="L294" s="111" t="str">
        <f t="shared" si="90"/>
        <v>N/A</v>
      </c>
    </row>
    <row r="295" spans="1:12" x14ac:dyDescent="0.25">
      <c r="A295" s="144" t="s">
        <v>714</v>
      </c>
      <c r="B295" s="1" t="s">
        <v>213</v>
      </c>
      <c r="C295" s="1">
        <v>12.833333333000001</v>
      </c>
      <c r="D295" s="7" t="str">
        <f t="shared" si="81"/>
        <v>N/A</v>
      </c>
      <c r="E295" s="1">
        <v>82.333333332999999</v>
      </c>
      <c r="F295" s="7" t="str">
        <f t="shared" si="88"/>
        <v>N/A</v>
      </c>
      <c r="G295" s="1">
        <v>40957.75</v>
      </c>
      <c r="H295" s="7" t="str">
        <f t="shared" si="89"/>
        <v>N/A</v>
      </c>
      <c r="I295" s="8">
        <v>541.6</v>
      </c>
      <c r="J295" s="8">
        <v>49646</v>
      </c>
      <c r="K295" s="1" t="s">
        <v>213</v>
      </c>
      <c r="L295" s="111" t="str">
        <f t="shared" si="90"/>
        <v>N/A</v>
      </c>
    </row>
    <row r="296" spans="1:12" x14ac:dyDescent="0.25">
      <c r="A296" s="144" t="s">
        <v>704</v>
      </c>
      <c r="B296" s="1" t="s">
        <v>213</v>
      </c>
      <c r="C296" s="1">
        <v>11</v>
      </c>
      <c r="D296" s="7" t="str">
        <f t="shared" si="81"/>
        <v>N/A</v>
      </c>
      <c r="E296" s="1">
        <v>11</v>
      </c>
      <c r="F296" s="7" t="str">
        <f t="shared" si="88"/>
        <v>N/A</v>
      </c>
      <c r="G296" s="1">
        <v>11</v>
      </c>
      <c r="H296" s="7" t="str">
        <f t="shared" si="89"/>
        <v>N/A</v>
      </c>
      <c r="I296" s="8">
        <v>-50</v>
      </c>
      <c r="J296" s="8">
        <v>800</v>
      </c>
      <c r="K296" s="1" t="s">
        <v>213</v>
      </c>
      <c r="L296" s="111" t="str">
        <f t="shared" si="90"/>
        <v>N/A</v>
      </c>
    </row>
    <row r="297" spans="1:12" x14ac:dyDescent="0.25">
      <c r="A297" s="144" t="s">
        <v>715</v>
      </c>
      <c r="B297" s="1" t="s">
        <v>213</v>
      </c>
      <c r="C297" s="1">
        <v>0.5</v>
      </c>
      <c r="D297" s="7" t="str">
        <f t="shared" si="81"/>
        <v>N/A</v>
      </c>
      <c r="E297" s="1">
        <v>11</v>
      </c>
      <c r="F297" s="7" t="str">
        <f t="shared" si="88"/>
        <v>N/A</v>
      </c>
      <c r="G297" s="1">
        <v>11</v>
      </c>
      <c r="H297" s="7" t="str">
        <f t="shared" si="89"/>
        <v>N/A</v>
      </c>
      <c r="I297" s="8">
        <v>100</v>
      </c>
      <c r="J297" s="8">
        <v>100</v>
      </c>
      <c r="K297" s="1" t="s">
        <v>213</v>
      </c>
      <c r="L297" s="111" t="str">
        <f t="shared" si="90"/>
        <v>N/A</v>
      </c>
    </row>
    <row r="298" spans="1:12" x14ac:dyDescent="0.25">
      <c r="A298" s="144" t="s">
        <v>705</v>
      </c>
      <c r="B298" s="1" t="s">
        <v>213</v>
      </c>
      <c r="C298" s="1">
        <v>13</v>
      </c>
      <c r="D298" s="7" t="str">
        <f t="shared" si="81"/>
        <v>N/A</v>
      </c>
      <c r="E298" s="1">
        <v>13</v>
      </c>
      <c r="F298" s="7" t="str">
        <f t="shared" si="88"/>
        <v>N/A</v>
      </c>
      <c r="G298" s="1">
        <v>19</v>
      </c>
      <c r="H298" s="7" t="str">
        <f t="shared" si="89"/>
        <v>N/A</v>
      </c>
      <c r="I298" s="8">
        <v>0</v>
      </c>
      <c r="J298" s="8">
        <v>46.15</v>
      </c>
      <c r="K298" s="1" t="s">
        <v>213</v>
      </c>
      <c r="L298" s="111" t="str">
        <f t="shared" si="90"/>
        <v>N/A</v>
      </c>
    </row>
    <row r="299" spans="1:12" x14ac:dyDescent="0.25">
      <c r="A299" s="144" t="s">
        <v>716</v>
      </c>
      <c r="B299" s="1" t="s">
        <v>213</v>
      </c>
      <c r="C299" s="1">
        <v>2.8333333333000001</v>
      </c>
      <c r="D299" s="7" t="str">
        <f t="shared" si="81"/>
        <v>N/A</v>
      </c>
      <c r="E299" s="1">
        <v>11</v>
      </c>
      <c r="F299" s="7" t="str">
        <f t="shared" si="88"/>
        <v>N/A</v>
      </c>
      <c r="G299" s="1">
        <v>7.8333333332999997</v>
      </c>
      <c r="H299" s="7" t="str">
        <f t="shared" si="89"/>
        <v>N/A</v>
      </c>
      <c r="I299" s="8">
        <v>182.4</v>
      </c>
      <c r="J299" s="8">
        <v>-2.08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33825</v>
      </c>
      <c r="D309" s="1" t="s">
        <v>213</v>
      </c>
      <c r="E309" s="1">
        <v>34976</v>
      </c>
      <c r="F309" s="1" t="s">
        <v>213</v>
      </c>
      <c r="G309" s="1">
        <v>36395</v>
      </c>
      <c r="H309" s="1" t="s">
        <v>213</v>
      </c>
      <c r="I309" s="8">
        <v>3.403</v>
      </c>
      <c r="J309" s="8">
        <v>4.0570000000000004</v>
      </c>
      <c r="K309" s="1" t="s">
        <v>213</v>
      </c>
      <c r="L309" s="111" t="str">
        <f>IF(J309="Div by 0", "N/A", IF(K309="N/A","N/A", IF(J309&gt;VALUE(MID(K309,1,2)), "No", IF(J309&lt;-1*VALUE(MID(K309,1,2)), "No", "Yes"))))</f>
        <v>N/A</v>
      </c>
    </row>
    <row r="310" spans="1:12" x14ac:dyDescent="0.25">
      <c r="A310" s="163" t="s">
        <v>73</v>
      </c>
      <c r="B310" s="22" t="s">
        <v>213</v>
      </c>
      <c r="C310" s="23">
        <v>608432</v>
      </c>
      <c r="D310" s="27" t="str">
        <f>IF($B310="N/A","N/A",IF(C310&gt;10,"No",IF(C310&lt;-10,"No","Yes")))</f>
        <v>N/A</v>
      </c>
      <c r="E310" s="23">
        <v>649893</v>
      </c>
      <c r="F310" s="27" t="str">
        <f>IF($B310="N/A","N/A",IF(E310&gt;10,"No",IF(E310&lt;-10,"No","Yes")))</f>
        <v>N/A</v>
      </c>
      <c r="G310" s="23">
        <v>722564</v>
      </c>
      <c r="H310" s="27" t="str">
        <f>IF($B310="N/A","N/A",IF(G310&gt;10,"No",IF(G310&lt;-10,"No","Yes")))</f>
        <v>N/A</v>
      </c>
      <c r="I310" s="8">
        <v>6.8140000000000001</v>
      </c>
      <c r="J310" s="8">
        <v>11.18</v>
      </c>
      <c r="K310" s="28" t="s">
        <v>738</v>
      </c>
      <c r="L310" s="111" t="str">
        <f t="shared" ref="L310:L339" si="92">IF(J310="Div by 0", "N/A", IF(K310="N/A","N/A", IF(J310&gt;VALUE(MID(K310,1,2)), "No", IF(J310&lt;-1*VALUE(MID(K310,1,2)), "No", "Yes"))))</f>
        <v>Yes</v>
      </c>
    </row>
    <row r="311" spans="1:12" x14ac:dyDescent="0.25">
      <c r="A311" s="162" t="s">
        <v>182</v>
      </c>
      <c r="B311" s="22" t="s">
        <v>213</v>
      </c>
      <c r="C311" s="23">
        <v>50010</v>
      </c>
      <c r="D311" s="7" t="str">
        <f t="shared" ref="D311:D314" si="93">IF($B311="N/A","N/A",IF(C311&gt;10,"No",IF(C311&lt;-10,"No","Yes")))</f>
        <v>N/A</v>
      </c>
      <c r="E311" s="23">
        <v>44205</v>
      </c>
      <c r="F311" s="7" t="str">
        <f t="shared" ref="F311:F314" si="94">IF($B311="N/A","N/A",IF(E311&gt;10,"No",IF(E311&lt;-10,"No","Yes")))</f>
        <v>N/A</v>
      </c>
      <c r="G311" s="23">
        <v>41326</v>
      </c>
      <c r="H311" s="7" t="str">
        <f t="shared" ref="H311:H314" si="95">IF($B311="N/A","N/A",IF(G311&gt;10,"No",IF(G311&lt;-10,"No","Yes")))</f>
        <v>N/A</v>
      </c>
      <c r="I311" s="8">
        <v>-11.6</v>
      </c>
      <c r="J311" s="8">
        <v>-6.51</v>
      </c>
      <c r="K311" s="28" t="s">
        <v>738</v>
      </c>
      <c r="L311" s="111" t="str">
        <f>IF(J311="Div by 0", "N/A", IF(OR(J311="N/A",K311="N/A"),"N/A", IF(J311&gt;VALUE(MID(K311,1,2)), "No", IF(J311&lt;-1*VALUE(MID(K311,1,2)), "No", "Yes"))))</f>
        <v>Yes</v>
      </c>
    </row>
    <row r="312" spans="1:12" x14ac:dyDescent="0.25">
      <c r="A312" s="162" t="s">
        <v>183</v>
      </c>
      <c r="B312" s="22" t="s">
        <v>213</v>
      </c>
      <c r="C312" s="23">
        <v>95683</v>
      </c>
      <c r="D312" s="7" t="str">
        <f t="shared" si="93"/>
        <v>N/A</v>
      </c>
      <c r="E312" s="23">
        <v>67247</v>
      </c>
      <c r="F312" s="7" t="str">
        <f t="shared" si="94"/>
        <v>N/A</v>
      </c>
      <c r="G312" s="23">
        <v>75786</v>
      </c>
      <c r="H312" s="7" t="str">
        <f t="shared" si="95"/>
        <v>N/A</v>
      </c>
      <c r="I312" s="8">
        <v>-29.7</v>
      </c>
      <c r="J312" s="8">
        <v>12.7</v>
      </c>
      <c r="K312" s="28" t="s">
        <v>738</v>
      </c>
      <c r="L312" s="111" t="str">
        <f t="shared" ref="L312:L314" si="96">IF(J312="Div by 0", "N/A", IF(OR(J312="N/A",K312="N/A"),"N/A", IF(J312&gt;VALUE(MID(K312,1,2)), "No", IF(J312&lt;-1*VALUE(MID(K312,1,2)), "No", "Yes"))))</f>
        <v>Yes</v>
      </c>
    </row>
    <row r="313" spans="1:12" x14ac:dyDescent="0.25">
      <c r="A313" s="162" t="s">
        <v>184</v>
      </c>
      <c r="B313" s="22" t="s">
        <v>213</v>
      </c>
      <c r="C313" s="23">
        <v>348685</v>
      </c>
      <c r="D313" s="7" t="str">
        <f t="shared" si="93"/>
        <v>N/A</v>
      </c>
      <c r="E313" s="23">
        <v>381830</v>
      </c>
      <c r="F313" s="7" t="str">
        <f t="shared" si="94"/>
        <v>N/A</v>
      </c>
      <c r="G313" s="23">
        <v>137438</v>
      </c>
      <c r="H313" s="7" t="str">
        <f t="shared" si="95"/>
        <v>N/A</v>
      </c>
      <c r="I313" s="8">
        <v>9.5060000000000002</v>
      </c>
      <c r="J313" s="8">
        <v>-64</v>
      </c>
      <c r="K313" s="28" t="s">
        <v>738</v>
      </c>
      <c r="L313" s="111" t="str">
        <f t="shared" si="96"/>
        <v>No</v>
      </c>
    </row>
    <row r="314" spans="1:12" x14ac:dyDescent="0.25">
      <c r="A314" s="158" t="s">
        <v>185</v>
      </c>
      <c r="B314" s="22" t="s">
        <v>213</v>
      </c>
      <c r="C314" s="23">
        <v>114054</v>
      </c>
      <c r="D314" s="7" t="str">
        <f t="shared" si="93"/>
        <v>N/A</v>
      </c>
      <c r="E314" s="23">
        <v>154157</v>
      </c>
      <c r="F314" s="7" t="str">
        <f t="shared" si="94"/>
        <v>N/A</v>
      </c>
      <c r="G314" s="23">
        <v>463280</v>
      </c>
      <c r="H314" s="7" t="str">
        <f t="shared" si="95"/>
        <v>N/A</v>
      </c>
      <c r="I314" s="8">
        <v>35.159999999999997</v>
      </c>
      <c r="J314" s="8">
        <v>200.5</v>
      </c>
      <c r="K314" s="28" t="s">
        <v>738</v>
      </c>
      <c r="L314" s="111" t="str">
        <f t="shared" si="96"/>
        <v>No</v>
      </c>
    </row>
    <row r="315" spans="1:12" x14ac:dyDescent="0.25">
      <c r="A315" s="162" t="s">
        <v>1111</v>
      </c>
      <c r="B315" s="9" t="s">
        <v>213</v>
      </c>
      <c r="C315" s="23">
        <v>348866</v>
      </c>
      <c r="D315" s="5" t="str">
        <f t="shared" ref="D315:F318" si="97">IF($B315="N/A","N/A",IF(C315&lt;0,"No","Yes"))</f>
        <v>N/A</v>
      </c>
      <c r="E315" s="23">
        <v>385769</v>
      </c>
      <c r="F315" s="5" t="str">
        <f t="shared" si="97"/>
        <v>N/A</v>
      </c>
      <c r="G315" s="23">
        <v>422540</v>
      </c>
      <c r="H315" s="5" t="str">
        <f t="shared" ref="H315:H318" si="98">IF($B315="N/A","N/A",IF(G315&lt;0,"No","Yes"))</f>
        <v>N/A</v>
      </c>
      <c r="I315" s="8">
        <v>10.58</v>
      </c>
      <c r="J315" s="8">
        <v>9.532</v>
      </c>
      <c r="K315" s="1" t="s">
        <v>737</v>
      </c>
      <c r="L315" s="111" t="str">
        <f>IF(J315="Div by 0", "N/A", IF(OR(J315="N/A",K315="N/A"),"N/A", IF(J315&gt;VALUE(MID(K315,1,2)), "No", IF(J315&lt;-1*VALUE(MID(K315,1,2)), "No", "Yes"))))</f>
        <v>Yes</v>
      </c>
    </row>
    <row r="316" spans="1:12" x14ac:dyDescent="0.25">
      <c r="A316" s="162" t="s">
        <v>431</v>
      </c>
      <c r="B316" s="9" t="s">
        <v>213</v>
      </c>
      <c r="C316" s="23">
        <v>13072</v>
      </c>
      <c r="D316" s="5" t="str">
        <f t="shared" si="97"/>
        <v>N/A</v>
      </c>
      <c r="E316" s="23">
        <v>14900</v>
      </c>
      <c r="F316" s="5" t="str">
        <f t="shared" si="97"/>
        <v>N/A</v>
      </c>
      <c r="G316" s="23">
        <v>13189</v>
      </c>
      <c r="H316" s="5" t="str">
        <f t="shared" si="98"/>
        <v>N/A</v>
      </c>
      <c r="I316" s="8">
        <v>13.98</v>
      </c>
      <c r="J316" s="8">
        <v>-11.5</v>
      </c>
      <c r="K316" s="1" t="s">
        <v>737</v>
      </c>
      <c r="L316" s="111" t="str">
        <f t="shared" ref="L316:L318" si="99">IF(J316="Div by 0", "N/A", IF(OR(J316="N/A",K316="N/A"),"N/A", IF(J316&gt;VALUE(MID(K316,1,2)), "No", IF(J316&lt;-1*VALUE(MID(K316,1,2)), "No", "Yes"))))</f>
        <v>No</v>
      </c>
    </row>
    <row r="317" spans="1:12" x14ac:dyDescent="0.25">
      <c r="A317" s="162" t="s">
        <v>432</v>
      </c>
      <c r="B317" s="9" t="s">
        <v>213</v>
      </c>
      <c r="C317" s="23">
        <v>191549</v>
      </c>
      <c r="D317" s="5" t="str">
        <f t="shared" si="97"/>
        <v>N/A</v>
      </c>
      <c r="E317" s="23">
        <v>222958</v>
      </c>
      <c r="F317" s="5" t="str">
        <f t="shared" si="97"/>
        <v>N/A</v>
      </c>
      <c r="G317" s="23">
        <v>239377</v>
      </c>
      <c r="H317" s="5" t="str">
        <f t="shared" si="98"/>
        <v>N/A</v>
      </c>
      <c r="I317" s="8">
        <v>16.399999999999999</v>
      </c>
      <c r="J317" s="8">
        <v>7.3639999999999999</v>
      </c>
      <c r="K317" s="1" t="s">
        <v>737</v>
      </c>
      <c r="L317" s="111" t="str">
        <f t="shared" si="99"/>
        <v>Yes</v>
      </c>
    </row>
    <row r="318" spans="1:12" x14ac:dyDescent="0.25">
      <c r="A318" s="162" t="s">
        <v>1112</v>
      </c>
      <c r="B318" s="9" t="s">
        <v>213</v>
      </c>
      <c r="C318" s="23">
        <v>42240</v>
      </c>
      <c r="D318" s="5" t="str">
        <f t="shared" si="97"/>
        <v>N/A</v>
      </c>
      <c r="E318" s="23">
        <v>41709</v>
      </c>
      <c r="F318" s="5" t="str">
        <f t="shared" si="97"/>
        <v>N/A</v>
      </c>
      <c r="G318" s="23">
        <v>40363</v>
      </c>
      <c r="H318" s="5" t="str">
        <f t="shared" si="98"/>
        <v>N/A</v>
      </c>
      <c r="I318" s="8">
        <v>-1.26</v>
      </c>
      <c r="J318" s="8">
        <v>-3.23</v>
      </c>
      <c r="K318" s="1" t="s">
        <v>737</v>
      </c>
      <c r="L318" s="111" t="str">
        <f t="shared" si="99"/>
        <v>Yes</v>
      </c>
    </row>
    <row r="319" spans="1:12" x14ac:dyDescent="0.25">
      <c r="A319" s="162" t="s">
        <v>98</v>
      </c>
      <c r="B319" s="22" t="s">
        <v>291</v>
      </c>
      <c r="C319" s="4">
        <v>95.942849816999995</v>
      </c>
      <c r="D319" s="27" t="str">
        <f>IF($B319="N/A","N/A",IF(C319&gt;80,"Yes","No"))</f>
        <v>Yes</v>
      </c>
      <c r="E319" s="4">
        <v>94.535100392999993</v>
      </c>
      <c r="F319" s="27" t="str">
        <f>IF($B319="N/A","N/A",IF(E319&gt;80,"Yes","No"))</f>
        <v>Yes</v>
      </c>
      <c r="G319" s="4">
        <v>93.378302821999995</v>
      </c>
      <c r="H319" s="27" t="str">
        <f>IF($B319="N/A","N/A",IF(G319&gt;80,"Yes","No"))</f>
        <v>Yes</v>
      </c>
      <c r="I319" s="8">
        <v>-1.47</v>
      </c>
      <c r="J319" s="8">
        <v>-1.22</v>
      </c>
      <c r="K319" s="28" t="s">
        <v>738</v>
      </c>
      <c r="L319" s="111" t="str">
        <f t="shared" si="92"/>
        <v>Yes</v>
      </c>
    </row>
    <row r="320" spans="1:12" x14ac:dyDescent="0.25">
      <c r="A320" s="162" t="s">
        <v>332</v>
      </c>
      <c r="B320" s="22" t="s">
        <v>278</v>
      </c>
      <c r="C320" s="4">
        <v>0.58511057929999999</v>
      </c>
      <c r="D320" s="27" t="str">
        <f>IF($B320="N/A","N/A",IF(C320&gt;=5,"No",IF(C320&lt;0,"No","Yes")))</f>
        <v>Yes</v>
      </c>
      <c r="E320" s="4">
        <v>0.47130835380000002</v>
      </c>
      <c r="F320" s="27" t="str">
        <f>IF($B320="N/A","N/A",IF(E320&gt;=5,"No",IF(E320&lt;0,"No","Yes")))</f>
        <v>Yes</v>
      </c>
      <c r="G320" s="4">
        <v>0.41823284859999998</v>
      </c>
      <c r="H320" s="27" t="str">
        <f>IF($B320="N/A","N/A",IF(G320&gt;=5,"No",IF(G320&lt;0,"No","Yes")))</f>
        <v>Yes</v>
      </c>
      <c r="I320" s="8">
        <v>-19.399999999999999</v>
      </c>
      <c r="J320" s="8">
        <v>-11.3</v>
      </c>
      <c r="K320" s="28" t="s">
        <v>738</v>
      </c>
      <c r="L320" s="111" t="str">
        <f t="shared" si="92"/>
        <v>Yes</v>
      </c>
    </row>
    <row r="321" spans="1:12" x14ac:dyDescent="0.25">
      <c r="A321" s="162" t="s">
        <v>340</v>
      </c>
      <c r="B321" s="30" t="s">
        <v>278</v>
      </c>
      <c r="C321" s="4">
        <v>3.4720396033999998</v>
      </c>
      <c r="D321" s="27" t="str">
        <f>IF($B321="N/A","N/A",IF(C321&gt;=5,"No",IF(C321&lt;0,"No","Yes")))</f>
        <v>Yes</v>
      </c>
      <c r="E321" s="4">
        <v>3.5705877736999998</v>
      </c>
      <c r="F321" s="27" t="str">
        <f>IF($B321="N/A","N/A",IF(E321&gt;=5,"No",IF(E321&lt;0,"No","Yes")))</f>
        <v>Yes</v>
      </c>
      <c r="G321" s="4">
        <v>3.5772609761999998</v>
      </c>
      <c r="H321" s="27" t="str">
        <f>IF($B321="N/A","N/A",IF(G321&gt;=5,"No",IF(G321&lt;0,"No","Yes")))</f>
        <v>Yes</v>
      </c>
      <c r="I321" s="8">
        <v>2.8380000000000001</v>
      </c>
      <c r="J321" s="8">
        <v>0.18690000000000001</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v>
      </c>
      <c r="D323" s="27" t="str">
        <f>IF($B323="N/A","N/A",IF(C323&gt;0,"No",IF(C323&lt;0,"No","Yes")))</f>
        <v>Yes</v>
      </c>
      <c r="E323" s="4">
        <v>0.1921854828</v>
      </c>
      <c r="F323" s="27" t="str">
        <f>IF($B323="N/A","N/A",IF(E323&gt;0,"No",IF(E323&lt;0,"No","Yes")))</f>
        <v>No</v>
      </c>
      <c r="G323" s="4">
        <v>0.27623850620000001</v>
      </c>
      <c r="H323" s="27" t="str">
        <f>IF($B323="N/A","N/A",IF(G323&gt;0,"No",IF(G323&lt;0,"No","Yes")))</f>
        <v>No</v>
      </c>
      <c r="I323" s="8" t="s">
        <v>1748</v>
      </c>
      <c r="J323" s="8">
        <v>43.74</v>
      </c>
      <c r="K323" s="28" t="s">
        <v>738</v>
      </c>
      <c r="L323" s="111" t="str">
        <f t="shared" si="92"/>
        <v>No</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1.2617461599999999E-2</v>
      </c>
      <c r="F325" s="27" t="str">
        <f t="shared" ref="F325:F326" si="101">IF($B325="N/A","N/A",IF(E325&gt;0,"No",IF(E325&lt;0,"No","Yes")))</f>
        <v>No</v>
      </c>
      <c r="G325" s="4">
        <v>4.5670694900000003E-2</v>
      </c>
      <c r="H325" s="27" t="str">
        <f t="shared" ref="H325:H326" si="102">IF($B325="N/A","N/A",IF(G325&gt;0,"No",IF(G325&lt;0,"No","Yes")))</f>
        <v>No</v>
      </c>
      <c r="I325" s="8" t="s">
        <v>1748</v>
      </c>
      <c r="J325" s="8">
        <v>262</v>
      </c>
      <c r="K325" s="28" t="s">
        <v>738</v>
      </c>
      <c r="L325" s="111" t="str">
        <f t="shared" si="92"/>
        <v>No</v>
      </c>
    </row>
    <row r="326" spans="1:12" x14ac:dyDescent="0.25">
      <c r="A326" s="162" t="s">
        <v>337</v>
      </c>
      <c r="B326" s="30" t="s">
        <v>292</v>
      </c>
      <c r="C326" s="4">
        <v>0</v>
      </c>
      <c r="D326" s="27" t="str">
        <f t="shared" si="100"/>
        <v>Yes</v>
      </c>
      <c r="E326" s="4">
        <v>1.5387150000000001E-4</v>
      </c>
      <c r="F326" s="27" t="str">
        <f t="shared" si="101"/>
        <v>No</v>
      </c>
      <c r="G326" s="4">
        <v>1.3839599999999999E-4</v>
      </c>
      <c r="H326" s="27" t="str">
        <f t="shared" si="102"/>
        <v>No</v>
      </c>
      <c r="I326" s="8" t="s">
        <v>1748</v>
      </c>
      <c r="J326" s="8">
        <v>-10.1</v>
      </c>
      <c r="K326" s="28" t="s">
        <v>738</v>
      </c>
      <c r="L326" s="111" t="str">
        <f t="shared" si="92"/>
        <v>Yes</v>
      </c>
    </row>
    <row r="327" spans="1:12" x14ac:dyDescent="0.25">
      <c r="A327" s="162" t="s">
        <v>99</v>
      </c>
      <c r="B327" s="30" t="s">
        <v>292</v>
      </c>
      <c r="C327" s="4">
        <v>0</v>
      </c>
      <c r="D327" s="27" t="str">
        <f>IF($B327="N/A","N/A",IF(C327&gt;0,"No",IF(C327&lt;0,"No","Yes")))</f>
        <v>Yes</v>
      </c>
      <c r="E327" s="4">
        <v>1.2168156912000001</v>
      </c>
      <c r="F327" s="27" t="str">
        <f>IF($B327="N/A","N/A",IF(E327&gt;0,"No",IF(E327&lt;0,"No","Yes")))</f>
        <v>No</v>
      </c>
      <c r="G327" s="4">
        <v>2.3030485880999998</v>
      </c>
      <c r="H327" s="27" t="str">
        <f>IF($B327="N/A","N/A",IF(G327&gt;0,"No",IF(G327&lt;0,"No","Yes")))</f>
        <v>No</v>
      </c>
      <c r="I327" s="8" t="s">
        <v>1748</v>
      </c>
      <c r="J327" s="8">
        <v>89.27</v>
      </c>
      <c r="K327" s="28" t="s">
        <v>738</v>
      </c>
      <c r="L327" s="111" t="str">
        <f t="shared" si="92"/>
        <v>No</v>
      </c>
    </row>
    <row r="328" spans="1:12" x14ac:dyDescent="0.25">
      <c r="A328" s="162" t="s">
        <v>338</v>
      </c>
      <c r="B328" s="30" t="s">
        <v>292</v>
      </c>
      <c r="C328" s="4">
        <v>0</v>
      </c>
      <c r="D328" s="27" t="str">
        <f>IF($B328="N/A","N/A",IF(C328&gt;0,"No",IF(C328&lt;0,"No","Yes")))</f>
        <v>Yes</v>
      </c>
      <c r="E328" s="4">
        <v>1.2309719000000001E-3</v>
      </c>
      <c r="F328" s="27" t="str">
        <f>IF($B328="N/A","N/A",IF(E328&gt;0,"No",IF(E328&lt;0,"No","Yes")))</f>
        <v>No</v>
      </c>
      <c r="G328" s="4">
        <v>1.1071684000000001E-3</v>
      </c>
      <c r="H328" s="27" t="str">
        <f>IF($B328="N/A","N/A",IF(G328&gt;0,"No",IF(G328&lt;0,"No","Yes")))</f>
        <v>No</v>
      </c>
      <c r="I328" s="8" t="s">
        <v>1748</v>
      </c>
      <c r="J328" s="8">
        <v>-10.1</v>
      </c>
      <c r="K328" s="28" t="s">
        <v>738</v>
      </c>
      <c r="L328" s="111" t="str">
        <f t="shared" si="92"/>
        <v>Yes</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4.2448457675000002</v>
      </c>
      <c r="D334" s="27" t="str">
        <f>IF($B334="N/A","N/A",IF(C334&gt;15,"No",IF(C334&lt;2,"No","Yes")))</f>
        <v>Yes</v>
      </c>
      <c r="E334" s="4">
        <v>0.76231189310000003</v>
      </c>
      <c r="F334" s="27" t="str">
        <f>IF($B334="N/A","N/A",IF(E334&gt;15,"No",IF(E334&lt;2,"No","Yes")))</f>
        <v>No</v>
      </c>
      <c r="G334" s="4">
        <v>0.95298982799999998</v>
      </c>
      <c r="H334" s="27" t="str">
        <f>IF($B334="N/A","N/A",IF(G334&gt;15,"No",IF(G334&lt;2,"No","Yes")))</f>
        <v>No</v>
      </c>
      <c r="I334" s="8">
        <v>-82</v>
      </c>
      <c r="J334" s="8">
        <v>25.01</v>
      </c>
      <c r="K334" s="28" t="s">
        <v>738</v>
      </c>
      <c r="L334" s="111" t="str">
        <f t="shared" si="92"/>
        <v>No</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738</v>
      </c>
      <c r="L336" s="111" t="str">
        <f t="shared" si="92"/>
        <v>N/A</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19117</v>
      </c>
      <c r="D338" s="27" t="str">
        <f>IF($B338="N/A","N/A",IF(C338&gt;10,"No",IF(C338&lt;-10,"No","Yes")))</f>
        <v>N/A</v>
      </c>
      <c r="E338" s="23">
        <v>22625</v>
      </c>
      <c r="F338" s="27" t="str">
        <f>IF($B338="N/A","N/A",IF(E338&gt;10,"No",IF(E338&lt;-10,"No","Yes")))</f>
        <v>N/A</v>
      </c>
      <c r="G338" s="23">
        <v>21717</v>
      </c>
      <c r="H338" s="27" t="str">
        <f>IF($B338="N/A","N/A",IF(G338&gt;10,"No",IF(G338&lt;-10,"No","Yes")))</f>
        <v>N/A</v>
      </c>
      <c r="I338" s="8">
        <v>18.350000000000001</v>
      </c>
      <c r="J338" s="8">
        <v>-4.01</v>
      </c>
      <c r="K338" s="28" t="s">
        <v>738</v>
      </c>
      <c r="L338" s="111" t="str">
        <f t="shared" si="92"/>
        <v>Yes</v>
      </c>
    </row>
    <row r="339" spans="1:12" x14ac:dyDescent="0.25">
      <c r="A339" s="165" t="s">
        <v>1676</v>
      </c>
      <c r="B339" s="119" t="s">
        <v>213</v>
      </c>
      <c r="C339" s="166">
        <v>622</v>
      </c>
      <c r="D339" s="151" t="str">
        <f>IF($B339="N/A","N/A",IF(C339&gt;10,"No",IF(C339&lt;-10,"No","Yes")))</f>
        <v>N/A</v>
      </c>
      <c r="E339" s="166">
        <v>916</v>
      </c>
      <c r="F339" s="151" t="str">
        <f>IF($B339="N/A","N/A",IF(E339&gt;10,"No",IF(E339&lt;-10,"No","Yes")))</f>
        <v>N/A</v>
      </c>
      <c r="G339" s="166">
        <v>1339</v>
      </c>
      <c r="H339" s="151" t="str">
        <f>IF($B339="N/A","N/A",IF(G339&gt;10,"No",IF(G339&lt;-10,"No","Yes")))</f>
        <v>N/A</v>
      </c>
      <c r="I339" s="152">
        <v>47.27</v>
      </c>
      <c r="J339" s="152">
        <v>46.18</v>
      </c>
      <c r="K339" s="167" t="s">
        <v>738</v>
      </c>
      <c r="L339" s="122" t="str">
        <f t="shared" si="92"/>
        <v>No</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3687566403</v>
      </c>
      <c r="D6" s="7" t="str">
        <f t="shared" ref="D6:D12" si="0">IF($B6="N/A","N/A",IF(C6&gt;10,"No",IF(C6&lt;-10,"No","Yes")))</f>
        <v>N/A</v>
      </c>
      <c r="E6" s="10">
        <v>3056046085</v>
      </c>
      <c r="F6" s="7" t="str">
        <f t="shared" ref="F6:F12" si="1">IF($B6="N/A","N/A",IF(E6&gt;10,"No",IF(E6&lt;-10,"No","Yes")))</f>
        <v>N/A</v>
      </c>
      <c r="G6" s="10">
        <v>3316541097</v>
      </c>
      <c r="H6" s="7" t="str">
        <f t="shared" ref="H6:H12" si="2">IF($B6="N/A","N/A",IF(G6&gt;10,"No",IF(G6&lt;-10,"No","Yes")))</f>
        <v>N/A</v>
      </c>
      <c r="I6" s="8">
        <v>-17.100000000000001</v>
      </c>
      <c r="J6" s="8">
        <v>8.5239999999999991</v>
      </c>
      <c r="K6" s="30" t="s">
        <v>736</v>
      </c>
      <c r="L6" s="111" t="str">
        <f t="shared" ref="L6:L13" si="3">IF(J6="Div by 0", "N/A", IF(K6="N/A","N/A", IF(J6&gt;VALUE(MID(K6,1,2)), "No", IF(J6&lt;-1*VALUE(MID(K6,1,2)), "No", "Yes"))))</f>
        <v>Yes</v>
      </c>
    </row>
    <row r="7" spans="1:12" x14ac:dyDescent="0.25">
      <c r="A7" s="143" t="s">
        <v>1119</v>
      </c>
      <c r="B7" s="30" t="s">
        <v>213</v>
      </c>
      <c r="C7" s="10">
        <v>4693.2083060000004</v>
      </c>
      <c r="D7" s="7" t="str">
        <f t="shared" si="0"/>
        <v>N/A</v>
      </c>
      <c r="E7" s="10">
        <v>3760.2323102</v>
      </c>
      <c r="F7" s="7" t="str">
        <f t="shared" si="1"/>
        <v>N/A</v>
      </c>
      <c r="G7" s="10">
        <v>3640.3023032000001</v>
      </c>
      <c r="H7" s="7" t="str">
        <f t="shared" si="2"/>
        <v>N/A</v>
      </c>
      <c r="I7" s="8">
        <v>-19.899999999999999</v>
      </c>
      <c r="J7" s="8">
        <v>-3.19</v>
      </c>
      <c r="K7" s="30" t="s">
        <v>736</v>
      </c>
      <c r="L7" s="111" t="str">
        <f t="shared" si="3"/>
        <v>Yes</v>
      </c>
    </row>
    <row r="8" spans="1:12" x14ac:dyDescent="0.25">
      <c r="A8" s="143" t="s">
        <v>721</v>
      </c>
      <c r="B8" s="30" t="s">
        <v>213</v>
      </c>
      <c r="C8" s="10">
        <v>318</v>
      </c>
      <c r="D8" s="7" t="str">
        <f t="shared" si="0"/>
        <v>N/A</v>
      </c>
      <c r="E8" s="10">
        <v>338</v>
      </c>
      <c r="F8" s="7" t="str">
        <f t="shared" si="1"/>
        <v>N/A</v>
      </c>
      <c r="G8" s="10">
        <v>357</v>
      </c>
      <c r="H8" s="7" t="str">
        <f t="shared" si="2"/>
        <v>N/A</v>
      </c>
      <c r="I8" s="8">
        <v>6.2889999999999997</v>
      </c>
      <c r="J8" s="8">
        <v>5.6210000000000004</v>
      </c>
      <c r="K8" s="30" t="s">
        <v>736</v>
      </c>
      <c r="L8" s="111" t="str">
        <f t="shared" si="3"/>
        <v>Yes</v>
      </c>
    </row>
    <row r="9" spans="1:12" x14ac:dyDescent="0.25">
      <c r="A9" s="143" t="s">
        <v>722</v>
      </c>
      <c r="B9" s="30" t="s">
        <v>213</v>
      </c>
      <c r="C9" s="10">
        <v>982</v>
      </c>
      <c r="D9" s="7" t="str">
        <f t="shared" si="0"/>
        <v>N/A</v>
      </c>
      <c r="E9" s="10">
        <v>951</v>
      </c>
      <c r="F9" s="7" t="str">
        <f t="shared" si="1"/>
        <v>N/A</v>
      </c>
      <c r="G9" s="10">
        <v>933</v>
      </c>
      <c r="H9" s="7" t="str">
        <f t="shared" si="2"/>
        <v>N/A</v>
      </c>
      <c r="I9" s="8">
        <v>-3.16</v>
      </c>
      <c r="J9" s="8">
        <v>-1.89</v>
      </c>
      <c r="K9" s="30" t="s">
        <v>736</v>
      </c>
      <c r="L9" s="111" t="str">
        <f t="shared" si="3"/>
        <v>Yes</v>
      </c>
    </row>
    <row r="10" spans="1:12" x14ac:dyDescent="0.25">
      <c r="A10" s="143" t="s">
        <v>723</v>
      </c>
      <c r="B10" s="30" t="s">
        <v>213</v>
      </c>
      <c r="C10" s="10">
        <v>2675</v>
      </c>
      <c r="D10" s="7" t="str">
        <f t="shared" si="0"/>
        <v>N/A</v>
      </c>
      <c r="E10" s="10">
        <v>2385</v>
      </c>
      <c r="F10" s="7" t="str">
        <f t="shared" si="1"/>
        <v>N/A</v>
      </c>
      <c r="G10" s="10">
        <v>2313</v>
      </c>
      <c r="H10" s="7" t="str">
        <f t="shared" si="2"/>
        <v>N/A</v>
      </c>
      <c r="I10" s="8">
        <v>-10.8</v>
      </c>
      <c r="J10" s="8">
        <v>-3.02</v>
      </c>
      <c r="K10" s="30" t="s">
        <v>736</v>
      </c>
      <c r="L10" s="111" t="str">
        <f t="shared" si="3"/>
        <v>Yes</v>
      </c>
    </row>
    <row r="11" spans="1:12" x14ac:dyDescent="0.25">
      <c r="A11" s="143" t="s">
        <v>724</v>
      </c>
      <c r="B11" s="30" t="s">
        <v>213</v>
      </c>
      <c r="C11" s="10">
        <v>19184</v>
      </c>
      <c r="D11" s="7" t="str">
        <f t="shared" si="0"/>
        <v>N/A</v>
      </c>
      <c r="E11" s="10">
        <v>13936</v>
      </c>
      <c r="F11" s="7" t="str">
        <f t="shared" si="1"/>
        <v>N/A</v>
      </c>
      <c r="G11" s="10">
        <v>12836</v>
      </c>
      <c r="H11" s="7" t="str">
        <f t="shared" si="2"/>
        <v>N/A</v>
      </c>
      <c r="I11" s="8">
        <v>-27.4</v>
      </c>
      <c r="J11" s="8">
        <v>-7.89</v>
      </c>
      <c r="K11" s="30" t="s">
        <v>736</v>
      </c>
      <c r="L11" s="111" t="str">
        <f t="shared" si="3"/>
        <v>Yes</v>
      </c>
    </row>
    <row r="12" spans="1:12" x14ac:dyDescent="0.25">
      <c r="A12" s="143" t="s">
        <v>725</v>
      </c>
      <c r="B12" s="30" t="s">
        <v>213</v>
      </c>
      <c r="C12" s="10">
        <v>73079</v>
      </c>
      <c r="D12" s="7" t="str">
        <f t="shared" si="0"/>
        <v>N/A</v>
      </c>
      <c r="E12" s="10">
        <v>58949</v>
      </c>
      <c r="F12" s="7" t="str">
        <f t="shared" si="1"/>
        <v>N/A</v>
      </c>
      <c r="G12" s="10">
        <v>59090</v>
      </c>
      <c r="H12" s="7" t="str">
        <f t="shared" si="2"/>
        <v>N/A</v>
      </c>
      <c r="I12" s="8">
        <v>-19.3</v>
      </c>
      <c r="J12" s="8">
        <v>0.2392</v>
      </c>
      <c r="K12" s="30" t="s">
        <v>736</v>
      </c>
      <c r="L12" s="111" t="str">
        <f t="shared" si="3"/>
        <v>Yes</v>
      </c>
    </row>
    <row r="13" spans="1:12" x14ac:dyDescent="0.25">
      <c r="A13" s="143" t="s">
        <v>74</v>
      </c>
      <c r="B13" s="30" t="s">
        <v>213</v>
      </c>
      <c r="C13" s="10">
        <v>2655570</v>
      </c>
      <c r="D13" s="7" t="str">
        <f>IF($B13="N/A","N/A",IF(C13&gt;10,"No",IF(C13&lt;-10,"No","Yes")))</f>
        <v>N/A</v>
      </c>
      <c r="E13" s="10">
        <v>2218682</v>
      </c>
      <c r="F13" s="7" t="str">
        <f>IF($B13="N/A","N/A",IF(E13&gt;10,"No",IF(E13&lt;-10,"No","Yes")))</f>
        <v>N/A</v>
      </c>
      <c r="G13" s="10">
        <v>1171353</v>
      </c>
      <c r="H13" s="7" t="str">
        <f>IF($B13="N/A","N/A",IF(G13&gt;10,"No",IF(G13&lt;-10,"No","Yes")))</f>
        <v>N/A</v>
      </c>
      <c r="I13" s="8">
        <v>-16.5</v>
      </c>
      <c r="J13" s="8">
        <v>-47.2</v>
      </c>
      <c r="K13" s="30" t="s">
        <v>736</v>
      </c>
      <c r="L13" s="111" t="str">
        <f t="shared" si="3"/>
        <v>No</v>
      </c>
    </row>
    <row r="14" spans="1:12" x14ac:dyDescent="0.25">
      <c r="A14" s="159" t="s">
        <v>157</v>
      </c>
      <c r="B14" s="22" t="s">
        <v>213</v>
      </c>
      <c r="C14" s="4">
        <v>2.9875630629000001</v>
      </c>
      <c r="D14" s="27" t="str">
        <f t="shared" ref="D14:D18" si="4">IF($B14="N/A","N/A",IF(C14&gt;10,"No",IF(C14&lt;-10,"No","Yes")))</f>
        <v>N/A</v>
      </c>
      <c r="E14" s="4">
        <v>2.7043488104</v>
      </c>
      <c r="F14" s="27" t="str">
        <f t="shared" ref="F14:F18" si="5">IF($B14="N/A","N/A",IF(E14&gt;10,"No",IF(E14&lt;-10,"No","Yes")))</f>
        <v>N/A</v>
      </c>
      <c r="G14" s="4">
        <v>5.2951390794000002</v>
      </c>
      <c r="H14" s="27" t="str">
        <f t="shared" ref="H14:H18" si="6">IF($B14="N/A","N/A",IF(G14&gt;10,"No",IF(G14&lt;-10,"No","Yes")))</f>
        <v>N/A</v>
      </c>
      <c r="I14" s="8">
        <v>-9.48</v>
      </c>
      <c r="J14" s="8">
        <v>95.8</v>
      </c>
      <c r="K14" s="28" t="s">
        <v>736</v>
      </c>
      <c r="L14" s="111" t="str">
        <f t="shared" ref="L14:L18" si="7">IF(J14="Div by 0", "N/A", IF(K14="N/A","N/A", IF(J14&gt;VALUE(MID(K14,1,2)), "No", IF(J14&lt;-1*VALUE(MID(K14,1,2)), "No", "Yes"))))</f>
        <v>No</v>
      </c>
    </row>
    <row r="15" spans="1:12" x14ac:dyDescent="0.25">
      <c r="A15" s="143" t="s">
        <v>417</v>
      </c>
      <c r="B15" s="22" t="s">
        <v>213</v>
      </c>
      <c r="C15" s="4">
        <v>14.175893328000001</v>
      </c>
      <c r="D15" s="27" t="str">
        <f t="shared" si="4"/>
        <v>N/A</v>
      </c>
      <c r="E15" s="4">
        <v>16.945093682</v>
      </c>
      <c r="F15" s="27" t="str">
        <f t="shared" si="5"/>
        <v>N/A</v>
      </c>
      <c r="G15" s="4">
        <v>22.210034062999998</v>
      </c>
      <c r="H15" s="27" t="str">
        <f t="shared" si="6"/>
        <v>N/A</v>
      </c>
      <c r="I15" s="8">
        <v>19.53</v>
      </c>
      <c r="J15" s="8">
        <v>31.07</v>
      </c>
      <c r="K15" s="28" t="s">
        <v>736</v>
      </c>
      <c r="L15" s="111" t="str">
        <f t="shared" si="7"/>
        <v>No</v>
      </c>
    </row>
    <row r="16" spans="1:12" x14ac:dyDescent="0.25">
      <c r="A16" s="143" t="s">
        <v>418</v>
      </c>
      <c r="B16" s="22" t="s">
        <v>213</v>
      </c>
      <c r="C16" s="4">
        <v>3.9611473668000001</v>
      </c>
      <c r="D16" s="27" t="str">
        <f t="shared" si="4"/>
        <v>N/A</v>
      </c>
      <c r="E16" s="4">
        <v>1.098476556</v>
      </c>
      <c r="F16" s="27" t="str">
        <f t="shared" si="5"/>
        <v>N/A</v>
      </c>
      <c r="G16" s="4">
        <v>1.9509518019000001</v>
      </c>
      <c r="H16" s="27" t="str">
        <f t="shared" si="6"/>
        <v>N/A</v>
      </c>
      <c r="I16" s="8">
        <v>-72.3</v>
      </c>
      <c r="J16" s="8">
        <v>77.61</v>
      </c>
      <c r="K16" s="28" t="s">
        <v>736</v>
      </c>
      <c r="L16" s="111" t="str">
        <f t="shared" si="7"/>
        <v>No</v>
      </c>
    </row>
    <row r="17" spans="1:12" x14ac:dyDescent="0.25">
      <c r="A17" s="143" t="s">
        <v>419</v>
      </c>
      <c r="B17" s="22" t="s">
        <v>213</v>
      </c>
      <c r="C17" s="4">
        <v>0.61895051899999998</v>
      </c>
      <c r="D17" s="27" t="str">
        <f t="shared" si="4"/>
        <v>N/A</v>
      </c>
      <c r="E17" s="4">
        <v>0.51876684579999999</v>
      </c>
      <c r="F17" s="27" t="str">
        <f t="shared" si="5"/>
        <v>N/A</v>
      </c>
      <c r="G17" s="4">
        <v>3.1086072695999998</v>
      </c>
      <c r="H17" s="27" t="str">
        <f t="shared" si="6"/>
        <v>N/A</v>
      </c>
      <c r="I17" s="8">
        <v>-16.2</v>
      </c>
      <c r="J17" s="8">
        <v>499.2</v>
      </c>
      <c r="K17" s="28" t="s">
        <v>736</v>
      </c>
      <c r="L17" s="111" t="str">
        <f t="shared" si="7"/>
        <v>No</v>
      </c>
    </row>
    <row r="18" spans="1:12" x14ac:dyDescent="0.25">
      <c r="A18" s="143" t="s">
        <v>420</v>
      </c>
      <c r="B18" s="22" t="s">
        <v>213</v>
      </c>
      <c r="C18" s="4">
        <v>4.8408286465000003</v>
      </c>
      <c r="D18" s="27" t="str">
        <f t="shared" si="4"/>
        <v>N/A</v>
      </c>
      <c r="E18" s="4">
        <v>4.7815100634999999</v>
      </c>
      <c r="F18" s="27" t="str">
        <f t="shared" si="5"/>
        <v>N/A</v>
      </c>
      <c r="G18" s="4">
        <v>7.1895159804000004</v>
      </c>
      <c r="H18" s="27" t="str">
        <f t="shared" si="6"/>
        <v>N/A</v>
      </c>
      <c r="I18" s="8">
        <v>-1.23</v>
      </c>
      <c r="J18" s="8">
        <v>50.36</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50</v>
      </c>
      <c r="K19" s="30" t="s">
        <v>213</v>
      </c>
      <c r="L19" s="111" t="str">
        <f t="shared" ref="L19:L25" si="11">IF(J19="Div by 0", "N/A", IF(K19="N/A","N/A", IF(J19&gt;VALUE(MID(K19,1,2)), "No", IF(J19&lt;-1*VALUE(MID(K19,1,2)), "No", "Yes"))))</f>
        <v>N/A</v>
      </c>
    </row>
    <row r="20" spans="1:12" x14ac:dyDescent="0.25">
      <c r="A20" s="143" t="s">
        <v>76</v>
      </c>
      <c r="B20" s="30" t="s">
        <v>213</v>
      </c>
      <c r="C20" s="23">
        <v>45</v>
      </c>
      <c r="D20" s="27" t="str">
        <f t="shared" si="8"/>
        <v>N/A</v>
      </c>
      <c r="E20" s="23">
        <v>46</v>
      </c>
      <c r="F20" s="27" t="str">
        <f t="shared" si="9"/>
        <v>N/A</v>
      </c>
      <c r="G20" s="23">
        <v>46</v>
      </c>
      <c r="H20" s="27" t="str">
        <f t="shared" si="10"/>
        <v>N/A</v>
      </c>
      <c r="I20" s="8">
        <v>2.222</v>
      </c>
      <c r="J20" s="8">
        <v>0</v>
      </c>
      <c r="K20" s="30" t="s">
        <v>213</v>
      </c>
      <c r="L20" s="111" t="str">
        <f t="shared" si="11"/>
        <v>N/A</v>
      </c>
    </row>
    <row r="21" spans="1:12" x14ac:dyDescent="0.25">
      <c r="A21" s="159" t="s">
        <v>1119</v>
      </c>
      <c r="B21" s="30" t="s">
        <v>213</v>
      </c>
      <c r="C21" s="10">
        <v>4693.2083060000004</v>
      </c>
      <c r="D21" s="7" t="str">
        <f t="shared" si="8"/>
        <v>N/A</v>
      </c>
      <c r="E21" s="10">
        <v>3760.2323102</v>
      </c>
      <c r="F21" s="7" t="str">
        <f t="shared" si="9"/>
        <v>N/A</v>
      </c>
      <c r="G21" s="10">
        <v>3640.3023032000001</v>
      </c>
      <c r="H21" s="7" t="str">
        <f t="shared" si="10"/>
        <v>N/A</v>
      </c>
      <c r="I21" s="8">
        <v>-19.899999999999999</v>
      </c>
      <c r="J21" s="8">
        <v>-3.19</v>
      </c>
      <c r="K21" s="30" t="s">
        <v>736</v>
      </c>
      <c r="L21" s="111" t="str">
        <f t="shared" si="11"/>
        <v>Yes</v>
      </c>
    </row>
    <row r="22" spans="1:12" x14ac:dyDescent="0.25">
      <c r="A22" s="143" t="s">
        <v>1703</v>
      </c>
      <c r="B22" s="30" t="s">
        <v>213</v>
      </c>
      <c r="C22" s="10">
        <v>14897.879331</v>
      </c>
      <c r="D22" s="7" t="str">
        <f t="shared" si="8"/>
        <v>N/A</v>
      </c>
      <c r="E22" s="10">
        <v>12086.692612999999</v>
      </c>
      <c r="F22" s="7" t="str">
        <f t="shared" si="9"/>
        <v>N/A</v>
      </c>
      <c r="G22" s="10">
        <v>9590.1130226999994</v>
      </c>
      <c r="H22" s="7" t="str">
        <f t="shared" si="10"/>
        <v>N/A</v>
      </c>
      <c r="I22" s="8">
        <v>-18.899999999999999</v>
      </c>
      <c r="J22" s="8">
        <v>-20.7</v>
      </c>
      <c r="K22" s="30" t="s">
        <v>736</v>
      </c>
      <c r="L22" s="111" t="str">
        <f t="shared" si="11"/>
        <v>Yes</v>
      </c>
    </row>
    <row r="23" spans="1:12" x14ac:dyDescent="0.25">
      <c r="A23" s="143" t="s">
        <v>1120</v>
      </c>
      <c r="B23" s="30" t="s">
        <v>213</v>
      </c>
      <c r="C23" s="10">
        <v>18038.159297999999</v>
      </c>
      <c r="D23" s="7" t="str">
        <f t="shared" si="8"/>
        <v>N/A</v>
      </c>
      <c r="E23" s="10">
        <v>13432.648719000001</v>
      </c>
      <c r="F23" s="7" t="str">
        <f t="shared" si="9"/>
        <v>N/A</v>
      </c>
      <c r="G23" s="10">
        <v>13622.327218</v>
      </c>
      <c r="H23" s="7" t="str">
        <f t="shared" si="10"/>
        <v>N/A</v>
      </c>
      <c r="I23" s="8">
        <v>-25.5</v>
      </c>
      <c r="J23" s="8">
        <v>1.4119999999999999</v>
      </c>
      <c r="K23" s="30" t="s">
        <v>736</v>
      </c>
      <c r="L23" s="111" t="str">
        <f t="shared" si="11"/>
        <v>Yes</v>
      </c>
    </row>
    <row r="24" spans="1:12" x14ac:dyDescent="0.25">
      <c r="A24" s="143" t="s">
        <v>1121</v>
      </c>
      <c r="B24" s="30" t="s">
        <v>213</v>
      </c>
      <c r="C24" s="10">
        <v>1710.577348</v>
      </c>
      <c r="D24" s="7" t="str">
        <f t="shared" si="8"/>
        <v>N/A</v>
      </c>
      <c r="E24" s="10">
        <v>1701.9245476000001</v>
      </c>
      <c r="F24" s="7" t="str">
        <f t="shared" si="9"/>
        <v>N/A</v>
      </c>
      <c r="G24" s="10">
        <v>1773.6857587</v>
      </c>
      <c r="H24" s="7" t="str">
        <f t="shared" si="10"/>
        <v>N/A</v>
      </c>
      <c r="I24" s="8">
        <v>-0.50600000000000001</v>
      </c>
      <c r="J24" s="8">
        <v>4.2160000000000002</v>
      </c>
      <c r="K24" s="30" t="s">
        <v>736</v>
      </c>
      <c r="L24" s="111" t="str">
        <f t="shared" si="11"/>
        <v>Yes</v>
      </c>
    </row>
    <row r="25" spans="1:12" x14ac:dyDescent="0.25">
      <c r="A25" s="143" t="s">
        <v>1122</v>
      </c>
      <c r="B25" s="30" t="s">
        <v>213</v>
      </c>
      <c r="C25" s="10">
        <v>2631.196277</v>
      </c>
      <c r="D25" s="7" t="str">
        <f t="shared" si="8"/>
        <v>N/A</v>
      </c>
      <c r="E25" s="10">
        <v>2773.7541976000002</v>
      </c>
      <c r="F25" s="7" t="str">
        <f t="shared" si="9"/>
        <v>N/A</v>
      </c>
      <c r="G25" s="10">
        <v>2486.3741881000001</v>
      </c>
      <c r="H25" s="7" t="str">
        <f t="shared" si="10"/>
        <v>N/A</v>
      </c>
      <c r="I25" s="8">
        <v>5.4180000000000001</v>
      </c>
      <c r="J25" s="8">
        <v>-10.4</v>
      </c>
      <c r="K25" s="30" t="s">
        <v>736</v>
      </c>
      <c r="L25" s="111" t="str">
        <f t="shared" si="11"/>
        <v>Yes</v>
      </c>
    </row>
    <row r="26" spans="1:12" x14ac:dyDescent="0.25">
      <c r="A26" s="134" t="s">
        <v>1123</v>
      </c>
      <c r="B26" s="30" t="s">
        <v>213</v>
      </c>
      <c r="C26" s="10">
        <v>4761.7480486000004</v>
      </c>
      <c r="D26" s="7" t="str">
        <f t="shared" si="8"/>
        <v>N/A</v>
      </c>
      <c r="E26" s="10">
        <v>3959.5665847999999</v>
      </c>
      <c r="F26" s="7" t="str">
        <f t="shared" si="9"/>
        <v>N/A</v>
      </c>
      <c r="G26" s="10">
        <v>3738.2377360999999</v>
      </c>
      <c r="H26" s="7" t="str">
        <f t="shared" si="10"/>
        <v>N/A</v>
      </c>
      <c r="I26" s="8">
        <v>-16.8</v>
      </c>
      <c r="J26" s="8">
        <v>-5.59</v>
      </c>
      <c r="K26" s="30" t="s">
        <v>736</v>
      </c>
      <c r="L26" s="111" t="str">
        <f>IF(J26="Div by 0", "N/A", IF(OR(J26="N/A",K26="N/A"),"N/A", IF(J26&gt;VALUE(MID(K26,1,2)), "No", IF(J26&lt;-1*VALUE(MID(K26,1,2)), "No", "Yes"))))</f>
        <v>Yes</v>
      </c>
    </row>
    <row r="27" spans="1:12" x14ac:dyDescent="0.25">
      <c r="A27" s="134" t="s">
        <v>1124</v>
      </c>
      <c r="B27" s="30" t="s">
        <v>213</v>
      </c>
      <c r="C27" s="10">
        <v>4599.8412558999999</v>
      </c>
      <c r="D27" s="7" t="str">
        <f t="shared" si="8"/>
        <v>N/A</v>
      </c>
      <c r="E27" s="10">
        <v>3489.4725339000001</v>
      </c>
      <c r="F27" s="7" t="str">
        <f t="shared" si="9"/>
        <v>N/A</v>
      </c>
      <c r="G27" s="10">
        <v>3511.1796981000002</v>
      </c>
      <c r="H27" s="7" t="str">
        <f t="shared" si="10"/>
        <v>N/A</v>
      </c>
      <c r="I27" s="8">
        <v>-24.1</v>
      </c>
      <c r="J27" s="8">
        <v>0.62209999999999999</v>
      </c>
      <c r="K27" s="30" t="s">
        <v>736</v>
      </c>
      <c r="L27" s="111" t="str">
        <f>IF(J27="Div by 0", "N/A", IF(OR(J27="N/A",K27="N/A"),"N/A", IF(J27&gt;VALUE(MID(K27,1,2)), "No", IF(J27&lt;-1*VALUE(MID(K27,1,2)), "No", "Yes"))))</f>
        <v>Yes</v>
      </c>
    </row>
    <row r="28" spans="1:12" x14ac:dyDescent="0.25">
      <c r="A28" s="159" t="s">
        <v>1125</v>
      </c>
      <c r="B28" s="30" t="s">
        <v>213</v>
      </c>
      <c r="C28" s="10">
        <v>14148.925286</v>
      </c>
      <c r="D28" s="7" t="str">
        <f t="shared" si="8"/>
        <v>N/A</v>
      </c>
      <c r="E28" s="10">
        <v>9524.0793537000009</v>
      </c>
      <c r="F28" s="7" t="str">
        <f t="shared" si="9"/>
        <v>N/A</v>
      </c>
      <c r="G28" s="10">
        <v>8352.4046718999998</v>
      </c>
      <c r="H28" s="7" t="str">
        <f t="shared" si="10"/>
        <v>N/A</v>
      </c>
      <c r="I28" s="8">
        <v>-32.700000000000003</v>
      </c>
      <c r="J28" s="8">
        <v>-12.3</v>
      </c>
      <c r="K28" s="30" t="s">
        <v>736</v>
      </c>
      <c r="L28" s="111" t="str">
        <f>IF(J28="Div by 0", "N/A", IF(K28="N/A","N/A", IF(J28&gt;VALUE(MID(K28,1,2)), "No", IF(J28&lt;-1*VALUE(MID(K28,1,2)), "No", "Yes"))))</f>
        <v>Yes</v>
      </c>
    </row>
    <row r="29" spans="1:12" x14ac:dyDescent="0.25">
      <c r="A29" s="134" t="s">
        <v>1126</v>
      </c>
      <c r="B29" s="30" t="s">
        <v>213</v>
      </c>
      <c r="C29" s="10">
        <v>15496.824903999999</v>
      </c>
      <c r="D29" s="7" t="str">
        <f t="shared" si="8"/>
        <v>N/A</v>
      </c>
      <c r="E29" s="10">
        <v>12399.938966</v>
      </c>
      <c r="F29" s="7" t="str">
        <f t="shared" si="9"/>
        <v>N/A</v>
      </c>
      <c r="G29" s="10">
        <v>9771.2799821000008</v>
      </c>
      <c r="H29" s="7" t="str">
        <f t="shared" si="10"/>
        <v>N/A</v>
      </c>
      <c r="I29" s="8">
        <v>-20</v>
      </c>
      <c r="J29" s="8">
        <v>-21.2</v>
      </c>
      <c r="K29" s="30" t="s">
        <v>736</v>
      </c>
      <c r="L29" s="111" t="str">
        <f>IF(J29="Div by 0", "N/A", IF(K29="N/A","N/A", IF(J29&gt;VALUE(MID(K29,1,2)), "No", IF(J29&lt;-1*VALUE(MID(K29,1,2)), "No", "Yes"))))</f>
        <v>Yes</v>
      </c>
    </row>
    <row r="30" spans="1:12" x14ac:dyDescent="0.25">
      <c r="A30" s="134" t="s">
        <v>1127</v>
      </c>
      <c r="B30" s="30" t="s">
        <v>213</v>
      </c>
      <c r="C30" s="10">
        <v>18313.397916999998</v>
      </c>
      <c r="D30" s="7" t="str">
        <f t="shared" si="8"/>
        <v>N/A</v>
      </c>
      <c r="E30" s="10">
        <v>10467.598448999999</v>
      </c>
      <c r="F30" s="7" t="str">
        <f t="shared" si="9"/>
        <v>N/A</v>
      </c>
      <c r="G30" s="10">
        <v>11697.652252</v>
      </c>
      <c r="H30" s="7" t="str">
        <f t="shared" si="10"/>
        <v>N/A</v>
      </c>
      <c r="I30" s="8">
        <v>-42.8</v>
      </c>
      <c r="J30" s="8">
        <v>11.75</v>
      </c>
      <c r="K30" s="30" t="s">
        <v>736</v>
      </c>
      <c r="L30" s="111" t="str">
        <f>IF(J30="Div by 0", "N/A", IF(K30="N/A","N/A", IF(J30&gt;VALUE(MID(K30,1,2)), "No", IF(J30&lt;-1*VALUE(MID(K30,1,2)), "No", "Yes"))))</f>
        <v>Yes</v>
      </c>
    </row>
    <row r="31" spans="1:12" x14ac:dyDescent="0.25">
      <c r="A31" s="134" t="s">
        <v>1128</v>
      </c>
      <c r="B31" s="30" t="s">
        <v>213</v>
      </c>
      <c r="C31" s="10">
        <v>14093.77162</v>
      </c>
      <c r="D31" s="7" t="str">
        <f t="shared" si="8"/>
        <v>N/A</v>
      </c>
      <c r="E31" s="10">
        <v>10166.770329000001</v>
      </c>
      <c r="F31" s="7" t="str">
        <f t="shared" si="9"/>
        <v>N/A</v>
      </c>
      <c r="G31" s="10">
        <v>8751.3140958999993</v>
      </c>
      <c r="H31" s="7" t="str">
        <f t="shared" si="10"/>
        <v>N/A</v>
      </c>
      <c r="I31" s="8">
        <v>-27.9</v>
      </c>
      <c r="J31" s="8">
        <v>-13.9</v>
      </c>
      <c r="K31" s="30" t="s">
        <v>736</v>
      </c>
      <c r="L31" s="111" t="str">
        <f>IF(J31="Div by 0", "N/A", IF(OR(J31="N/A",K31="N/A"),"N/A", IF(J31&gt;VALUE(MID(K31,1,2)), "No", IF(J31&lt;-1*VALUE(MID(K31,1,2)), "No", "Yes"))))</f>
        <v>Yes</v>
      </c>
    </row>
    <row r="32" spans="1:12" x14ac:dyDescent="0.25">
      <c r="A32" s="134" t="s">
        <v>1129</v>
      </c>
      <c r="B32" s="30" t="s">
        <v>213</v>
      </c>
      <c r="C32" s="10">
        <v>14235.802052999999</v>
      </c>
      <c r="D32" s="7" t="str">
        <f t="shared" si="8"/>
        <v>N/A</v>
      </c>
      <c r="E32" s="10">
        <v>8467.5182463000001</v>
      </c>
      <c r="F32" s="7" t="str">
        <f t="shared" si="9"/>
        <v>N/A</v>
      </c>
      <c r="G32" s="10">
        <v>7739.8034318999999</v>
      </c>
      <c r="H32" s="7" t="str">
        <f t="shared" si="10"/>
        <v>N/A</v>
      </c>
      <c r="I32" s="8">
        <v>-40.5</v>
      </c>
      <c r="J32" s="8">
        <v>-8.59</v>
      </c>
      <c r="K32" s="30" t="s">
        <v>736</v>
      </c>
      <c r="L32" s="111" t="str">
        <f>IF(J32="Div by 0", "N/A", IF(OR(J32="N/A",K32="N/A"),"N/A", IF(J32&gt;VALUE(MID(K32,1,2)), "No", IF(J32&lt;-1*VALUE(MID(K32,1,2)), "No", "Yes"))))</f>
        <v>Yes</v>
      </c>
    </row>
    <row r="33" spans="1:12" x14ac:dyDescent="0.25">
      <c r="A33" s="134" t="s">
        <v>1706</v>
      </c>
      <c r="B33" s="30" t="s">
        <v>213</v>
      </c>
      <c r="C33" s="10">
        <v>14788.586246000001</v>
      </c>
      <c r="D33" s="7" t="str">
        <f t="shared" si="8"/>
        <v>N/A</v>
      </c>
      <c r="E33" s="10">
        <v>11747.111111</v>
      </c>
      <c r="F33" s="7" t="str">
        <f t="shared" si="9"/>
        <v>N/A</v>
      </c>
      <c r="G33" s="10">
        <v>11252.956243000001</v>
      </c>
      <c r="H33" s="7" t="str">
        <f t="shared" si="10"/>
        <v>N/A</v>
      </c>
      <c r="I33" s="8">
        <v>-20.6</v>
      </c>
      <c r="J33" s="8">
        <v>-4.21</v>
      </c>
      <c r="K33" s="30" t="s">
        <v>736</v>
      </c>
      <c r="L33" s="111" t="str">
        <f t="shared" ref="L33:L45" si="12">IF(J33="Div by 0", "N/A", IF(K33="N/A","N/A", IF(J33&gt;VALUE(MID(K33,1,2)), "No", IF(J33&lt;-1*VALUE(MID(K33,1,2)), "No", "Yes"))))</f>
        <v>Yes</v>
      </c>
    </row>
    <row r="34" spans="1:12" x14ac:dyDescent="0.25">
      <c r="A34" s="134" t="s">
        <v>1707</v>
      </c>
      <c r="B34" s="30" t="s">
        <v>213</v>
      </c>
      <c r="C34" s="10">
        <v>473.76461152000002</v>
      </c>
      <c r="D34" s="7" t="str">
        <f t="shared" si="8"/>
        <v>N/A</v>
      </c>
      <c r="E34" s="10">
        <v>406.62471426000002</v>
      </c>
      <c r="F34" s="7" t="str">
        <f t="shared" si="9"/>
        <v>N/A</v>
      </c>
      <c r="G34" s="10">
        <v>529.19507541999997</v>
      </c>
      <c r="H34" s="7" t="str">
        <f t="shared" si="10"/>
        <v>N/A</v>
      </c>
      <c r="I34" s="8">
        <v>-14.2</v>
      </c>
      <c r="J34" s="8">
        <v>30.14</v>
      </c>
      <c r="K34" s="30" t="s">
        <v>736</v>
      </c>
      <c r="L34" s="111" t="str">
        <f t="shared" si="12"/>
        <v>No</v>
      </c>
    </row>
    <row r="35" spans="1:12" x14ac:dyDescent="0.25">
      <c r="A35" s="134" t="s">
        <v>1708</v>
      </c>
      <c r="B35" s="30" t="s">
        <v>213</v>
      </c>
      <c r="C35" s="10">
        <v>20145.045496999999</v>
      </c>
      <c r="D35" s="7" t="str">
        <f t="shared" si="8"/>
        <v>N/A</v>
      </c>
      <c r="E35" s="10">
        <v>14432.359997</v>
      </c>
      <c r="F35" s="7" t="str">
        <f t="shared" si="9"/>
        <v>N/A</v>
      </c>
      <c r="G35" s="10">
        <v>11511.653316</v>
      </c>
      <c r="H35" s="7" t="str">
        <f t="shared" si="10"/>
        <v>N/A</v>
      </c>
      <c r="I35" s="8">
        <v>-28.4</v>
      </c>
      <c r="J35" s="8">
        <v>-20.2</v>
      </c>
      <c r="K35" s="30" t="s">
        <v>736</v>
      </c>
      <c r="L35" s="111" t="str">
        <f t="shared" si="12"/>
        <v>Yes</v>
      </c>
    </row>
    <row r="36" spans="1:12" x14ac:dyDescent="0.25">
      <c r="A36" s="134" t="s">
        <v>1709</v>
      </c>
      <c r="B36" s="30" t="s">
        <v>213</v>
      </c>
      <c r="C36" s="10">
        <v>41.451425329999999</v>
      </c>
      <c r="D36" s="7" t="str">
        <f t="shared" si="8"/>
        <v>N/A</v>
      </c>
      <c r="E36" s="10">
        <v>56.738376674999998</v>
      </c>
      <c r="F36" s="7" t="str">
        <f t="shared" si="9"/>
        <v>N/A</v>
      </c>
      <c r="G36" s="10">
        <v>169.7809614</v>
      </c>
      <c r="H36" s="7" t="str">
        <f t="shared" si="10"/>
        <v>N/A</v>
      </c>
      <c r="I36" s="8">
        <v>36.880000000000003</v>
      </c>
      <c r="J36" s="8">
        <v>199.2</v>
      </c>
      <c r="K36" s="30" t="s">
        <v>736</v>
      </c>
      <c r="L36" s="111" t="str">
        <f t="shared" si="12"/>
        <v>No</v>
      </c>
    </row>
    <row r="37" spans="1:12" x14ac:dyDescent="0.25">
      <c r="A37" s="134" t="s">
        <v>1710</v>
      </c>
      <c r="B37" s="30" t="s">
        <v>213</v>
      </c>
      <c r="C37" s="10">
        <v>5879.4285713999998</v>
      </c>
      <c r="D37" s="7" t="str">
        <f t="shared" si="8"/>
        <v>N/A</v>
      </c>
      <c r="E37" s="10">
        <v>628.4</v>
      </c>
      <c r="F37" s="7" t="str">
        <f t="shared" si="9"/>
        <v>N/A</v>
      </c>
      <c r="G37" s="10">
        <v>16183.713615000001</v>
      </c>
      <c r="H37" s="7" t="str">
        <f t="shared" si="10"/>
        <v>N/A</v>
      </c>
      <c r="I37" s="8">
        <v>-89.3</v>
      </c>
      <c r="J37" s="8">
        <v>2475</v>
      </c>
      <c r="K37" s="30" t="s">
        <v>736</v>
      </c>
      <c r="L37" s="111" t="str">
        <f t="shared" si="12"/>
        <v>No</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15.834831748999999</v>
      </c>
      <c r="D39" s="7" t="str">
        <f t="shared" si="8"/>
        <v>N/A</v>
      </c>
      <c r="E39" s="10">
        <v>34.721053797000003</v>
      </c>
      <c r="F39" s="7" t="str">
        <f t="shared" si="9"/>
        <v>N/A</v>
      </c>
      <c r="G39" s="10">
        <v>141.09405176000001</v>
      </c>
      <c r="H39" s="7" t="str">
        <f t="shared" si="10"/>
        <v>N/A</v>
      </c>
      <c r="I39" s="8">
        <v>119.3</v>
      </c>
      <c r="J39" s="8">
        <v>306.39999999999998</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18846.447376</v>
      </c>
      <c r="D41" s="7" t="str">
        <f t="shared" si="8"/>
        <v>N/A</v>
      </c>
      <c r="E41" s="10">
        <v>14129.621150000001</v>
      </c>
      <c r="F41" s="7" t="str">
        <f t="shared" si="9"/>
        <v>N/A</v>
      </c>
      <c r="G41" s="10">
        <v>14619.345936</v>
      </c>
      <c r="H41" s="7" t="str">
        <f t="shared" si="10"/>
        <v>N/A</v>
      </c>
      <c r="I41" s="8">
        <v>-25</v>
      </c>
      <c r="J41" s="8">
        <v>3.4660000000000002</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19065.704711999999</v>
      </c>
      <c r="D44" s="7" t="str">
        <f t="shared" si="8"/>
        <v>N/A</v>
      </c>
      <c r="E44" s="10">
        <v>14157.56402</v>
      </c>
      <c r="F44" s="7" t="str">
        <f t="shared" si="9"/>
        <v>N/A</v>
      </c>
      <c r="G44" s="10">
        <v>12719.690591</v>
      </c>
      <c r="H44" s="7" t="str">
        <f t="shared" si="10"/>
        <v>N/A</v>
      </c>
      <c r="I44" s="8">
        <v>-25.7</v>
      </c>
      <c r="J44" s="8">
        <v>-10.199999999999999</v>
      </c>
      <c r="K44" s="30" t="s">
        <v>736</v>
      </c>
      <c r="L44" s="111" t="str">
        <f t="shared" si="12"/>
        <v>Yes</v>
      </c>
    </row>
    <row r="45" spans="1:12" ht="25" x14ac:dyDescent="0.25">
      <c r="A45" s="134" t="s">
        <v>1131</v>
      </c>
      <c r="B45" s="30" t="s">
        <v>213</v>
      </c>
      <c r="C45" s="10">
        <v>282.68159164999997</v>
      </c>
      <c r="D45" s="7" t="str">
        <f t="shared" si="8"/>
        <v>N/A</v>
      </c>
      <c r="E45" s="10">
        <v>248.33000509999999</v>
      </c>
      <c r="F45" s="7" t="str">
        <f t="shared" si="9"/>
        <v>N/A</v>
      </c>
      <c r="G45" s="10">
        <v>363.21821232000002</v>
      </c>
      <c r="H45" s="7" t="str">
        <f t="shared" si="10"/>
        <v>N/A</v>
      </c>
      <c r="I45" s="8">
        <v>-12.2</v>
      </c>
      <c r="J45" s="8">
        <v>46.26</v>
      </c>
      <c r="K45" s="30" t="s">
        <v>736</v>
      </c>
      <c r="L45" s="111" t="str">
        <f t="shared" si="12"/>
        <v>No</v>
      </c>
    </row>
    <row r="46" spans="1:12" x14ac:dyDescent="0.25">
      <c r="A46" s="134" t="s">
        <v>1132</v>
      </c>
      <c r="B46" s="22" t="s">
        <v>213</v>
      </c>
      <c r="C46" s="29">
        <v>54655.401506000002</v>
      </c>
      <c r="D46" s="27" t="str">
        <f t="shared" si="8"/>
        <v>N/A</v>
      </c>
      <c r="E46" s="29">
        <v>51959.687017999997</v>
      </c>
      <c r="F46" s="27" t="str">
        <f t="shared" si="9"/>
        <v>N/A</v>
      </c>
      <c r="G46" s="29">
        <v>54923.020977</v>
      </c>
      <c r="H46" s="27" t="str">
        <f t="shared" si="10"/>
        <v>N/A</v>
      </c>
      <c r="I46" s="8">
        <v>-4.93</v>
      </c>
      <c r="J46" s="8">
        <v>5.7030000000000003</v>
      </c>
      <c r="K46" s="28" t="s">
        <v>736</v>
      </c>
      <c r="L46" s="111" t="str">
        <f>IF(J46="Div by 0", "N/A", IF(K46="N/A","N/A", IF(J46&gt;VALUE(MID(K46,1,2)), "No", IF(J46&lt;-1*VALUE(MID(K46,1,2)), "No", "Yes"))))</f>
        <v>Yes</v>
      </c>
    </row>
    <row r="47" spans="1:12" x14ac:dyDescent="0.25">
      <c r="A47" s="168" t="s">
        <v>1133</v>
      </c>
      <c r="B47" s="22" t="s">
        <v>213</v>
      </c>
      <c r="C47" s="29">
        <v>29520.089555999999</v>
      </c>
      <c r="D47" s="27" t="str">
        <f t="shared" si="8"/>
        <v>N/A</v>
      </c>
      <c r="E47" s="29">
        <v>31802.935992999999</v>
      </c>
      <c r="F47" s="27" t="str">
        <f t="shared" si="9"/>
        <v>N/A</v>
      </c>
      <c r="G47" s="29">
        <v>34510.461536000003</v>
      </c>
      <c r="H47" s="27" t="str">
        <f t="shared" si="10"/>
        <v>N/A</v>
      </c>
      <c r="I47" s="8">
        <v>7.7329999999999997</v>
      </c>
      <c r="J47" s="8">
        <v>8.5129999999999999</v>
      </c>
      <c r="K47" s="28" t="s">
        <v>736</v>
      </c>
      <c r="L47" s="111" t="str">
        <f>IF(J47="Div by 0", "N/A", IF(K47="N/A","N/A", IF(J47&gt;VALUE(MID(K47,1,2)), "No", IF(J47&lt;-1*VALUE(MID(K47,1,2)), "No", "Yes"))))</f>
        <v>Yes</v>
      </c>
    </row>
    <row r="48" spans="1:12" ht="25" x14ac:dyDescent="0.25">
      <c r="A48" s="134" t="s">
        <v>1134</v>
      </c>
      <c r="B48" s="22" t="s">
        <v>213</v>
      </c>
      <c r="C48" s="29">
        <v>39587.416434999999</v>
      </c>
      <c r="D48" s="27" t="str">
        <f t="shared" si="8"/>
        <v>N/A</v>
      </c>
      <c r="E48" s="29">
        <v>41394.518826</v>
      </c>
      <c r="F48" s="27" t="str">
        <f t="shared" si="9"/>
        <v>N/A</v>
      </c>
      <c r="G48" s="29">
        <v>43228.691218</v>
      </c>
      <c r="H48" s="27" t="str">
        <f t="shared" si="10"/>
        <v>N/A</v>
      </c>
      <c r="I48" s="8">
        <v>4.5650000000000004</v>
      </c>
      <c r="J48" s="8">
        <v>4.431</v>
      </c>
      <c r="K48" s="28" t="s">
        <v>736</v>
      </c>
      <c r="L48" s="111" t="str">
        <f>IF(J48="Div by 0", "N/A", IF(K48="N/A","N/A", IF(J48&gt;VALUE(MID(K48,1,2)), "No", IF(J48&lt;-1*VALUE(MID(K48,1,2)), "No", "Yes"))))</f>
        <v>Yes</v>
      </c>
    </row>
    <row r="49" spans="1:12" x14ac:dyDescent="0.25">
      <c r="A49" s="157" t="s">
        <v>1135</v>
      </c>
      <c r="B49" s="22" t="s">
        <v>213</v>
      </c>
      <c r="C49" s="29">
        <v>29342.242017</v>
      </c>
      <c r="D49" s="27" t="str">
        <f t="shared" si="8"/>
        <v>N/A</v>
      </c>
      <c r="E49" s="29">
        <v>23666.010480000001</v>
      </c>
      <c r="F49" s="27" t="str">
        <f t="shared" si="9"/>
        <v>N/A</v>
      </c>
      <c r="G49" s="29">
        <v>32708.844186999999</v>
      </c>
      <c r="H49" s="27" t="str">
        <f t="shared" si="10"/>
        <v>N/A</v>
      </c>
      <c r="I49" s="8">
        <v>-19.3</v>
      </c>
      <c r="J49" s="8">
        <v>38.21</v>
      </c>
      <c r="K49" s="28" t="s">
        <v>736</v>
      </c>
      <c r="L49" s="111" t="str">
        <f t="shared" ref="L49:L59" si="13">IF(J49="Div by 0", "N/A", IF(K49="N/A","N/A", IF(J49&gt;VALUE(MID(K49,1,2)), "No", IF(J49&lt;-1*VALUE(MID(K49,1,2)), "No", "Yes"))))</f>
        <v>No</v>
      </c>
    </row>
    <row r="50" spans="1:12" ht="25" x14ac:dyDescent="0.25">
      <c r="A50" s="134" t="s">
        <v>1136</v>
      </c>
      <c r="B50" s="22" t="s">
        <v>213</v>
      </c>
      <c r="C50" s="29">
        <v>25623.064181999998</v>
      </c>
      <c r="D50" s="27" t="str">
        <f t="shared" si="8"/>
        <v>N/A</v>
      </c>
      <c r="E50" s="29" t="s">
        <v>1748</v>
      </c>
      <c r="F50" s="27" t="str">
        <f t="shared" si="9"/>
        <v>N/A</v>
      </c>
      <c r="G50" s="29" t="s">
        <v>1748</v>
      </c>
      <c r="H50" s="27" t="str">
        <f t="shared" si="10"/>
        <v>N/A</v>
      </c>
      <c r="I50" s="8" t="s">
        <v>1748</v>
      </c>
      <c r="J50" s="8" t="s">
        <v>1748</v>
      </c>
      <c r="K50" s="28" t="s">
        <v>736</v>
      </c>
      <c r="L50" s="111" t="str">
        <f t="shared" si="13"/>
        <v>N/A</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v>13036.796992</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v>25867.428571</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v>5452.6666667</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74068.691061999998</v>
      </c>
      <c r="D55" s="27" t="str">
        <f t="shared" si="14"/>
        <v>N/A</v>
      </c>
      <c r="E55" s="29">
        <v>81675.284314000004</v>
      </c>
      <c r="F55" s="27" t="str">
        <f t="shared" si="15"/>
        <v>N/A</v>
      </c>
      <c r="G55" s="29">
        <v>67573.324999999997</v>
      </c>
      <c r="H55" s="27" t="str">
        <f t="shared" si="16"/>
        <v>N/A</v>
      </c>
      <c r="I55" s="8">
        <v>10.27</v>
      </c>
      <c r="J55" s="8">
        <v>-17.3</v>
      </c>
      <c r="K55" s="28" t="s">
        <v>736</v>
      </c>
      <c r="L55" s="111" t="str">
        <f t="shared" si="13"/>
        <v>Yes</v>
      </c>
    </row>
    <row r="56" spans="1:12" ht="25" x14ac:dyDescent="0.25">
      <c r="A56" s="134" t="s">
        <v>1142</v>
      </c>
      <c r="B56" s="22" t="s">
        <v>213</v>
      </c>
      <c r="C56" s="29">
        <v>19475.768337000001</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46382.384615000003</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v>14658.5</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v>28353.729083999999</v>
      </c>
      <c r="D59" s="27" t="str">
        <f t="shared" si="14"/>
        <v>N/A</v>
      </c>
      <c r="E59" s="29">
        <v>23252.440483999999</v>
      </c>
      <c r="F59" s="27" t="str">
        <f t="shared" si="15"/>
        <v>N/A</v>
      </c>
      <c r="G59" s="29">
        <v>32563.620900000002</v>
      </c>
      <c r="H59" s="27" t="str">
        <f t="shared" si="16"/>
        <v>N/A</v>
      </c>
      <c r="I59" s="8">
        <v>-18</v>
      </c>
      <c r="J59" s="8">
        <v>40.04</v>
      </c>
      <c r="K59" s="28" t="s">
        <v>736</v>
      </c>
      <c r="L59" s="111" t="str">
        <f t="shared" si="13"/>
        <v>No</v>
      </c>
    </row>
    <row r="60" spans="1:12" x14ac:dyDescent="0.25">
      <c r="A60" s="157" t="s">
        <v>356</v>
      </c>
      <c r="B60" s="22" t="s">
        <v>213</v>
      </c>
      <c r="C60" s="29">
        <v>603934541</v>
      </c>
      <c r="D60" s="27" t="str">
        <f t="shared" si="14"/>
        <v>N/A</v>
      </c>
      <c r="E60" s="29">
        <v>176339654</v>
      </c>
      <c r="F60" s="27" t="str">
        <f t="shared" si="15"/>
        <v>N/A</v>
      </c>
      <c r="G60" s="29">
        <v>363315647</v>
      </c>
      <c r="H60" s="27" t="str">
        <f t="shared" si="16"/>
        <v>N/A</v>
      </c>
      <c r="I60" s="8">
        <v>-70.8</v>
      </c>
      <c r="J60" s="8">
        <v>106</v>
      </c>
      <c r="K60" s="28" t="s">
        <v>736</v>
      </c>
      <c r="L60" s="111" t="str">
        <f t="shared" ref="L60:L70" si="17">IF(J60="Div by 0", "N/A", IF(K60="N/A","N/A", IF(J60&gt;VALUE(MID(K60,1,2)), "No", IF(J60&lt;-1*VALUE(MID(K60,1,2)), "No", "Yes"))))</f>
        <v>No</v>
      </c>
    </row>
    <row r="61" spans="1:12" ht="25" x14ac:dyDescent="0.25">
      <c r="A61" s="134" t="s">
        <v>1146</v>
      </c>
      <c r="B61" s="22" t="s">
        <v>213</v>
      </c>
      <c r="C61" s="29">
        <v>42740961</v>
      </c>
      <c r="D61" s="27" t="str">
        <f t="shared" si="14"/>
        <v>N/A</v>
      </c>
      <c r="E61" s="29">
        <v>0</v>
      </c>
      <c r="F61" s="27" t="str">
        <f t="shared" si="15"/>
        <v>N/A</v>
      </c>
      <c r="G61" s="29">
        <v>0</v>
      </c>
      <c r="H61" s="27" t="str">
        <f t="shared" si="16"/>
        <v>N/A</v>
      </c>
      <c r="I61" s="8">
        <v>-100</v>
      </c>
      <c r="J61" s="8" t="s">
        <v>1748</v>
      </c>
      <c r="K61" s="28" t="s">
        <v>736</v>
      </c>
      <c r="L61" s="111" t="str">
        <f t="shared" si="17"/>
        <v>N/A</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42887</v>
      </c>
      <c r="D63" s="27" t="str">
        <f t="shared" si="14"/>
        <v>N/A</v>
      </c>
      <c r="E63" s="29">
        <v>0</v>
      </c>
      <c r="F63" s="27" t="str">
        <f t="shared" si="15"/>
        <v>N/A</v>
      </c>
      <c r="G63" s="29">
        <v>0</v>
      </c>
      <c r="H63" s="27" t="str">
        <f t="shared" si="16"/>
        <v>N/A</v>
      </c>
      <c r="I63" s="8">
        <v>-100</v>
      </c>
      <c r="J63" s="8" t="s">
        <v>1748</v>
      </c>
      <c r="K63" s="28" t="s">
        <v>736</v>
      </c>
      <c r="L63" s="111" t="str">
        <f t="shared" si="17"/>
        <v>N/A</v>
      </c>
    </row>
    <row r="64" spans="1:12" ht="25" x14ac:dyDescent="0.25">
      <c r="A64" s="134" t="s">
        <v>1149</v>
      </c>
      <c r="B64" s="22" t="s">
        <v>213</v>
      </c>
      <c r="C64" s="29">
        <v>476508</v>
      </c>
      <c r="D64" s="27" t="str">
        <f t="shared" si="14"/>
        <v>N/A</v>
      </c>
      <c r="E64" s="29">
        <v>0</v>
      </c>
      <c r="F64" s="27" t="str">
        <f t="shared" si="15"/>
        <v>N/A</v>
      </c>
      <c r="G64" s="29">
        <v>0</v>
      </c>
      <c r="H64" s="27" t="str">
        <f t="shared" si="16"/>
        <v>N/A</v>
      </c>
      <c r="I64" s="8">
        <v>-100</v>
      </c>
      <c r="J64" s="8" t="s">
        <v>1748</v>
      </c>
      <c r="K64" s="28" t="s">
        <v>736</v>
      </c>
      <c r="L64" s="111" t="str">
        <f t="shared" si="17"/>
        <v>N/A</v>
      </c>
    </row>
    <row r="65" spans="1:12" ht="25" x14ac:dyDescent="0.25">
      <c r="A65" s="134" t="s">
        <v>1150</v>
      </c>
      <c r="B65" s="22" t="s">
        <v>213</v>
      </c>
      <c r="C65" s="29">
        <v>11458</v>
      </c>
      <c r="D65" s="27" t="str">
        <f t="shared" si="14"/>
        <v>N/A</v>
      </c>
      <c r="E65" s="29">
        <v>0</v>
      </c>
      <c r="F65" s="27" t="str">
        <f t="shared" si="15"/>
        <v>N/A</v>
      </c>
      <c r="G65" s="29">
        <v>0</v>
      </c>
      <c r="H65" s="27" t="str">
        <f t="shared" si="16"/>
        <v>N/A</v>
      </c>
      <c r="I65" s="8">
        <v>-100</v>
      </c>
      <c r="J65" s="8" t="s">
        <v>1748</v>
      </c>
      <c r="K65" s="28" t="s">
        <v>736</v>
      </c>
      <c r="L65" s="111" t="str">
        <f t="shared" si="17"/>
        <v>N/A</v>
      </c>
    </row>
    <row r="66" spans="1:12" x14ac:dyDescent="0.25">
      <c r="A66" s="134" t="s">
        <v>1151</v>
      </c>
      <c r="B66" s="22" t="s">
        <v>213</v>
      </c>
      <c r="C66" s="29">
        <v>100466657</v>
      </c>
      <c r="D66" s="27" t="str">
        <f t="shared" si="14"/>
        <v>N/A</v>
      </c>
      <c r="E66" s="29">
        <v>4068332</v>
      </c>
      <c r="F66" s="27" t="str">
        <f t="shared" si="15"/>
        <v>N/A</v>
      </c>
      <c r="G66" s="29">
        <v>2914940</v>
      </c>
      <c r="H66" s="27" t="str">
        <f t="shared" si="16"/>
        <v>N/A</v>
      </c>
      <c r="I66" s="8">
        <v>-96</v>
      </c>
      <c r="J66" s="8">
        <v>-28.4</v>
      </c>
      <c r="K66" s="28" t="s">
        <v>736</v>
      </c>
      <c r="L66" s="111" t="str">
        <f t="shared" si="17"/>
        <v>Yes</v>
      </c>
    </row>
    <row r="67" spans="1:12" ht="25" x14ac:dyDescent="0.25">
      <c r="A67" s="134" t="s">
        <v>1152</v>
      </c>
      <c r="B67" s="22" t="s">
        <v>213</v>
      </c>
      <c r="C67" s="29">
        <v>24539044</v>
      </c>
      <c r="D67" s="27" t="str">
        <f t="shared" si="14"/>
        <v>N/A</v>
      </c>
      <c r="E67" s="29">
        <v>0</v>
      </c>
      <c r="F67" s="27" t="str">
        <f t="shared" si="15"/>
        <v>N/A</v>
      </c>
      <c r="G67" s="29">
        <v>0</v>
      </c>
      <c r="H67" s="27" t="str">
        <f t="shared" si="16"/>
        <v>N/A</v>
      </c>
      <c r="I67" s="8">
        <v>-100</v>
      </c>
      <c r="J67" s="8" t="s">
        <v>1748</v>
      </c>
      <c r="K67" s="28" t="s">
        <v>736</v>
      </c>
      <c r="L67" s="111" t="str">
        <f t="shared" si="17"/>
        <v>N/A</v>
      </c>
    </row>
    <row r="68" spans="1:12" ht="25" x14ac:dyDescent="0.25">
      <c r="A68" s="134" t="s">
        <v>1153</v>
      </c>
      <c r="B68" s="22" t="s">
        <v>213</v>
      </c>
      <c r="C68" s="29">
        <v>7047</v>
      </c>
      <c r="D68" s="27" t="str">
        <f t="shared" si="14"/>
        <v>N/A</v>
      </c>
      <c r="E68" s="29">
        <v>0</v>
      </c>
      <c r="F68" s="27" t="str">
        <f t="shared" si="15"/>
        <v>N/A</v>
      </c>
      <c r="G68" s="29">
        <v>0</v>
      </c>
      <c r="H68" s="27" t="str">
        <f t="shared" si="16"/>
        <v>N/A</v>
      </c>
      <c r="I68" s="8">
        <v>-100</v>
      </c>
      <c r="J68" s="8" t="s">
        <v>1748</v>
      </c>
      <c r="K68" s="28" t="s">
        <v>736</v>
      </c>
      <c r="L68" s="111" t="str">
        <f t="shared" si="17"/>
        <v>N/A</v>
      </c>
    </row>
    <row r="69" spans="1:12" ht="25" x14ac:dyDescent="0.25">
      <c r="A69" s="134" t="s">
        <v>1154</v>
      </c>
      <c r="B69" s="22" t="s">
        <v>213</v>
      </c>
      <c r="C69" s="29">
        <v>326454</v>
      </c>
      <c r="D69" s="27" t="str">
        <f t="shared" si="14"/>
        <v>N/A</v>
      </c>
      <c r="E69" s="29">
        <v>0</v>
      </c>
      <c r="F69" s="27" t="str">
        <f t="shared" si="15"/>
        <v>N/A</v>
      </c>
      <c r="G69" s="29">
        <v>0</v>
      </c>
      <c r="H69" s="27" t="str">
        <f t="shared" si="16"/>
        <v>N/A</v>
      </c>
      <c r="I69" s="8">
        <v>-100</v>
      </c>
      <c r="J69" s="8" t="s">
        <v>1748</v>
      </c>
      <c r="K69" s="28" t="s">
        <v>736</v>
      </c>
      <c r="L69" s="111" t="str">
        <f t="shared" si="17"/>
        <v>N/A</v>
      </c>
    </row>
    <row r="70" spans="1:12" x14ac:dyDescent="0.25">
      <c r="A70" s="134" t="s">
        <v>1155</v>
      </c>
      <c r="B70" s="22" t="s">
        <v>213</v>
      </c>
      <c r="C70" s="29">
        <v>435323525</v>
      </c>
      <c r="D70" s="27" t="str">
        <f t="shared" si="14"/>
        <v>N/A</v>
      </c>
      <c r="E70" s="29">
        <v>172271322</v>
      </c>
      <c r="F70" s="27" t="str">
        <f t="shared" si="15"/>
        <v>N/A</v>
      </c>
      <c r="G70" s="29">
        <v>360400707</v>
      </c>
      <c r="H70" s="27" t="str">
        <f t="shared" si="16"/>
        <v>N/A</v>
      </c>
      <c r="I70" s="8">
        <v>-60.4</v>
      </c>
      <c r="J70" s="8">
        <v>109.2</v>
      </c>
      <c r="K70" s="28" t="s">
        <v>736</v>
      </c>
      <c r="L70" s="111" t="str">
        <f t="shared" si="17"/>
        <v>No</v>
      </c>
    </row>
    <row r="71" spans="1:12" x14ac:dyDescent="0.25">
      <c r="A71" s="157" t="s">
        <v>1156</v>
      </c>
      <c r="B71" s="22" t="s">
        <v>213</v>
      </c>
      <c r="C71" s="29">
        <v>17234.099278000002</v>
      </c>
      <c r="D71" s="27" t="str">
        <f t="shared" si="14"/>
        <v>N/A</v>
      </c>
      <c r="E71" s="29">
        <v>12238.160454999999</v>
      </c>
      <c r="F71" s="27" t="str">
        <f t="shared" si="15"/>
        <v>N/A</v>
      </c>
      <c r="G71" s="29">
        <v>18838.310018</v>
      </c>
      <c r="H71" s="27" t="str">
        <f t="shared" si="16"/>
        <v>N/A</v>
      </c>
      <c r="I71" s="8">
        <v>-29</v>
      </c>
      <c r="J71" s="8">
        <v>53.93</v>
      </c>
      <c r="K71" s="28" t="s">
        <v>736</v>
      </c>
      <c r="L71" s="111" t="str">
        <f t="shared" ref="L71:L81" si="18">IF(J71="Div by 0", "N/A", IF(K71="N/A","N/A", IF(J71&gt;VALUE(MID(K71,1,2)), "No", IF(J71&lt;-1*VALUE(MID(K71,1,2)), "No", "Yes"))))</f>
        <v>No</v>
      </c>
    </row>
    <row r="72" spans="1:12" ht="25" x14ac:dyDescent="0.25">
      <c r="A72" s="134" t="s">
        <v>1157</v>
      </c>
      <c r="B72" s="22" t="s">
        <v>213</v>
      </c>
      <c r="C72" s="29">
        <v>8044.6002258999997</v>
      </c>
      <c r="D72" s="27" t="str">
        <f t="shared" si="14"/>
        <v>N/A</v>
      </c>
      <c r="E72" s="29" t="s">
        <v>1748</v>
      </c>
      <c r="F72" s="27" t="str">
        <f t="shared" si="15"/>
        <v>N/A</v>
      </c>
      <c r="G72" s="29" t="s">
        <v>1748</v>
      </c>
      <c r="H72" s="27" t="str">
        <f t="shared" si="16"/>
        <v>N/A</v>
      </c>
      <c r="I72" s="8" t="s">
        <v>1748</v>
      </c>
      <c r="J72" s="8" t="s">
        <v>1748</v>
      </c>
      <c r="K72" s="28" t="s">
        <v>736</v>
      </c>
      <c r="L72" s="111" t="str">
        <f t="shared" si="18"/>
        <v>N/A</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v>322.45864662000002</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v>22690.857143000001</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v>3819.3333333</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60267.940611999999</v>
      </c>
      <c r="D77" s="27" t="str">
        <f t="shared" si="14"/>
        <v>N/A</v>
      </c>
      <c r="E77" s="29">
        <v>39885.607842999998</v>
      </c>
      <c r="F77" s="27" t="str">
        <f t="shared" si="15"/>
        <v>N/A</v>
      </c>
      <c r="G77" s="29">
        <v>36436.75</v>
      </c>
      <c r="H77" s="27" t="str">
        <f t="shared" si="16"/>
        <v>N/A</v>
      </c>
      <c r="I77" s="8">
        <v>-33.799999999999997</v>
      </c>
      <c r="J77" s="8">
        <v>-8.65</v>
      </c>
      <c r="K77" s="28" t="s">
        <v>736</v>
      </c>
      <c r="L77" s="111" t="str">
        <f t="shared" si="18"/>
        <v>Yes</v>
      </c>
    </row>
    <row r="78" spans="1:12" ht="25" x14ac:dyDescent="0.25">
      <c r="A78" s="134" t="s">
        <v>1163</v>
      </c>
      <c r="B78" s="22" t="s">
        <v>213</v>
      </c>
      <c r="C78" s="29">
        <v>8910.3282498000008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542.07692308000003</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v>6529.08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v>17351.170832</v>
      </c>
      <c r="D81" s="27" t="str">
        <f t="shared" si="14"/>
        <v>N/A</v>
      </c>
      <c r="E81" s="29">
        <v>12041.051373</v>
      </c>
      <c r="F81" s="27" t="str">
        <f t="shared" si="15"/>
        <v>N/A</v>
      </c>
      <c r="G81" s="29">
        <v>18765.006092</v>
      </c>
      <c r="H81" s="27" t="str">
        <f t="shared" si="16"/>
        <v>N/A</v>
      </c>
      <c r="I81" s="8">
        <v>-30.6</v>
      </c>
      <c r="J81" s="8">
        <v>55.84</v>
      </c>
      <c r="K81" s="28" t="s">
        <v>736</v>
      </c>
      <c r="L81" s="111" t="str">
        <f t="shared" si="18"/>
        <v>No</v>
      </c>
    </row>
    <row r="82" spans="1:12" x14ac:dyDescent="0.25">
      <c r="A82" s="134" t="s">
        <v>357</v>
      </c>
      <c r="B82" s="22" t="s">
        <v>213</v>
      </c>
      <c r="C82" s="29">
        <v>605992058</v>
      </c>
      <c r="D82" s="27" t="str">
        <f t="shared" si="14"/>
        <v>N/A</v>
      </c>
      <c r="E82" s="29">
        <v>312507206</v>
      </c>
      <c r="F82" s="27" t="str">
        <f t="shared" si="15"/>
        <v>N/A</v>
      </c>
      <c r="G82" s="29">
        <v>381087304</v>
      </c>
      <c r="H82" s="27" t="str">
        <f t="shared" si="16"/>
        <v>N/A</v>
      </c>
      <c r="I82" s="8">
        <v>-48.4</v>
      </c>
      <c r="J82" s="8">
        <v>21.95</v>
      </c>
      <c r="K82" s="28" t="s">
        <v>736</v>
      </c>
      <c r="L82" s="111" t="str">
        <f t="shared" ref="L82:L138" si="19">IF(J82="Div by 0", "N/A", IF(K82="N/A","N/A", IF(J82&gt;VALUE(MID(K82,1,2)), "No", IF(J82&lt;-1*VALUE(MID(K82,1,2)), "No", "Yes"))))</f>
        <v>Yes</v>
      </c>
    </row>
    <row r="83" spans="1:12" x14ac:dyDescent="0.25">
      <c r="A83" s="134" t="s">
        <v>363</v>
      </c>
      <c r="B83" s="22" t="s">
        <v>213</v>
      </c>
      <c r="C83" s="23">
        <v>37628</v>
      </c>
      <c r="D83" s="27" t="str">
        <f t="shared" ref="D83:D114" si="20">IF($B83="N/A","N/A",IF(C83&gt;10,"No",IF(C83&lt;-10,"No","Yes")))</f>
        <v>N/A</v>
      </c>
      <c r="E83" s="23">
        <v>19172</v>
      </c>
      <c r="F83" s="27" t="str">
        <f t="shared" ref="F83:F114" si="21">IF($B83="N/A","N/A",IF(E83&gt;10,"No",IF(E83&lt;-10,"No","Yes")))</f>
        <v>N/A</v>
      </c>
      <c r="G83" s="23">
        <v>20143</v>
      </c>
      <c r="H83" s="27" t="str">
        <f t="shared" ref="H83:H114" si="22">IF($B83="N/A","N/A",IF(G83&gt;10,"No",IF(G83&lt;-10,"No","Yes")))</f>
        <v>N/A</v>
      </c>
      <c r="I83" s="8">
        <v>-49</v>
      </c>
      <c r="J83" s="8">
        <v>5.0650000000000004</v>
      </c>
      <c r="K83" s="28" t="s">
        <v>736</v>
      </c>
      <c r="L83" s="111" t="str">
        <f t="shared" si="19"/>
        <v>Yes</v>
      </c>
    </row>
    <row r="84" spans="1:12" x14ac:dyDescent="0.25">
      <c r="A84" s="134" t="s">
        <v>358</v>
      </c>
      <c r="B84" s="22" t="s">
        <v>213</v>
      </c>
      <c r="C84" s="29">
        <v>16104.817104</v>
      </c>
      <c r="D84" s="27" t="str">
        <f t="shared" si="20"/>
        <v>N/A</v>
      </c>
      <c r="E84" s="29">
        <v>16300.188087</v>
      </c>
      <c r="F84" s="27" t="str">
        <f t="shared" si="21"/>
        <v>N/A</v>
      </c>
      <c r="G84" s="29">
        <v>18919.093680000002</v>
      </c>
      <c r="H84" s="27" t="str">
        <f t="shared" si="22"/>
        <v>N/A</v>
      </c>
      <c r="I84" s="8">
        <v>1.2130000000000001</v>
      </c>
      <c r="J84" s="8">
        <v>16.07</v>
      </c>
      <c r="K84" s="28" t="s">
        <v>736</v>
      </c>
      <c r="L84" s="111" t="str">
        <f t="shared" si="19"/>
        <v>Yes</v>
      </c>
    </row>
    <row r="85" spans="1:12" x14ac:dyDescent="0.25">
      <c r="A85" s="134" t="s">
        <v>1167</v>
      </c>
      <c r="B85" s="22" t="s">
        <v>213</v>
      </c>
      <c r="C85" s="29">
        <v>14352628</v>
      </c>
      <c r="D85" s="27" t="str">
        <f t="shared" si="20"/>
        <v>N/A</v>
      </c>
      <c r="E85" s="29">
        <v>207441</v>
      </c>
      <c r="F85" s="27" t="str">
        <f t="shared" si="21"/>
        <v>N/A</v>
      </c>
      <c r="G85" s="29">
        <v>384640</v>
      </c>
      <c r="H85" s="27" t="str">
        <f t="shared" si="22"/>
        <v>N/A</v>
      </c>
      <c r="I85" s="8">
        <v>-98.6</v>
      </c>
      <c r="J85" s="8">
        <v>85.42</v>
      </c>
      <c r="K85" s="28" t="s">
        <v>736</v>
      </c>
      <c r="L85" s="111" t="str">
        <f t="shared" si="19"/>
        <v>No</v>
      </c>
    </row>
    <row r="86" spans="1:12" x14ac:dyDescent="0.25">
      <c r="A86" s="134" t="s">
        <v>726</v>
      </c>
      <c r="B86" s="22" t="s">
        <v>213</v>
      </c>
      <c r="C86" s="23">
        <v>12679</v>
      </c>
      <c r="D86" s="27" t="str">
        <f t="shared" si="20"/>
        <v>N/A</v>
      </c>
      <c r="E86" s="23">
        <v>384</v>
      </c>
      <c r="F86" s="27" t="str">
        <f t="shared" si="21"/>
        <v>N/A</v>
      </c>
      <c r="G86" s="23">
        <v>652</v>
      </c>
      <c r="H86" s="27" t="str">
        <f t="shared" si="22"/>
        <v>N/A</v>
      </c>
      <c r="I86" s="8">
        <v>-97</v>
      </c>
      <c r="J86" s="8">
        <v>69.790000000000006</v>
      </c>
      <c r="K86" s="28" t="s">
        <v>736</v>
      </c>
      <c r="L86" s="111" t="str">
        <f t="shared" si="19"/>
        <v>No</v>
      </c>
    </row>
    <row r="87" spans="1:12" ht="25" x14ac:dyDescent="0.25">
      <c r="A87" s="134" t="s">
        <v>1168</v>
      </c>
      <c r="B87" s="22" t="s">
        <v>213</v>
      </c>
      <c r="C87" s="29">
        <v>1132</v>
      </c>
      <c r="D87" s="27" t="str">
        <f t="shared" si="20"/>
        <v>N/A</v>
      </c>
      <c r="E87" s="29">
        <v>540.2109375</v>
      </c>
      <c r="F87" s="27" t="str">
        <f t="shared" si="21"/>
        <v>N/A</v>
      </c>
      <c r="G87" s="29">
        <v>589.93865030999996</v>
      </c>
      <c r="H87" s="27" t="str">
        <f t="shared" si="22"/>
        <v>N/A</v>
      </c>
      <c r="I87" s="8">
        <v>-52.3</v>
      </c>
      <c r="J87" s="8">
        <v>9.2050000000000001</v>
      </c>
      <c r="K87" s="28" t="s">
        <v>736</v>
      </c>
      <c r="L87" s="111" t="str">
        <f t="shared" si="19"/>
        <v>Yes</v>
      </c>
    </row>
    <row r="88" spans="1:12" ht="25" x14ac:dyDescent="0.25">
      <c r="A88" s="134" t="s">
        <v>1169</v>
      </c>
      <c r="B88" s="22" t="s">
        <v>213</v>
      </c>
      <c r="C88" s="29">
        <v>265776121</v>
      </c>
      <c r="D88" s="27" t="str">
        <f t="shared" si="20"/>
        <v>N/A</v>
      </c>
      <c r="E88" s="29">
        <v>127757476</v>
      </c>
      <c r="F88" s="27" t="str">
        <f t="shared" si="21"/>
        <v>N/A</v>
      </c>
      <c r="G88" s="29">
        <v>172416815</v>
      </c>
      <c r="H88" s="27" t="str">
        <f t="shared" si="22"/>
        <v>N/A</v>
      </c>
      <c r="I88" s="8">
        <v>-51.9</v>
      </c>
      <c r="J88" s="8">
        <v>34.96</v>
      </c>
      <c r="K88" s="28" t="s">
        <v>736</v>
      </c>
      <c r="L88" s="111" t="str">
        <f t="shared" si="19"/>
        <v>No</v>
      </c>
    </row>
    <row r="89" spans="1:12" x14ac:dyDescent="0.25">
      <c r="A89" s="134" t="s">
        <v>727</v>
      </c>
      <c r="B89" s="22" t="s">
        <v>213</v>
      </c>
      <c r="C89" s="23">
        <v>9156</v>
      </c>
      <c r="D89" s="27" t="str">
        <f t="shared" si="20"/>
        <v>N/A</v>
      </c>
      <c r="E89" s="23">
        <v>4775</v>
      </c>
      <c r="F89" s="27" t="str">
        <f t="shared" si="21"/>
        <v>N/A</v>
      </c>
      <c r="G89" s="23">
        <v>5542</v>
      </c>
      <c r="H89" s="27" t="str">
        <f t="shared" si="22"/>
        <v>N/A</v>
      </c>
      <c r="I89" s="8">
        <v>-47.8</v>
      </c>
      <c r="J89" s="8">
        <v>16.059999999999999</v>
      </c>
      <c r="K89" s="28" t="s">
        <v>736</v>
      </c>
      <c r="L89" s="111" t="str">
        <f t="shared" si="19"/>
        <v>Yes</v>
      </c>
    </row>
    <row r="90" spans="1:12" ht="25" x14ac:dyDescent="0.25">
      <c r="A90" s="134" t="s">
        <v>1170</v>
      </c>
      <c r="B90" s="22" t="s">
        <v>213</v>
      </c>
      <c r="C90" s="29">
        <v>29027.536151</v>
      </c>
      <c r="D90" s="27" t="str">
        <f t="shared" si="20"/>
        <v>N/A</v>
      </c>
      <c r="E90" s="29">
        <v>26755.492355999999</v>
      </c>
      <c r="F90" s="27" t="str">
        <f t="shared" si="21"/>
        <v>N/A</v>
      </c>
      <c r="G90" s="29">
        <v>31110.937387000002</v>
      </c>
      <c r="H90" s="27" t="str">
        <f t="shared" si="22"/>
        <v>N/A</v>
      </c>
      <c r="I90" s="8">
        <v>-7.83</v>
      </c>
      <c r="J90" s="8">
        <v>16.28</v>
      </c>
      <c r="K90" s="28" t="s">
        <v>736</v>
      </c>
      <c r="L90" s="111" t="str">
        <f t="shared" si="19"/>
        <v>Yes</v>
      </c>
    </row>
    <row r="91" spans="1:12" ht="25" x14ac:dyDescent="0.25">
      <c r="A91" s="134" t="s">
        <v>1171</v>
      </c>
      <c r="B91" s="22" t="s">
        <v>213</v>
      </c>
      <c r="C91" s="29">
        <v>7383489</v>
      </c>
      <c r="D91" s="27" t="str">
        <f t="shared" si="20"/>
        <v>N/A</v>
      </c>
      <c r="E91" s="29">
        <v>3420987</v>
      </c>
      <c r="F91" s="27" t="str">
        <f t="shared" si="21"/>
        <v>N/A</v>
      </c>
      <c r="G91" s="29">
        <v>6766616</v>
      </c>
      <c r="H91" s="27" t="str">
        <f t="shared" si="22"/>
        <v>N/A</v>
      </c>
      <c r="I91" s="8">
        <v>-53.7</v>
      </c>
      <c r="J91" s="8">
        <v>97.8</v>
      </c>
      <c r="K91" s="28" t="s">
        <v>736</v>
      </c>
      <c r="L91" s="111" t="str">
        <f t="shared" si="19"/>
        <v>No</v>
      </c>
    </row>
    <row r="92" spans="1:12" x14ac:dyDescent="0.25">
      <c r="A92" s="134" t="s">
        <v>728</v>
      </c>
      <c r="B92" s="22" t="s">
        <v>213</v>
      </c>
      <c r="C92" s="23">
        <v>1566</v>
      </c>
      <c r="D92" s="27" t="str">
        <f t="shared" si="20"/>
        <v>N/A</v>
      </c>
      <c r="E92" s="23">
        <v>672</v>
      </c>
      <c r="F92" s="27" t="str">
        <f t="shared" si="21"/>
        <v>N/A</v>
      </c>
      <c r="G92" s="23">
        <v>1178</v>
      </c>
      <c r="H92" s="27" t="str">
        <f t="shared" si="22"/>
        <v>N/A</v>
      </c>
      <c r="I92" s="8">
        <v>-57.1</v>
      </c>
      <c r="J92" s="8">
        <v>75.3</v>
      </c>
      <c r="K92" s="28" t="s">
        <v>736</v>
      </c>
      <c r="L92" s="111" t="str">
        <f t="shared" si="19"/>
        <v>No</v>
      </c>
    </row>
    <row r="93" spans="1:12" ht="25" x14ac:dyDescent="0.25">
      <c r="A93" s="134" t="s">
        <v>1172</v>
      </c>
      <c r="B93" s="22" t="s">
        <v>213</v>
      </c>
      <c r="C93" s="29">
        <v>4714.8716475000001</v>
      </c>
      <c r="D93" s="27" t="str">
        <f t="shared" si="20"/>
        <v>N/A</v>
      </c>
      <c r="E93" s="29">
        <v>5090.7544643000001</v>
      </c>
      <c r="F93" s="27" t="str">
        <f t="shared" si="21"/>
        <v>N/A</v>
      </c>
      <c r="G93" s="29">
        <v>5744.1561969000004</v>
      </c>
      <c r="H93" s="27" t="str">
        <f t="shared" si="22"/>
        <v>N/A</v>
      </c>
      <c r="I93" s="8">
        <v>7.9720000000000004</v>
      </c>
      <c r="J93" s="8">
        <v>12.84</v>
      </c>
      <c r="K93" s="28" t="s">
        <v>736</v>
      </c>
      <c r="L93" s="111" t="str">
        <f t="shared" si="19"/>
        <v>Yes</v>
      </c>
    </row>
    <row r="94" spans="1:12" x14ac:dyDescent="0.25">
      <c r="A94" s="134" t="s">
        <v>1173</v>
      </c>
      <c r="B94" s="22" t="s">
        <v>213</v>
      </c>
      <c r="C94" s="29">
        <v>85407736</v>
      </c>
      <c r="D94" s="27" t="str">
        <f t="shared" si="20"/>
        <v>N/A</v>
      </c>
      <c r="E94" s="29">
        <v>41075372</v>
      </c>
      <c r="F94" s="27" t="str">
        <f t="shared" si="21"/>
        <v>N/A</v>
      </c>
      <c r="G94" s="29">
        <v>52557554</v>
      </c>
      <c r="H94" s="27" t="str">
        <f t="shared" si="22"/>
        <v>N/A</v>
      </c>
      <c r="I94" s="8">
        <v>-51.9</v>
      </c>
      <c r="J94" s="8">
        <v>27.95</v>
      </c>
      <c r="K94" s="28" t="s">
        <v>736</v>
      </c>
      <c r="L94" s="111" t="str">
        <f t="shared" si="19"/>
        <v>Yes</v>
      </c>
    </row>
    <row r="95" spans="1:12" x14ac:dyDescent="0.25">
      <c r="A95" s="134" t="s">
        <v>729</v>
      </c>
      <c r="B95" s="22" t="s">
        <v>213</v>
      </c>
      <c r="C95" s="23">
        <v>8622</v>
      </c>
      <c r="D95" s="27" t="str">
        <f t="shared" si="20"/>
        <v>N/A</v>
      </c>
      <c r="E95" s="23">
        <v>4727</v>
      </c>
      <c r="F95" s="27" t="str">
        <f t="shared" si="21"/>
        <v>N/A</v>
      </c>
      <c r="G95" s="23">
        <v>5767</v>
      </c>
      <c r="H95" s="27" t="str">
        <f t="shared" si="22"/>
        <v>N/A</v>
      </c>
      <c r="I95" s="8">
        <v>-45.2</v>
      </c>
      <c r="J95" s="8">
        <v>22</v>
      </c>
      <c r="K95" s="28" t="s">
        <v>736</v>
      </c>
      <c r="L95" s="111" t="str">
        <f t="shared" si="19"/>
        <v>Yes</v>
      </c>
    </row>
    <row r="96" spans="1:12" x14ac:dyDescent="0.25">
      <c r="A96" s="134" t="s">
        <v>1174</v>
      </c>
      <c r="B96" s="22" t="s">
        <v>213</v>
      </c>
      <c r="C96" s="29">
        <v>9905.7916956999998</v>
      </c>
      <c r="D96" s="27" t="str">
        <f t="shared" si="20"/>
        <v>N/A</v>
      </c>
      <c r="E96" s="29">
        <v>8689.5223186000003</v>
      </c>
      <c r="F96" s="27" t="str">
        <f t="shared" si="21"/>
        <v>N/A</v>
      </c>
      <c r="G96" s="29">
        <v>9113.4999133000001</v>
      </c>
      <c r="H96" s="27" t="str">
        <f t="shared" si="22"/>
        <v>N/A</v>
      </c>
      <c r="I96" s="8">
        <v>-12.3</v>
      </c>
      <c r="J96" s="8">
        <v>4.8789999999999996</v>
      </c>
      <c r="K96" s="28" t="s">
        <v>736</v>
      </c>
      <c r="L96" s="111" t="str">
        <f t="shared" si="19"/>
        <v>Yes</v>
      </c>
    </row>
    <row r="97" spans="1:12" x14ac:dyDescent="0.25">
      <c r="A97" s="134" t="s">
        <v>1175</v>
      </c>
      <c r="B97" s="22" t="s">
        <v>213</v>
      </c>
      <c r="C97" s="29">
        <v>0</v>
      </c>
      <c r="D97" s="27" t="str">
        <f t="shared" si="20"/>
        <v>N/A</v>
      </c>
      <c r="E97" s="29">
        <v>0</v>
      </c>
      <c r="F97" s="27" t="str">
        <f t="shared" si="21"/>
        <v>N/A</v>
      </c>
      <c r="G97" s="29">
        <v>0</v>
      </c>
      <c r="H97" s="27" t="str">
        <f t="shared" si="22"/>
        <v>N/A</v>
      </c>
      <c r="I97" s="8" t="s">
        <v>1748</v>
      </c>
      <c r="J97" s="8" t="s">
        <v>1748</v>
      </c>
      <c r="K97" s="28" t="s">
        <v>736</v>
      </c>
      <c r="L97" s="111" t="str">
        <f t="shared" si="19"/>
        <v>N/A</v>
      </c>
    </row>
    <row r="98" spans="1:12" x14ac:dyDescent="0.25">
      <c r="A98" s="134" t="s">
        <v>518</v>
      </c>
      <c r="B98" s="22" t="s">
        <v>213</v>
      </c>
      <c r="C98" s="23">
        <v>0</v>
      </c>
      <c r="D98" s="27" t="str">
        <f t="shared" si="20"/>
        <v>N/A</v>
      </c>
      <c r="E98" s="23">
        <v>0</v>
      </c>
      <c r="F98" s="27" t="str">
        <f t="shared" si="21"/>
        <v>N/A</v>
      </c>
      <c r="G98" s="23">
        <v>0</v>
      </c>
      <c r="H98" s="27" t="str">
        <f t="shared" si="22"/>
        <v>N/A</v>
      </c>
      <c r="I98" s="8" t="s">
        <v>1748</v>
      </c>
      <c r="J98" s="8" t="s">
        <v>1748</v>
      </c>
      <c r="K98" s="28" t="s">
        <v>736</v>
      </c>
      <c r="L98" s="111" t="str">
        <f t="shared" si="19"/>
        <v>N/A</v>
      </c>
    </row>
    <row r="99" spans="1:12" x14ac:dyDescent="0.25">
      <c r="A99" s="134" t="s">
        <v>1176</v>
      </c>
      <c r="B99" s="22" t="s">
        <v>213</v>
      </c>
      <c r="C99" s="29" t="s">
        <v>1748</v>
      </c>
      <c r="D99" s="27" t="str">
        <f t="shared" si="20"/>
        <v>N/A</v>
      </c>
      <c r="E99" s="29" t="s">
        <v>1748</v>
      </c>
      <c r="F99" s="27" t="str">
        <f t="shared" si="21"/>
        <v>N/A</v>
      </c>
      <c r="G99" s="29" t="s">
        <v>1748</v>
      </c>
      <c r="H99" s="27" t="str">
        <f t="shared" si="22"/>
        <v>N/A</v>
      </c>
      <c r="I99" s="8" t="s">
        <v>1748</v>
      </c>
      <c r="J99" s="8" t="s">
        <v>1748</v>
      </c>
      <c r="K99" s="28" t="s">
        <v>736</v>
      </c>
      <c r="L99" s="111" t="str">
        <f t="shared" si="19"/>
        <v>N/A</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171782527</v>
      </c>
      <c r="D106" s="27" t="str">
        <f t="shared" si="20"/>
        <v>N/A</v>
      </c>
      <c r="E106" s="29">
        <v>106353192</v>
      </c>
      <c r="F106" s="27" t="str">
        <f t="shared" si="21"/>
        <v>N/A</v>
      </c>
      <c r="G106" s="29">
        <v>105828284</v>
      </c>
      <c r="H106" s="27" t="str">
        <f t="shared" si="22"/>
        <v>N/A</v>
      </c>
      <c r="I106" s="8">
        <v>-38.1</v>
      </c>
      <c r="J106" s="8">
        <v>-0.49399999999999999</v>
      </c>
      <c r="K106" s="28" t="s">
        <v>736</v>
      </c>
      <c r="L106" s="111" t="str">
        <f t="shared" si="19"/>
        <v>Yes</v>
      </c>
    </row>
    <row r="107" spans="1:12" x14ac:dyDescent="0.25">
      <c r="A107" s="134" t="s">
        <v>521</v>
      </c>
      <c r="B107" s="22" t="s">
        <v>213</v>
      </c>
      <c r="C107" s="23">
        <v>19506</v>
      </c>
      <c r="D107" s="27" t="str">
        <f t="shared" si="20"/>
        <v>N/A</v>
      </c>
      <c r="E107" s="23">
        <v>12322</v>
      </c>
      <c r="F107" s="27" t="str">
        <f t="shared" si="21"/>
        <v>N/A</v>
      </c>
      <c r="G107" s="23">
        <v>11896</v>
      </c>
      <c r="H107" s="27" t="str">
        <f t="shared" si="22"/>
        <v>N/A</v>
      </c>
      <c r="I107" s="8">
        <v>-36.799999999999997</v>
      </c>
      <c r="J107" s="8">
        <v>-3.46</v>
      </c>
      <c r="K107" s="28" t="s">
        <v>736</v>
      </c>
      <c r="L107" s="111" t="str">
        <f t="shared" si="19"/>
        <v>Yes</v>
      </c>
    </row>
    <row r="108" spans="1:12" ht="25" x14ac:dyDescent="0.25">
      <c r="A108" s="134" t="s">
        <v>1182</v>
      </c>
      <c r="B108" s="22" t="s">
        <v>213</v>
      </c>
      <c r="C108" s="29">
        <v>8806.6506203000008</v>
      </c>
      <c r="D108" s="27" t="str">
        <f t="shared" si="20"/>
        <v>N/A</v>
      </c>
      <c r="E108" s="29">
        <v>8631.1631228999995</v>
      </c>
      <c r="F108" s="27" t="str">
        <f t="shared" si="21"/>
        <v>N/A</v>
      </c>
      <c r="G108" s="29">
        <v>8896.1234027999999</v>
      </c>
      <c r="H108" s="27" t="str">
        <f t="shared" si="22"/>
        <v>N/A</v>
      </c>
      <c r="I108" s="8">
        <v>-1.99</v>
      </c>
      <c r="J108" s="8">
        <v>3.07</v>
      </c>
      <c r="K108" s="28" t="s">
        <v>736</v>
      </c>
      <c r="L108" s="111" t="str">
        <f t="shared" si="19"/>
        <v>Yes</v>
      </c>
    </row>
    <row r="109" spans="1:12" x14ac:dyDescent="0.25">
      <c r="A109" s="134" t="s">
        <v>1183</v>
      </c>
      <c r="B109" s="22" t="s">
        <v>213</v>
      </c>
      <c r="C109" s="29">
        <v>7011292</v>
      </c>
      <c r="D109" s="27" t="str">
        <f t="shared" si="20"/>
        <v>N/A</v>
      </c>
      <c r="E109" s="29">
        <v>2862302</v>
      </c>
      <c r="F109" s="27" t="str">
        <f t="shared" si="21"/>
        <v>N/A</v>
      </c>
      <c r="G109" s="29">
        <v>4175980</v>
      </c>
      <c r="H109" s="27" t="str">
        <f t="shared" si="22"/>
        <v>N/A</v>
      </c>
      <c r="I109" s="8">
        <v>-59.2</v>
      </c>
      <c r="J109" s="8">
        <v>45.9</v>
      </c>
      <c r="K109" s="28" t="s">
        <v>736</v>
      </c>
      <c r="L109" s="111" t="str">
        <f t="shared" si="19"/>
        <v>No</v>
      </c>
    </row>
    <row r="110" spans="1:12" x14ac:dyDescent="0.25">
      <c r="A110" s="134" t="s">
        <v>522</v>
      </c>
      <c r="B110" s="22" t="s">
        <v>213</v>
      </c>
      <c r="C110" s="23">
        <v>1640</v>
      </c>
      <c r="D110" s="27" t="str">
        <f t="shared" si="20"/>
        <v>N/A</v>
      </c>
      <c r="E110" s="23">
        <v>763</v>
      </c>
      <c r="F110" s="27" t="str">
        <f t="shared" si="21"/>
        <v>N/A</v>
      </c>
      <c r="G110" s="23">
        <v>1033</v>
      </c>
      <c r="H110" s="27" t="str">
        <f t="shared" si="22"/>
        <v>N/A</v>
      </c>
      <c r="I110" s="8">
        <v>-53.5</v>
      </c>
      <c r="J110" s="8">
        <v>35.39</v>
      </c>
      <c r="K110" s="28" t="s">
        <v>736</v>
      </c>
      <c r="L110" s="111" t="str">
        <f t="shared" si="19"/>
        <v>No</v>
      </c>
    </row>
    <row r="111" spans="1:12" ht="25" x14ac:dyDescent="0.25">
      <c r="A111" s="134" t="s">
        <v>1184</v>
      </c>
      <c r="B111" s="22" t="s">
        <v>213</v>
      </c>
      <c r="C111" s="29">
        <v>4275.1780488000004</v>
      </c>
      <c r="D111" s="27" t="str">
        <f t="shared" si="20"/>
        <v>N/A</v>
      </c>
      <c r="E111" s="29">
        <v>3751.378768</v>
      </c>
      <c r="F111" s="27" t="str">
        <f t="shared" si="21"/>
        <v>N/A</v>
      </c>
      <c r="G111" s="29">
        <v>4042.5750241999999</v>
      </c>
      <c r="H111" s="27" t="str">
        <f t="shared" si="22"/>
        <v>N/A</v>
      </c>
      <c r="I111" s="8">
        <v>-12.3</v>
      </c>
      <c r="J111" s="8">
        <v>7.7619999999999996</v>
      </c>
      <c r="K111" s="28" t="s">
        <v>736</v>
      </c>
      <c r="L111" s="111" t="str">
        <f t="shared" si="19"/>
        <v>Yes</v>
      </c>
    </row>
    <row r="112" spans="1:12" ht="25" x14ac:dyDescent="0.25">
      <c r="A112" s="134" t="s">
        <v>1185</v>
      </c>
      <c r="B112" s="22" t="s">
        <v>213</v>
      </c>
      <c r="C112" s="29">
        <v>18962608</v>
      </c>
      <c r="D112" s="27" t="str">
        <f t="shared" si="20"/>
        <v>N/A</v>
      </c>
      <c r="E112" s="29">
        <v>8295031</v>
      </c>
      <c r="F112" s="27" t="str">
        <f t="shared" si="21"/>
        <v>N/A</v>
      </c>
      <c r="G112" s="29">
        <v>12042097</v>
      </c>
      <c r="H112" s="27" t="str">
        <f t="shared" si="22"/>
        <v>N/A</v>
      </c>
      <c r="I112" s="8">
        <v>-56.3</v>
      </c>
      <c r="J112" s="8">
        <v>45.17</v>
      </c>
      <c r="K112" s="28" t="s">
        <v>736</v>
      </c>
      <c r="L112" s="111" t="str">
        <f t="shared" si="19"/>
        <v>No</v>
      </c>
    </row>
    <row r="113" spans="1:12" x14ac:dyDescent="0.25">
      <c r="A113" s="134" t="s">
        <v>523</v>
      </c>
      <c r="B113" s="22" t="s">
        <v>213</v>
      </c>
      <c r="C113" s="23">
        <v>3189</v>
      </c>
      <c r="D113" s="27" t="str">
        <f t="shared" si="20"/>
        <v>N/A</v>
      </c>
      <c r="E113" s="23">
        <v>1399</v>
      </c>
      <c r="F113" s="27" t="str">
        <f t="shared" si="21"/>
        <v>N/A</v>
      </c>
      <c r="G113" s="23">
        <v>2086</v>
      </c>
      <c r="H113" s="27" t="str">
        <f t="shared" si="22"/>
        <v>N/A</v>
      </c>
      <c r="I113" s="8">
        <v>-56.1</v>
      </c>
      <c r="J113" s="8">
        <v>49.11</v>
      </c>
      <c r="K113" s="28" t="s">
        <v>736</v>
      </c>
      <c r="L113" s="111" t="str">
        <f t="shared" si="19"/>
        <v>No</v>
      </c>
    </row>
    <row r="114" spans="1:12" ht="25" x14ac:dyDescent="0.25">
      <c r="A114" s="134" t="s">
        <v>1186</v>
      </c>
      <c r="B114" s="22" t="s">
        <v>213</v>
      </c>
      <c r="C114" s="29">
        <v>5946.2552524000002</v>
      </c>
      <c r="D114" s="27" t="str">
        <f t="shared" si="20"/>
        <v>N/A</v>
      </c>
      <c r="E114" s="29">
        <v>5929.2573266999998</v>
      </c>
      <c r="F114" s="27" t="str">
        <f t="shared" si="21"/>
        <v>N/A</v>
      </c>
      <c r="G114" s="29">
        <v>5772.8173538000001</v>
      </c>
      <c r="H114" s="27" t="str">
        <f t="shared" si="22"/>
        <v>N/A</v>
      </c>
      <c r="I114" s="8">
        <v>-0.28599999999999998</v>
      </c>
      <c r="J114" s="8">
        <v>-2.64</v>
      </c>
      <c r="K114" s="28" t="s">
        <v>736</v>
      </c>
      <c r="L114" s="111" t="str">
        <f t="shared" si="19"/>
        <v>Yes</v>
      </c>
    </row>
    <row r="115" spans="1:12" ht="25" x14ac:dyDescent="0.25">
      <c r="A115" s="134" t="s">
        <v>1187</v>
      </c>
      <c r="B115" s="22" t="s">
        <v>213</v>
      </c>
      <c r="C115" s="29">
        <v>5589982</v>
      </c>
      <c r="D115" s="27" t="str">
        <f t="shared" ref="D115:D146" si="23">IF($B115="N/A","N/A",IF(C115&gt;10,"No",IF(C115&lt;-10,"No","Yes")))</f>
        <v>N/A</v>
      </c>
      <c r="E115" s="29">
        <v>2594333</v>
      </c>
      <c r="F115" s="27" t="str">
        <f t="shared" ref="F115:F146" si="24">IF($B115="N/A","N/A",IF(E115&gt;10,"No",IF(E115&lt;-10,"No","Yes")))</f>
        <v>N/A</v>
      </c>
      <c r="G115" s="29">
        <v>3832465</v>
      </c>
      <c r="H115" s="27" t="str">
        <f t="shared" ref="H115:H146" si="25">IF($B115="N/A","N/A",IF(G115&gt;10,"No",IF(G115&lt;-10,"No","Yes")))</f>
        <v>N/A</v>
      </c>
      <c r="I115" s="8">
        <v>-53.6</v>
      </c>
      <c r="J115" s="8">
        <v>47.72</v>
      </c>
      <c r="K115" s="28" t="s">
        <v>736</v>
      </c>
      <c r="L115" s="111" t="str">
        <f t="shared" si="19"/>
        <v>No</v>
      </c>
    </row>
    <row r="116" spans="1:12" ht="25" x14ac:dyDescent="0.25">
      <c r="A116" s="134" t="s">
        <v>524</v>
      </c>
      <c r="B116" s="22" t="s">
        <v>213</v>
      </c>
      <c r="C116" s="23">
        <v>7893</v>
      </c>
      <c r="D116" s="27" t="str">
        <f t="shared" si="23"/>
        <v>N/A</v>
      </c>
      <c r="E116" s="23">
        <v>3986</v>
      </c>
      <c r="F116" s="27" t="str">
        <f t="shared" si="24"/>
        <v>N/A</v>
      </c>
      <c r="G116" s="23">
        <v>5525</v>
      </c>
      <c r="H116" s="27" t="str">
        <f t="shared" si="25"/>
        <v>N/A</v>
      </c>
      <c r="I116" s="8">
        <v>-49.5</v>
      </c>
      <c r="J116" s="8">
        <v>38.61</v>
      </c>
      <c r="K116" s="28" t="s">
        <v>736</v>
      </c>
      <c r="L116" s="111" t="str">
        <f t="shared" si="19"/>
        <v>No</v>
      </c>
    </row>
    <row r="117" spans="1:12" ht="25" x14ac:dyDescent="0.25">
      <c r="A117" s="134" t="s">
        <v>1188</v>
      </c>
      <c r="B117" s="22" t="s">
        <v>213</v>
      </c>
      <c r="C117" s="29">
        <v>708.22019510999996</v>
      </c>
      <c r="D117" s="27" t="str">
        <f t="shared" si="23"/>
        <v>N/A</v>
      </c>
      <c r="E117" s="29">
        <v>650.86126443000001</v>
      </c>
      <c r="F117" s="27" t="str">
        <f t="shared" si="24"/>
        <v>N/A</v>
      </c>
      <c r="G117" s="29">
        <v>693.65882352999995</v>
      </c>
      <c r="H117" s="27" t="str">
        <f t="shared" si="25"/>
        <v>N/A</v>
      </c>
      <c r="I117" s="8">
        <v>-8.1</v>
      </c>
      <c r="J117" s="8">
        <v>6.5759999999999996</v>
      </c>
      <c r="K117" s="28" t="s">
        <v>736</v>
      </c>
      <c r="L117" s="111" t="str">
        <f t="shared" si="19"/>
        <v>Yes</v>
      </c>
    </row>
    <row r="118" spans="1:12" ht="25" x14ac:dyDescent="0.25">
      <c r="A118" s="134" t="s">
        <v>1189</v>
      </c>
      <c r="B118" s="22" t="s">
        <v>213</v>
      </c>
      <c r="C118" s="29">
        <v>0</v>
      </c>
      <c r="D118" s="27" t="str">
        <f t="shared" si="23"/>
        <v>N/A</v>
      </c>
      <c r="E118" s="29">
        <v>2881530</v>
      </c>
      <c r="F118" s="27" t="str">
        <f t="shared" si="24"/>
        <v>N/A</v>
      </c>
      <c r="G118" s="29">
        <v>4583660</v>
      </c>
      <c r="H118" s="27" t="str">
        <f t="shared" si="25"/>
        <v>N/A</v>
      </c>
      <c r="I118" s="8" t="s">
        <v>1748</v>
      </c>
      <c r="J118" s="8">
        <v>59.07</v>
      </c>
      <c r="K118" s="28" t="s">
        <v>736</v>
      </c>
      <c r="L118" s="111" t="str">
        <f t="shared" si="19"/>
        <v>No</v>
      </c>
    </row>
    <row r="119" spans="1:12" ht="25" x14ac:dyDescent="0.25">
      <c r="A119" s="134" t="s">
        <v>525</v>
      </c>
      <c r="B119" s="22" t="s">
        <v>213</v>
      </c>
      <c r="C119" s="23">
        <v>0</v>
      </c>
      <c r="D119" s="27" t="str">
        <f t="shared" si="23"/>
        <v>N/A</v>
      </c>
      <c r="E119" s="23">
        <v>1219</v>
      </c>
      <c r="F119" s="27" t="str">
        <f t="shared" si="24"/>
        <v>N/A</v>
      </c>
      <c r="G119" s="23">
        <v>1522</v>
      </c>
      <c r="H119" s="27" t="str">
        <f t="shared" si="25"/>
        <v>N/A</v>
      </c>
      <c r="I119" s="8" t="s">
        <v>1748</v>
      </c>
      <c r="J119" s="8">
        <v>24.86</v>
      </c>
      <c r="K119" s="28" t="s">
        <v>736</v>
      </c>
      <c r="L119" s="111" t="str">
        <f t="shared" si="19"/>
        <v>Yes</v>
      </c>
    </row>
    <row r="120" spans="1:12" ht="25" x14ac:dyDescent="0.25">
      <c r="A120" s="134" t="s">
        <v>1190</v>
      </c>
      <c r="B120" s="22" t="s">
        <v>213</v>
      </c>
      <c r="C120" s="29" t="s">
        <v>1748</v>
      </c>
      <c r="D120" s="27" t="str">
        <f t="shared" si="23"/>
        <v>N/A</v>
      </c>
      <c r="E120" s="29">
        <v>2363.8474159000002</v>
      </c>
      <c r="F120" s="27" t="str">
        <f t="shared" si="24"/>
        <v>N/A</v>
      </c>
      <c r="G120" s="29">
        <v>3011.6031536999999</v>
      </c>
      <c r="H120" s="27" t="str">
        <f t="shared" si="25"/>
        <v>N/A</v>
      </c>
      <c r="I120" s="8" t="s">
        <v>1748</v>
      </c>
      <c r="J120" s="8">
        <v>27.4</v>
      </c>
      <c r="K120" s="28" t="s">
        <v>736</v>
      </c>
      <c r="L120" s="111" t="str">
        <f t="shared" si="19"/>
        <v>Yes</v>
      </c>
    </row>
    <row r="121" spans="1:12" ht="25" x14ac:dyDescent="0.25">
      <c r="A121" s="134" t="s">
        <v>1191</v>
      </c>
      <c r="B121" s="22" t="s">
        <v>213</v>
      </c>
      <c r="C121" s="29">
        <v>10474</v>
      </c>
      <c r="D121" s="27" t="str">
        <f t="shared" si="23"/>
        <v>N/A</v>
      </c>
      <c r="E121" s="29">
        <v>546</v>
      </c>
      <c r="F121" s="27" t="str">
        <f t="shared" si="24"/>
        <v>N/A</v>
      </c>
      <c r="G121" s="29">
        <v>2914</v>
      </c>
      <c r="H121" s="27" t="str">
        <f t="shared" si="25"/>
        <v>N/A</v>
      </c>
      <c r="I121" s="8">
        <v>-94.8</v>
      </c>
      <c r="J121" s="8">
        <v>433.7</v>
      </c>
      <c r="K121" s="28" t="s">
        <v>736</v>
      </c>
      <c r="L121" s="111" t="str">
        <f t="shared" si="19"/>
        <v>No</v>
      </c>
    </row>
    <row r="122" spans="1:12" x14ac:dyDescent="0.25">
      <c r="A122" s="134" t="s">
        <v>526</v>
      </c>
      <c r="B122" s="22" t="s">
        <v>213</v>
      </c>
      <c r="C122" s="23">
        <v>30</v>
      </c>
      <c r="D122" s="27" t="str">
        <f t="shared" si="23"/>
        <v>N/A</v>
      </c>
      <c r="E122" s="23">
        <v>11</v>
      </c>
      <c r="F122" s="27" t="str">
        <f t="shared" si="24"/>
        <v>N/A</v>
      </c>
      <c r="G122" s="23">
        <v>11</v>
      </c>
      <c r="H122" s="27" t="str">
        <f t="shared" si="25"/>
        <v>N/A</v>
      </c>
      <c r="I122" s="8">
        <v>-93.3</v>
      </c>
      <c r="J122" s="8">
        <v>250</v>
      </c>
      <c r="K122" s="28" t="s">
        <v>736</v>
      </c>
      <c r="L122" s="111" t="str">
        <f t="shared" si="19"/>
        <v>No</v>
      </c>
    </row>
    <row r="123" spans="1:12" ht="25" x14ac:dyDescent="0.25">
      <c r="A123" s="134" t="s">
        <v>1192</v>
      </c>
      <c r="B123" s="22" t="s">
        <v>213</v>
      </c>
      <c r="C123" s="29">
        <v>349.13333333000003</v>
      </c>
      <c r="D123" s="27" t="str">
        <f t="shared" si="23"/>
        <v>N/A</v>
      </c>
      <c r="E123" s="29">
        <v>273</v>
      </c>
      <c r="F123" s="27" t="str">
        <f t="shared" si="24"/>
        <v>N/A</v>
      </c>
      <c r="G123" s="29">
        <v>416.28571428999999</v>
      </c>
      <c r="H123" s="27" t="str">
        <f t="shared" si="25"/>
        <v>N/A</v>
      </c>
      <c r="I123" s="8">
        <v>-21.8</v>
      </c>
      <c r="J123" s="8">
        <v>52.49</v>
      </c>
      <c r="K123" s="28" t="s">
        <v>736</v>
      </c>
      <c r="L123" s="111" t="str">
        <f t="shared" si="19"/>
        <v>No</v>
      </c>
    </row>
    <row r="124" spans="1:12" ht="25" x14ac:dyDescent="0.25">
      <c r="A124" s="134" t="s">
        <v>1193</v>
      </c>
      <c r="B124" s="22" t="s">
        <v>213</v>
      </c>
      <c r="C124" s="29">
        <v>8472733</v>
      </c>
      <c r="D124" s="27" t="str">
        <f t="shared" si="23"/>
        <v>N/A</v>
      </c>
      <c r="E124" s="29">
        <v>4863884</v>
      </c>
      <c r="F124" s="27" t="str">
        <f t="shared" si="24"/>
        <v>N/A</v>
      </c>
      <c r="G124" s="29">
        <v>4855096</v>
      </c>
      <c r="H124" s="27" t="str">
        <f t="shared" si="25"/>
        <v>N/A</v>
      </c>
      <c r="I124" s="8">
        <v>-42.6</v>
      </c>
      <c r="J124" s="8">
        <v>-0.18099999999999999</v>
      </c>
      <c r="K124" s="28" t="s">
        <v>736</v>
      </c>
      <c r="L124" s="111" t="str">
        <f t="shared" si="19"/>
        <v>Yes</v>
      </c>
    </row>
    <row r="125" spans="1:12" ht="25" x14ac:dyDescent="0.25">
      <c r="A125" s="134" t="s">
        <v>527</v>
      </c>
      <c r="B125" s="22" t="s">
        <v>213</v>
      </c>
      <c r="C125" s="23">
        <v>11777</v>
      </c>
      <c r="D125" s="27" t="str">
        <f t="shared" si="23"/>
        <v>N/A</v>
      </c>
      <c r="E125" s="23">
        <v>7103</v>
      </c>
      <c r="F125" s="27" t="str">
        <f t="shared" si="24"/>
        <v>N/A</v>
      </c>
      <c r="G125" s="23">
        <v>6932</v>
      </c>
      <c r="H125" s="27" t="str">
        <f t="shared" si="25"/>
        <v>N/A</v>
      </c>
      <c r="I125" s="8">
        <v>-39.700000000000003</v>
      </c>
      <c r="J125" s="8">
        <v>-2.41</v>
      </c>
      <c r="K125" s="28" t="s">
        <v>736</v>
      </c>
      <c r="L125" s="111" t="str">
        <f t="shared" si="19"/>
        <v>Yes</v>
      </c>
    </row>
    <row r="126" spans="1:12" ht="25" x14ac:dyDescent="0.25">
      <c r="A126" s="134" t="s">
        <v>1194</v>
      </c>
      <c r="B126" s="22" t="s">
        <v>213</v>
      </c>
      <c r="C126" s="29">
        <v>719.43050013000004</v>
      </c>
      <c r="D126" s="27" t="str">
        <f t="shared" si="23"/>
        <v>N/A</v>
      </c>
      <c r="E126" s="29">
        <v>684.76474728999995</v>
      </c>
      <c r="F126" s="27" t="str">
        <f t="shared" si="24"/>
        <v>N/A</v>
      </c>
      <c r="G126" s="29">
        <v>700.38892095000006</v>
      </c>
      <c r="H126" s="27" t="str">
        <f t="shared" si="25"/>
        <v>N/A</v>
      </c>
      <c r="I126" s="8">
        <v>-4.82</v>
      </c>
      <c r="J126" s="8">
        <v>2.282</v>
      </c>
      <c r="K126" s="28" t="s">
        <v>736</v>
      </c>
      <c r="L126" s="111" t="str">
        <f t="shared" si="19"/>
        <v>Yes</v>
      </c>
    </row>
    <row r="127" spans="1:12" ht="25" x14ac:dyDescent="0.25">
      <c r="A127" s="134" t="s">
        <v>1195</v>
      </c>
      <c r="B127" s="22" t="s">
        <v>213</v>
      </c>
      <c r="C127" s="29">
        <v>20454048</v>
      </c>
      <c r="D127" s="27" t="str">
        <f t="shared" si="23"/>
        <v>N/A</v>
      </c>
      <c r="E127" s="29">
        <v>11834253</v>
      </c>
      <c r="F127" s="27" t="str">
        <f t="shared" si="24"/>
        <v>N/A</v>
      </c>
      <c r="G127" s="29">
        <v>13103678</v>
      </c>
      <c r="H127" s="27" t="str">
        <f t="shared" si="25"/>
        <v>N/A</v>
      </c>
      <c r="I127" s="8">
        <v>-42.1</v>
      </c>
      <c r="J127" s="8">
        <v>10.73</v>
      </c>
      <c r="K127" s="28" t="s">
        <v>736</v>
      </c>
      <c r="L127" s="111" t="str">
        <f t="shared" si="19"/>
        <v>Yes</v>
      </c>
    </row>
    <row r="128" spans="1:12" x14ac:dyDescent="0.25">
      <c r="A128" s="134" t="s">
        <v>528</v>
      </c>
      <c r="B128" s="22" t="s">
        <v>213</v>
      </c>
      <c r="C128" s="23">
        <v>9928</v>
      </c>
      <c r="D128" s="27" t="str">
        <f t="shared" si="23"/>
        <v>N/A</v>
      </c>
      <c r="E128" s="23">
        <v>5602</v>
      </c>
      <c r="F128" s="27" t="str">
        <f t="shared" si="24"/>
        <v>N/A</v>
      </c>
      <c r="G128" s="23">
        <v>6720</v>
      </c>
      <c r="H128" s="27" t="str">
        <f t="shared" si="25"/>
        <v>N/A</v>
      </c>
      <c r="I128" s="8">
        <v>-43.6</v>
      </c>
      <c r="J128" s="8">
        <v>19.96</v>
      </c>
      <c r="K128" s="28" t="s">
        <v>736</v>
      </c>
      <c r="L128" s="111" t="str">
        <f t="shared" si="19"/>
        <v>Yes</v>
      </c>
    </row>
    <row r="129" spans="1:12" ht="25" x14ac:dyDescent="0.25">
      <c r="A129" s="134" t="s">
        <v>1196</v>
      </c>
      <c r="B129" s="22" t="s">
        <v>213</v>
      </c>
      <c r="C129" s="29">
        <v>2060.2385172999998</v>
      </c>
      <c r="D129" s="27" t="str">
        <f t="shared" si="23"/>
        <v>N/A</v>
      </c>
      <c r="E129" s="29">
        <v>2112.5049982</v>
      </c>
      <c r="F129" s="27" t="str">
        <f t="shared" si="24"/>
        <v>N/A</v>
      </c>
      <c r="G129" s="29">
        <v>1949.9520832999999</v>
      </c>
      <c r="H129" s="27" t="str">
        <f t="shared" si="25"/>
        <v>N/A</v>
      </c>
      <c r="I129" s="8">
        <v>2.5369999999999999</v>
      </c>
      <c r="J129" s="8">
        <v>-7.69</v>
      </c>
      <c r="K129" s="28" t="s">
        <v>736</v>
      </c>
      <c r="L129" s="111" t="str">
        <f t="shared" si="19"/>
        <v>Yes</v>
      </c>
    </row>
    <row r="130" spans="1:12" ht="25" x14ac:dyDescent="0.25">
      <c r="A130" s="134" t="s">
        <v>1197</v>
      </c>
      <c r="B130" s="22" t="s">
        <v>213</v>
      </c>
      <c r="C130" s="29">
        <v>55525</v>
      </c>
      <c r="D130" s="27" t="str">
        <f t="shared" si="23"/>
        <v>N/A</v>
      </c>
      <c r="E130" s="29">
        <v>22724</v>
      </c>
      <c r="F130" s="27" t="str">
        <f t="shared" si="24"/>
        <v>N/A</v>
      </c>
      <c r="G130" s="29">
        <v>8243</v>
      </c>
      <c r="H130" s="27" t="str">
        <f t="shared" si="25"/>
        <v>N/A</v>
      </c>
      <c r="I130" s="8">
        <v>-59.1</v>
      </c>
      <c r="J130" s="8">
        <v>-63.7</v>
      </c>
      <c r="K130" s="28" t="s">
        <v>736</v>
      </c>
      <c r="L130" s="111" t="str">
        <f t="shared" si="19"/>
        <v>No</v>
      </c>
    </row>
    <row r="131" spans="1:12" x14ac:dyDescent="0.25">
      <c r="A131" s="134" t="s">
        <v>529</v>
      </c>
      <c r="B131" s="22" t="s">
        <v>213</v>
      </c>
      <c r="C131" s="23">
        <v>31</v>
      </c>
      <c r="D131" s="27" t="str">
        <f t="shared" si="23"/>
        <v>N/A</v>
      </c>
      <c r="E131" s="23">
        <v>11</v>
      </c>
      <c r="F131" s="27" t="str">
        <f t="shared" si="24"/>
        <v>N/A</v>
      </c>
      <c r="G131" s="23">
        <v>11</v>
      </c>
      <c r="H131" s="27" t="str">
        <f t="shared" si="25"/>
        <v>N/A</v>
      </c>
      <c r="I131" s="8">
        <v>-64.5</v>
      </c>
      <c r="J131" s="8">
        <v>-36.4</v>
      </c>
      <c r="K131" s="28" t="s">
        <v>736</v>
      </c>
      <c r="L131" s="111" t="str">
        <f t="shared" si="19"/>
        <v>No</v>
      </c>
    </row>
    <row r="132" spans="1:12" ht="25" x14ac:dyDescent="0.25">
      <c r="A132" s="134" t="s">
        <v>1198</v>
      </c>
      <c r="B132" s="22" t="s">
        <v>213</v>
      </c>
      <c r="C132" s="29">
        <v>1791.1290323000001</v>
      </c>
      <c r="D132" s="27" t="str">
        <f t="shared" si="23"/>
        <v>N/A</v>
      </c>
      <c r="E132" s="29">
        <v>2065.8181817999998</v>
      </c>
      <c r="F132" s="27" t="str">
        <f t="shared" si="24"/>
        <v>N/A</v>
      </c>
      <c r="G132" s="29">
        <v>1177.5714286</v>
      </c>
      <c r="H132" s="27" t="str">
        <f t="shared" si="25"/>
        <v>N/A</v>
      </c>
      <c r="I132" s="8">
        <v>15.34</v>
      </c>
      <c r="J132" s="8">
        <v>-43</v>
      </c>
      <c r="K132" s="28" t="s">
        <v>736</v>
      </c>
      <c r="L132" s="111" t="str">
        <f t="shared" si="19"/>
        <v>No</v>
      </c>
    </row>
    <row r="133" spans="1:12" x14ac:dyDescent="0.25">
      <c r="A133" s="134" t="s">
        <v>1199</v>
      </c>
      <c r="B133" s="22" t="s">
        <v>213</v>
      </c>
      <c r="C133" s="29">
        <v>732895</v>
      </c>
      <c r="D133" s="27" t="str">
        <f t="shared" si="23"/>
        <v>N/A</v>
      </c>
      <c r="E133" s="29">
        <v>335795</v>
      </c>
      <c r="F133" s="27" t="str">
        <f t="shared" si="24"/>
        <v>N/A</v>
      </c>
      <c r="G133" s="29">
        <v>508768</v>
      </c>
      <c r="H133" s="27" t="str">
        <f t="shared" si="25"/>
        <v>N/A</v>
      </c>
      <c r="I133" s="8">
        <v>-54.2</v>
      </c>
      <c r="J133" s="8">
        <v>51.51</v>
      </c>
      <c r="K133" s="28" t="s">
        <v>736</v>
      </c>
      <c r="L133" s="111" t="str">
        <f t="shared" si="19"/>
        <v>No</v>
      </c>
    </row>
    <row r="134" spans="1:12" x14ac:dyDescent="0.25">
      <c r="A134" s="134" t="s">
        <v>530</v>
      </c>
      <c r="B134" s="22" t="s">
        <v>213</v>
      </c>
      <c r="C134" s="23">
        <v>2415</v>
      </c>
      <c r="D134" s="27" t="str">
        <f t="shared" si="23"/>
        <v>N/A</v>
      </c>
      <c r="E134" s="23">
        <v>1120</v>
      </c>
      <c r="F134" s="27" t="str">
        <f t="shared" si="24"/>
        <v>N/A</v>
      </c>
      <c r="G134" s="23">
        <v>1608</v>
      </c>
      <c r="H134" s="27" t="str">
        <f t="shared" si="25"/>
        <v>N/A</v>
      </c>
      <c r="I134" s="8">
        <v>-53.6</v>
      </c>
      <c r="J134" s="8">
        <v>43.57</v>
      </c>
      <c r="K134" s="28" t="s">
        <v>736</v>
      </c>
      <c r="L134" s="111" t="str">
        <f t="shared" si="19"/>
        <v>No</v>
      </c>
    </row>
    <row r="135" spans="1:12" x14ac:dyDescent="0.25">
      <c r="A135" s="134" t="s">
        <v>1200</v>
      </c>
      <c r="B135" s="22" t="s">
        <v>213</v>
      </c>
      <c r="C135" s="29">
        <v>303.47619048000001</v>
      </c>
      <c r="D135" s="27" t="str">
        <f t="shared" si="23"/>
        <v>N/A</v>
      </c>
      <c r="E135" s="29">
        <v>299.81696428999999</v>
      </c>
      <c r="F135" s="27" t="str">
        <f t="shared" si="24"/>
        <v>N/A</v>
      </c>
      <c r="G135" s="29">
        <v>316.39800995000002</v>
      </c>
      <c r="H135" s="27" t="str">
        <f t="shared" si="25"/>
        <v>N/A</v>
      </c>
      <c r="I135" s="8">
        <v>-1.21</v>
      </c>
      <c r="J135" s="8">
        <v>5.53</v>
      </c>
      <c r="K135" s="28" t="s">
        <v>736</v>
      </c>
      <c r="L135" s="111" t="str">
        <f t="shared" si="19"/>
        <v>Yes</v>
      </c>
    </row>
    <row r="136" spans="1:12" x14ac:dyDescent="0.25">
      <c r="A136" s="134" t="s">
        <v>1201</v>
      </c>
      <c r="B136" s="22" t="s">
        <v>213</v>
      </c>
      <c r="C136" s="29">
        <v>0</v>
      </c>
      <c r="D136" s="27" t="str">
        <f t="shared" si="23"/>
        <v>N/A</v>
      </c>
      <c r="E136" s="29">
        <v>2340</v>
      </c>
      <c r="F136" s="27" t="str">
        <f t="shared" si="24"/>
        <v>N/A</v>
      </c>
      <c r="G136" s="29">
        <v>20494</v>
      </c>
      <c r="H136" s="27" t="str">
        <f t="shared" si="25"/>
        <v>N/A</v>
      </c>
      <c r="I136" s="8" t="s">
        <v>1748</v>
      </c>
      <c r="J136" s="8">
        <v>775.8</v>
      </c>
      <c r="K136" s="28" t="s">
        <v>736</v>
      </c>
      <c r="L136" s="111" t="str">
        <f t="shared" si="19"/>
        <v>No</v>
      </c>
    </row>
    <row r="137" spans="1:12" x14ac:dyDescent="0.25">
      <c r="A137" s="134" t="s">
        <v>531</v>
      </c>
      <c r="B137" s="22" t="s">
        <v>213</v>
      </c>
      <c r="C137" s="23">
        <v>0</v>
      </c>
      <c r="D137" s="27" t="str">
        <f t="shared" si="23"/>
        <v>N/A</v>
      </c>
      <c r="E137" s="23">
        <v>11</v>
      </c>
      <c r="F137" s="27" t="str">
        <f t="shared" si="24"/>
        <v>N/A</v>
      </c>
      <c r="G137" s="23">
        <v>23</v>
      </c>
      <c r="H137" s="27" t="str">
        <f t="shared" si="25"/>
        <v>N/A</v>
      </c>
      <c r="I137" s="8" t="s">
        <v>1748</v>
      </c>
      <c r="J137" s="8">
        <v>1050</v>
      </c>
      <c r="K137" s="28" t="s">
        <v>736</v>
      </c>
      <c r="L137" s="111" t="str">
        <f t="shared" si="19"/>
        <v>No</v>
      </c>
    </row>
    <row r="138" spans="1:12" x14ac:dyDescent="0.25">
      <c r="A138" s="134" t="s">
        <v>1202</v>
      </c>
      <c r="B138" s="22" t="s">
        <v>213</v>
      </c>
      <c r="C138" s="29" t="s">
        <v>1748</v>
      </c>
      <c r="D138" s="27" t="str">
        <f t="shared" si="23"/>
        <v>N/A</v>
      </c>
      <c r="E138" s="29">
        <v>1170</v>
      </c>
      <c r="F138" s="27" t="str">
        <f t="shared" si="24"/>
        <v>N/A</v>
      </c>
      <c r="G138" s="29">
        <v>891.04347826000003</v>
      </c>
      <c r="H138" s="27" t="str">
        <f t="shared" si="25"/>
        <v>N/A</v>
      </c>
      <c r="I138" s="8" t="s">
        <v>1748</v>
      </c>
      <c r="J138" s="8">
        <v>-23.8</v>
      </c>
      <c r="K138" s="28" t="s">
        <v>736</v>
      </c>
      <c r="L138" s="111" t="str">
        <f t="shared" si="19"/>
        <v>Yes</v>
      </c>
    </row>
    <row r="139" spans="1:12" x14ac:dyDescent="0.25">
      <c r="A139" s="162" t="s">
        <v>404</v>
      </c>
      <c r="B139" s="10" t="s">
        <v>213</v>
      </c>
      <c r="C139" s="10">
        <v>3645712424</v>
      </c>
      <c r="D139" s="7" t="str">
        <f t="shared" si="23"/>
        <v>N/A</v>
      </c>
      <c r="E139" s="10">
        <v>2941204885</v>
      </c>
      <c r="F139" s="7" t="str">
        <f t="shared" si="24"/>
        <v>N/A</v>
      </c>
      <c r="G139" s="10">
        <v>3114487948</v>
      </c>
      <c r="H139" s="7" t="str">
        <f t="shared" si="25"/>
        <v>N/A</v>
      </c>
      <c r="I139" s="8">
        <v>-19.3</v>
      </c>
      <c r="J139" s="8">
        <v>5.8920000000000003</v>
      </c>
      <c r="K139" s="10" t="s">
        <v>213</v>
      </c>
      <c r="L139" s="111" t="str">
        <f t="shared" ref="L139:L158" si="26">IF(J139="Div by 0", "N/A", IF(K139="N/A","N/A", IF(J139&gt;VALUE(MID(K139,1,2)), "No", IF(J139&lt;-1*VALUE(MID(K139,1,2)), "No", "Yes"))))</f>
        <v>N/A</v>
      </c>
    </row>
    <row r="140" spans="1:12" x14ac:dyDescent="0.25">
      <c r="A140" s="162" t="s">
        <v>1203</v>
      </c>
      <c r="B140" s="10" t="s">
        <v>213</v>
      </c>
      <c r="C140" s="10">
        <v>4853.7146280999996</v>
      </c>
      <c r="D140" s="7" t="str">
        <f t="shared" si="23"/>
        <v>N/A</v>
      </c>
      <c r="E140" s="10">
        <v>3848.4198305999998</v>
      </c>
      <c r="F140" s="7" t="str">
        <f t="shared" si="24"/>
        <v>N/A</v>
      </c>
      <c r="G140" s="10">
        <v>3778.3336058999998</v>
      </c>
      <c r="H140" s="7" t="str">
        <f t="shared" si="25"/>
        <v>N/A</v>
      </c>
      <c r="I140" s="8">
        <v>-20.7</v>
      </c>
      <c r="J140" s="8">
        <v>-1.82</v>
      </c>
      <c r="K140" s="10" t="s">
        <v>213</v>
      </c>
      <c r="L140" s="111" t="str">
        <f t="shared" si="26"/>
        <v>N/A</v>
      </c>
    </row>
    <row r="141" spans="1:12" x14ac:dyDescent="0.25">
      <c r="A141" s="162" t="s">
        <v>405</v>
      </c>
      <c r="B141" s="10" t="s">
        <v>213</v>
      </c>
      <c r="C141" s="10">
        <v>35766567</v>
      </c>
      <c r="D141" s="7" t="str">
        <f t="shared" si="23"/>
        <v>N/A</v>
      </c>
      <c r="E141" s="10">
        <v>33562732</v>
      </c>
      <c r="F141" s="7" t="str">
        <f t="shared" si="24"/>
        <v>N/A</v>
      </c>
      <c r="G141" s="10">
        <v>31478886</v>
      </c>
      <c r="H141" s="7" t="str">
        <f t="shared" si="25"/>
        <v>N/A</v>
      </c>
      <c r="I141" s="8">
        <v>-6.16</v>
      </c>
      <c r="J141" s="8">
        <v>-6.21</v>
      </c>
      <c r="K141" s="10" t="s">
        <v>213</v>
      </c>
      <c r="L141" s="111" t="str">
        <f t="shared" si="26"/>
        <v>N/A</v>
      </c>
    </row>
    <row r="142" spans="1:12" x14ac:dyDescent="0.25">
      <c r="A142" s="162" t="s">
        <v>1204</v>
      </c>
      <c r="B142" s="10" t="s">
        <v>213</v>
      </c>
      <c r="C142" s="10">
        <v>3871.2595519000001</v>
      </c>
      <c r="D142" s="7" t="str">
        <f t="shared" si="23"/>
        <v>N/A</v>
      </c>
      <c r="E142" s="10">
        <v>3982.2890364999998</v>
      </c>
      <c r="F142" s="7" t="str">
        <f t="shared" si="24"/>
        <v>N/A</v>
      </c>
      <c r="G142" s="10">
        <v>4052.3797631000002</v>
      </c>
      <c r="H142" s="7" t="str">
        <f t="shared" si="25"/>
        <v>N/A</v>
      </c>
      <c r="I142" s="8">
        <v>2.8679999999999999</v>
      </c>
      <c r="J142" s="8">
        <v>1.76</v>
      </c>
      <c r="K142" s="10" t="s">
        <v>213</v>
      </c>
      <c r="L142" s="111" t="str">
        <f t="shared" si="26"/>
        <v>N/A</v>
      </c>
    </row>
    <row r="143" spans="1:12" x14ac:dyDescent="0.25">
      <c r="A143" s="162" t="s">
        <v>406</v>
      </c>
      <c r="B143" s="10" t="s">
        <v>213</v>
      </c>
      <c r="C143" s="10">
        <v>4271349</v>
      </c>
      <c r="D143" s="7" t="str">
        <f t="shared" si="23"/>
        <v>N/A</v>
      </c>
      <c r="E143" s="10">
        <v>4612259</v>
      </c>
      <c r="F143" s="7" t="str">
        <f t="shared" si="24"/>
        <v>N/A</v>
      </c>
      <c r="G143" s="10">
        <v>4625283</v>
      </c>
      <c r="H143" s="7" t="str">
        <f t="shared" si="25"/>
        <v>N/A</v>
      </c>
      <c r="I143" s="8">
        <v>7.9809999999999999</v>
      </c>
      <c r="J143" s="8">
        <v>0.28239999999999998</v>
      </c>
      <c r="K143" s="10" t="s">
        <v>213</v>
      </c>
      <c r="L143" s="111" t="str">
        <f t="shared" si="26"/>
        <v>N/A</v>
      </c>
    </row>
    <row r="144" spans="1:12" x14ac:dyDescent="0.25">
      <c r="A144" s="162" t="s">
        <v>1205</v>
      </c>
      <c r="B144" s="10" t="s">
        <v>213</v>
      </c>
      <c r="C144" s="10">
        <v>174.82600687999999</v>
      </c>
      <c r="D144" s="7" t="str">
        <f t="shared" si="23"/>
        <v>N/A</v>
      </c>
      <c r="E144" s="10">
        <v>174.59435212</v>
      </c>
      <c r="F144" s="7" t="str">
        <f t="shared" si="24"/>
        <v>N/A</v>
      </c>
      <c r="G144" s="10">
        <v>162.57585237000001</v>
      </c>
      <c r="H144" s="7" t="str">
        <f t="shared" si="25"/>
        <v>N/A</v>
      </c>
      <c r="I144" s="8">
        <v>-0.13300000000000001</v>
      </c>
      <c r="J144" s="8">
        <v>-6.88</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71015373</v>
      </c>
      <c r="D147" s="7" t="str">
        <f t="shared" ref="D147:D160" si="27">IF($B147="N/A","N/A",IF(C147&gt;10,"No",IF(C147&lt;-10,"No","Yes")))</f>
        <v>N/A</v>
      </c>
      <c r="E147" s="10">
        <v>69832862</v>
      </c>
      <c r="F147" s="7" t="str">
        <f t="shared" ref="F147:F160" si="28">IF($B147="N/A","N/A",IF(E147&gt;10,"No",IF(E147&lt;-10,"No","Yes")))</f>
        <v>N/A</v>
      </c>
      <c r="G147" s="10">
        <v>269777448</v>
      </c>
      <c r="H147" s="7" t="str">
        <f t="shared" ref="H147:H160" si="29">IF($B147="N/A","N/A",IF(G147&gt;10,"No",IF(G147&lt;-10,"No","Yes")))</f>
        <v>N/A</v>
      </c>
      <c r="I147" s="8">
        <v>-1.67</v>
      </c>
      <c r="J147" s="8">
        <v>286.3</v>
      </c>
      <c r="K147" s="10" t="s">
        <v>213</v>
      </c>
      <c r="L147" s="111" t="str">
        <f t="shared" si="26"/>
        <v>N/A</v>
      </c>
    </row>
    <row r="148" spans="1:13" x14ac:dyDescent="0.25">
      <c r="A148" s="162" t="s">
        <v>1207</v>
      </c>
      <c r="B148" s="10" t="s">
        <v>213</v>
      </c>
      <c r="C148" s="10">
        <v>30129.560033999998</v>
      </c>
      <c r="D148" s="7" t="str">
        <f t="shared" si="27"/>
        <v>N/A</v>
      </c>
      <c r="E148" s="10">
        <v>28844.635275000001</v>
      </c>
      <c r="F148" s="7" t="str">
        <f t="shared" si="28"/>
        <v>N/A</v>
      </c>
      <c r="G148" s="10">
        <v>36323.878820999998</v>
      </c>
      <c r="H148" s="7" t="str">
        <f t="shared" si="29"/>
        <v>N/A</v>
      </c>
      <c r="I148" s="8">
        <v>-4.26</v>
      </c>
      <c r="J148" s="8">
        <v>25.93</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577558</v>
      </c>
      <c r="D151" s="7" t="str">
        <f t="shared" si="27"/>
        <v>N/A</v>
      </c>
      <c r="E151" s="10">
        <v>1191322</v>
      </c>
      <c r="F151" s="7" t="str">
        <f t="shared" si="28"/>
        <v>N/A</v>
      </c>
      <c r="G151" s="10">
        <v>564389287</v>
      </c>
      <c r="H151" s="7" t="str">
        <f t="shared" si="29"/>
        <v>N/A</v>
      </c>
      <c r="I151" s="8">
        <v>106.3</v>
      </c>
      <c r="J151" s="8">
        <v>47275</v>
      </c>
      <c r="K151" s="10" t="s">
        <v>213</v>
      </c>
      <c r="L151" s="111" t="str">
        <f t="shared" si="26"/>
        <v>N/A</v>
      </c>
    </row>
    <row r="152" spans="1:13" x14ac:dyDescent="0.25">
      <c r="A152" s="162" t="s">
        <v>1209</v>
      </c>
      <c r="B152" s="10" t="s">
        <v>213</v>
      </c>
      <c r="C152" s="10">
        <v>10132.596491</v>
      </c>
      <c r="D152" s="7" t="str">
        <f t="shared" si="27"/>
        <v>N/A</v>
      </c>
      <c r="E152" s="10">
        <v>6303.2910052999996</v>
      </c>
      <c r="F152" s="7" t="str">
        <f t="shared" si="28"/>
        <v>N/A</v>
      </c>
      <c r="G152" s="10">
        <v>3130.3309927999999</v>
      </c>
      <c r="H152" s="7" t="str">
        <f t="shared" si="29"/>
        <v>N/A</v>
      </c>
      <c r="I152" s="8">
        <v>-37.799999999999997</v>
      </c>
      <c r="J152" s="8">
        <v>-50.3</v>
      </c>
      <c r="K152" s="10" t="s">
        <v>213</v>
      </c>
      <c r="L152" s="111" t="str">
        <f t="shared" si="26"/>
        <v>N/A</v>
      </c>
    </row>
    <row r="153" spans="1:13" x14ac:dyDescent="0.25">
      <c r="A153" s="162" t="s">
        <v>411</v>
      </c>
      <c r="B153" s="10" t="s">
        <v>213</v>
      </c>
      <c r="C153" s="10">
        <v>111300</v>
      </c>
      <c r="D153" s="7" t="str">
        <f t="shared" si="27"/>
        <v>N/A</v>
      </c>
      <c r="E153" s="10">
        <v>30044</v>
      </c>
      <c r="F153" s="7" t="str">
        <f t="shared" si="28"/>
        <v>N/A</v>
      </c>
      <c r="G153" s="10">
        <v>509704</v>
      </c>
      <c r="H153" s="7" t="str">
        <f t="shared" si="29"/>
        <v>N/A</v>
      </c>
      <c r="I153" s="8">
        <v>-73</v>
      </c>
      <c r="J153" s="8">
        <v>1597</v>
      </c>
      <c r="K153" s="10" t="s">
        <v>213</v>
      </c>
      <c r="L153" s="111" t="str">
        <f t="shared" si="26"/>
        <v>N/A</v>
      </c>
      <c r="M153" s="41"/>
    </row>
    <row r="154" spans="1:13" x14ac:dyDescent="0.25">
      <c r="A154" s="162" t="s">
        <v>1210</v>
      </c>
      <c r="B154" s="10" t="s">
        <v>213</v>
      </c>
      <c r="C154" s="10">
        <v>55650</v>
      </c>
      <c r="D154" s="7" t="str">
        <f t="shared" si="27"/>
        <v>N/A</v>
      </c>
      <c r="E154" s="10">
        <v>30044</v>
      </c>
      <c r="F154" s="7" t="str">
        <f t="shared" si="28"/>
        <v>N/A</v>
      </c>
      <c r="G154" s="10">
        <v>56633.777778000003</v>
      </c>
      <c r="H154" s="7" t="str">
        <f t="shared" si="29"/>
        <v>N/A</v>
      </c>
      <c r="I154" s="8">
        <v>-46</v>
      </c>
      <c r="J154" s="8">
        <v>88.5</v>
      </c>
      <c r="K154" s="10" t="s">
        <v>213</v>
      </c>
      <c r="L154" s="111" t="str">
        <f t="shared" si="26"/>
        <v>N/A</v>
      </c>
      <c r="M154" s="42"/>
    </row>
    <row r="155" spans="1:13" x14ac:dyDescent="0.25">
      <c r="A155" s="162" t="s">
        <v>412</v>
      </c>
      <c r="B155" s="10" t="s">
        <v>213</v>
      </c>
      <c r="C155" s="10">
        <v>162398</v>
      </c>
      <c r="D155" s="7" t="str">
        <f t="shared" si="27"/>
        <v>N/A</v>
      </c>
      <c r="E155" s="10">
        <v>173912</v>
      </c>
      <c r="F155" s="7" t="str">
        <f t="shared" si="28"/>
        <v>N/A</v>
      </c>
      <c r="G155" s="10">
        <v>340003</v>
      </c>
      <c r="H155" s="7" t="str">
        <f t="shared" si="29"/>
        <v>N/A</v>
      </c>
      <c r="I155" s="8">
        <v>7.09</v>
      </c>
      <c r="J155" s="8">
        <v>95.5</v>
      </c>
      <c r="K155" s="10" t="s">
        <v>213</v>
      </c>
      <c r="L155" s="111" t="str">
        <f t="shared" si="26"/>
        <v>N/A</v>
      </c>
    </row>
    <row r="156" spans="1:13" x14ac:dyDescent="0.25">
      <c r="A156" s="162" t="s">
        <v>1211</v>
      </c>
      <c r="B156" s="10" t="s">
        <v>213</v>
      </c>
      <c r="C156" s="10">
        <v>12492.153845999999</v>
      </c>
      <c r="D156" s="7" t="str">
        <f t="shared" si="27"/>
        <v>N/A</v>
      </c>
      <c r="E156" s="10">
        <v>13377.846154000001</v>
      </c>
      <c r="F156" s="7" t="str">
        <f t="shared" si="28"/>
        <v>N/A</v>
      </c>
      <c r="G156" s="10">
        <v>17894.894736999999</v>
      </c>
      <c r="H156" s="7" t="str">
        <f t="shared" si="29"/>
        <v>N/A</v>
      </c>
      <c r="I156" s="8">
        <v>7.09</v>
      </c>
      <c r="J156" s="8">
        <v>33.770000000000003</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t="s">
        <v>1748</v>
      </c>
      <c r="D164" s="94" t="str">
        <f t="shared" ref="D164" si="31">IF($B164="N/A","N/A",IF(C164&gt;10,"No",IF(C164&lt;-10,"No","Yes")))</f>
        <v>N/A</v>
      </c>
      <c r="E164" s="93" t="s">
        <v>1748</v>
      </c>
      <c r="F164" s="94" t="str">
        <f t="shared" ref="F164" si="32">IF($B164="N/A","N/A",IF(E164&gt;10,"No",IF(E164&lt;-10,"No","Yes")))</f>
        <v>N/A</v>
      </c>
      <c r="G164" s="93" t="s">
        <v>1748</v>
      </c>
      <c r="H164" s="94" t="str">
        <f t="shared" ref="H164" si="33">IF($B164="N/A","N/A",IF(G164&gt;10,"No",IF(G164&lt;-10,"No","Yes")))</f>
        <v>N/A</v>
      </c>
      <c r="I164" s="95" t="s">
        <v>1748</v>
      </c>
      <c r="J164" s="95" t="s">
        <v>1748</v>
      </c>
      <c r="K164" s="96" t="s">
        <v>736</v>
      </c>
      <c r="L164" s="113" t="str">
        <f>IF(J164="Div by 0", "N/A", IF(OR(J164="N/A",K164="N/A"),"N/A", IF(J164&gt;VALUE(MID(K164,1,2)), "No", IF(J164&lt;-1*VALUE(MID(K164,1,2)), "No", "Yes"))))</f>
        <v>N/A</v>
      </c>
      <c r="N164" s="42"/>
    </row>
    <row r="165" spans="1:16" x14ac:dyDescent="0.25">
      <c r="A165" s="162" t="s">
        <v>1215</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736</v>
      </c>
      <c r="L165" s="111" t="str">
        <f>IF(J165="Div by 0", "N/A", IF(OR(J165="N/A",K165="N/A"),"N/A", IF(J165&gt;VALUE(MID(K165,1,2)), "No", IF(J165&lt;-1*VALUE(MID(K165,1,2)), "No", "Yes"))))</f>
        <v>N/A</v>
      </c>
      <c r="N165" s="42"/>
    </row>
    <row r="166" spans="1:16" x14ac:dyDescent="0.25">
      <c r="A166" s="162" t="s">
        <v>1216</v>
      </c>
      <c r="B166" s="10" t="s">
        <v>213</v>
      </c>
      <c r="C166" s="10" t="s">
        <v>1748</v>
      </c>
      <c r="D166" s="7" t="str">
        <f t="shared" si="34"/>
        <v>N/A</v>
      </c>
      <c r="E166" s="10" t="s">
        <v>1748</v>
      </c>
      <c r="F166" s="7" t="str">
        <f t="shared" si="35"/>
        <v>N/A</v>
      </c>
      <c r="G166" s="10" t="s">
        <v>1748</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751899</v>
      </c>
      <c r="D6" s="7" t="str">
        <f t="shared" ref="D6:D11" si="0">IF($B6="N/A","N/A",IF(C6&gt;10,"No",IF(C6&lt;-10,"No","Yes")))</f>
        <v>N/A</v>
      </c>
      <c r="E6" s="1">
        <v>777752</v>
      </c>
      <c r="F6" s="7" t="str">
        <f t="shared" ref="F6:F11" si="1">IF($B6="N/A","N/A",IF(E6&gt;10,"No",IF(E6&lt;-10,"No","Yes")))</f>
        <v>N/A</v>
      </c>
      <c r="G6" s="1">
        <v>874667</v>
      </c>
      <c r="H6" s="7" t="str">
        <f t="shared" ref="H6:H11" si="2">IF($B6="N/A","N/A",IF(G6&gt;10,"No",IF(G6&lt;-10,"No","Yes")))</f>
        <v>N/A</v>
      </c>
      <c r="I6" s="8">
        <v>3.4380000000000002</v>
      </c>
      <c r="J6" s="8">
        <v>12.46</v>
      </c>
      <c r="K6" s="1" t="s">
        <v>736</v>
      </c>
      <c r="L6" s="111" t="str">
        <f t="shared" ref="L6:L14" si="3">IF(J6="Div by 0", "N/A", IF(K6="N/A","N/A", IF(J6&gt;VALUE(MID(K6,1,2)), "No", IF(J6&lt;-1*VALUE(MID(K6,1,2)), "No", "Yes"))))</f>
        <v>Yes</v>
      </c>
    </row>
    <row r="7" spans="1:12" x14ac:dyDescent="0.25">
      <c r="A7" s="144" t="s">
        <v>100</v>
      </c>
      <c r="B7" s="30" t="s">
        <v>213</v>
      </c>
      <c r="C7" s="1">
        <v>47010</v>
      </c>
      <c r="D7" s="7" t="str">
        <f t="shared" si="0"/>
        <v>N/A</v>
      </c>
      <c r="E7" s="1">
        <v>39231</v>
      </c>
      <c r="F7" s="7" t="str">
        <f t="shared" si="1"/>
        <v>N/A</v>
      </c>
      <c r="G7" s="1">
        <v>36089</v>
      </c>
      <c r="H7" s="7" t="str">
        <f t="shared" si="2"/>
        <v>N/A</v>
      </c>
      <c r="I7" s="8">
        <v>-16.5</v>
      </c>
      <c r="J7" s="8">
        <v>-8.01</v>
      </c>
      <c r="K7" s="30" t="s">
        <v>736</v>
      </c>
      <c r="L7" s="111" t="str">
        <f t="shared" si="3"/>
        <v>Yes</v>
      </c>
    </row>
    <row r="8" spans="1:12" x14ac:dyDescent="0.25">
      <c r="A8" s="144" t="s">
        <v>101</v>
      </c>
      <c r="B8" s="30" t="s">
        <v>213</v>
      </c>
      <c r="C8" s="1">
        <v>84002</v>
      </c>
      <c r="D8" s="7" t="str">
        <f t="shared" si="0"/>
        <v>N/A</v>
      </c>
      <c r="E8" s="1">
        <v>77651</v>
      </c>
      <c r="F8" s="7" t="str">
        <f t="shared" si="1"/>
        <v>N/A</v>
      </c>
      <c r="G8" s="1">
        <v>92872</v>
      </c>
      <c r="H8" s="7" t="str">
        <f t="shared" si="2"/>
        <v>N/A</v>
      </c>
      <c r="I8" s="8">
        <v>-7.56</v>
      </c>
      <c r="J8" s="8">
        <v>19.600000000000001</v>
      </c>
      <c r="K8" s="30" t="s">
        <v>736</v>
      </c>
      <c r="L8" s="111" t="str">
        <f t="shared" si="3"/>
        <v>Yes</v>
      </c>
    </row>
    <row r="9" spans="1:12" x14ac:dyDescent="0.25">
      <c r="A9" s="144" t="s">
        <v>104</v>
      </c>
      <c r="B9" s="30" t="s">
        <v>213</v>
      </c>
      <c r="C9" s="1">
        <v>455623</v>
      </c>
      <c r="D9" s="7" t="str">
        <f t="shared" si="0"/>
        <v>N/A</v>
      </c>
      <c r="E9" s="1">
        <v>476569</v>
      </c>
      <c r="F9" s="7" t="str">
        <f t="shared" si="1"/>
        <v>N/A</v>
      </c>
      <c r="G9" s="1">
        <v>493970</v>
      </c>
      <c r="H9" s="7" t="str">
        <f t="shared" si="2"/>
        <v>N/A</v>
      </c>
      <c r="I9" s="8">
        <v>4.5970000000000004</v>
      </c>
      <c r="J9" s="8">
        <v>3.6509999999999998</v>
      </c>
      <c r="K9" s="30" t="s">
        <v>736</v>
      </c>
      <c r="L9" s="111" t="str">
        <f t="shared" si="3"/>
        <v>Yes</v>
      </c>
    </row>
    <row r="10" spans="1:12" x14ac:dyDescent="0.25">
      <c r="A10" s="144" t="s">
        <v>105</v>
      </c>
      <c r="B10" s="30" t="s">
        <v>213</v>
      </c>
      <c r="C10" s="1">
        <v>165262</v>
      </c>
      <c r="D10" s="7" t="str">
        <f t="shared" si="0"/>
        <v>N/A</v>
      </c>
      <c r="E10" s="1">
        <v>184286</v>
      </c>
      <c r="F10" s="7" t="str">
        <f t="shared" si="1"/>
        <v>N/A</v>
      </c>
      <c r="G10" s="1">
        <v>251720</v>
      </c>
      <c r="H10" s="7" t="str">
        <f t="shared" si="2"/>
        <v>N/A</v>
      </c>
      <c r="I10" s="8">
        <v>11.51</v>
      </c>
      <c r="J10" s="8">
        <v>36.590000000000003</v>
      </c>
      <c r="K10" s="30" t="s">
        <v>736</v>
      </c>
      <c r="L10" s="111" t="str">
        <f t="shared" si="3"/>
        <v>No</v>
      </c>
    </row>
    <row r="11" spans="1:12" x14ac:dyDescent="0.25">
      <c r="A11" s="144" t="s">
        <v>77</v>
      </c>
      <c r="B11" s="1" t="s">
        <v>213</v>
      </c>
      <c r="C11" s="1">
        <v>583507.17000000004</v>
      </c>
      <c r="D11" s="27" t="str">
        <f t="shared" si="0"/>
        <v>N/A</v>
      </c>
      <c r="E11" s="1">
        <v>614616.52</v>
      </c>
      <c r="F11" s="7" t="str">
        <f t="shared" si="1"/>
        <v>N/A</v>
      </c>
      <c r="G11" s="1">
        <v>688261.69</v>
      </c>
      <c r="H11" s="7" t="str">
        <f t="shared" si="2"/>
        <v>N/A</v>
      </c>
      <c r="I11" s="8">
        <v>5.3310000000000004</v>
      </c>
      <c r="J11" s="8">
        <v>11.98</v>
      </c>
      <c r="K11" s="1" t="s">
        <v>737</v>
      </c>
      <c r="L11" s="111" t="str">
        <f t="shared" si="3"/>
        <v>No</v>
      </c>
    </row>
    <row r="12" spans="1:12" x14ac:dyDescent="0.25">
      <c r="A12" s="144" t="s">
        <v>115</v>
      </c>
      <c r="B12" s="1" t="s">
        <v>213</v>
      </c>
      <c r="C12" s="1">
        <v>72149</v>
      </c>
      <c r="D12" s="1" t="s">
        <v>213</v>
      </c>
      <c r="E12" s="1">
        <v>55960</v>
      </c>
      <c r="F12" s="1" t="s">
        <v>213</v>
      </c>
      <c r="G12" s="1">
        <v>57552</v>
      </c>
      <c r="H12" s="1" t="s">
        <v>213</v>
      </c>
      <c r="I12" s="8">
        <v>-22.4</v>
      </c>
      <c r="J12" s="8">
        <v>2.8450000000000002</v>
      </c>
      <c r="K12" s="1" t="s">
        <v>737</v>
      </c>
      <c r="L12" s="111" t="str">
        <f t="shared" si="3"/>
        <v>Yes</v>
      </c>
    </row>
    <row r="13" spans="1:12" x14ac:dyDescent="0.25">
      <c r="A13" s="144" t="s">
        <v>447</v>
      </c>
      <c r="B13" s="1" t="s">
        <v>213</v>
      </c>
      <c r="C13" s="1">
        <v>42168</v>
      </c>
      <c r="D13" s="1" t="s">
        <v>213</v>
      </c>
      <c r="E13" s="1">
        <v>34599</v>
      </c>
      <c r="F13" s="1" t="s">
        <v>213</v>
      </c>
      <c r="G13" s="1">
        <v>31157</v>
      </c>
      <c r="H13" s="1" t="s">
        <v>213</v>
      </c>
      <c r="I13" s="8">
        <v>-17.899999999999999</v>
      </c>
      <c r="J13" s="8">
        <v>-9.9499999999999993</v>
      </c>
      <c r="K13" s="1" t="s">
        <v>737</v>
      </c>
      <c r="L13" s="111" t="str">
        <f t="shared" si="3"/>
        <v>Yes</v>
      </c>
    </row>
    <row r="14" spans="1:12" x14ac:dyDescent="0.25">
      <c r="A14" s="144" t="s">
        <v>448</v>
      </c>
      <c r="B14" s="1" t="s">
        <v>213</v>
      </c>
      <c r="C14" s="1">
        <v>26884</v>
      </c>
      <c r="D14" s="1" t="s">
        <v>213</v>
      </c>
      <c r="E14" s="1">
        <v>17146</v>
      </c>
      <c r="F14" s="1" t="s">
        <v>213</v>
      </c>
      <c r="G14" s="1">
        <v>20705</v>
      </c>
      <c r="H14" s="1" t="s">
        <v>213</v>
      </c>
      <c r="I14" s="8">
        <v>-36.200000000000003</v>
      </c>
      <c r="J14" s="8">
        <v>20.76</v>
      </c>
      <c r="K14" s="1" t="s">
        <v>737</v>
      </c>
      <c r="L14" s="111" t="str">
        <f t="shared" si="3"/>
        <v>No</v>
      </c>
    </row>
    <row r="15" spans="1:12" x14ac:dyDescent="0.25">
      <c r="A15" s="143" t="s">
        <v>58</v>
      </c>
      <c r="B15" s="30" t="s">
        <v>213</v>
      </c>
      <c r="C15" s="10">
        <v>3647492683</v>
      </c>
      <c r="D15" s="7" t="str">
        <f t="shared" ref="D15:D20" si="4">IF($B15="N/A","N/A",IF(C15&gt;10,"No",IF(C15&lt;-10,"No","Yes")))</f>
        <v>N/A</v>
      </c>
      <c r="E15" s="10">
        <v>3017856567</v>
      </c>
      <c r="F15" s="7" t="str">
        <f t="shared" ref="F15:F20" si="5">IF($B15="N/A","N/A",IF(E15&gt;10,"No",IF(E15&lt;-10,"No","Yes")))</f>
        <v>N/A</v>
      </c>
      <c r="G15" s="10">
        <v>3280273002</v>
      </c>
      <c r="H15" s="7" t="str">
        <f t="shared" ref="H15:H20" si="6">IF($B15="N/A","N/A",IF(G15&gt;10,"No",IF(G15&lt;-10,"No","Yes")))</f>
        <v>N/A</v>
      </c>
      <c r="I15" s="8">
        <v>-17.3</v>
      </c>
      <c r="J15" s="8">
        <v>8.6950000000000003</v>
      </c>
      <c r="K15" s="30" t="s">
        <v>736</v>
      </c>
      <c r="L15" s="111" t="str">
        <f t="shared" ref="L15:L20" si="7">IF(J15="Div by 0", "N/A", IF(K15="N/A","N/A", IF(J15&gt;VALUE(MID(K15,1,2)), "No", IF(J15&lt;-1*VALUE(MID(K15,1,2)), "No", "Yes"))))</f>
        <v>Yes</v>
      </c>
    </row>
    <row r="16" spans="1:12" x14ac:dyDescent="0.25">
      <c r="A16" s="143" t="s">
        <v>1119</v>
      </c>
      <c r="B16" s="30" t="s">
        <v>213</v>
      </c>
      <c r="C16" s="10">
        <v>4851.0407421999998</v>
      </c>
      <c r="D16" s="7" t="str">
        <f t="shared" si="4"/>
        <v>N/A</v>
      </c>
      <c r="E16" s="10">
        <v>3880.2299023</v>
      </c>
      <c r="F16" s="7" t="str">
        <f t="shared" si="5"/>
        <v>N/A</v>
      </c>
      <c r="G16" s="10">
        <v>3750.310692</v>
      </c>
      <c r="H16" s="7" t="str">
        <f t="shared" si="6"/>
        <v>N/A</v>
      </c>
      <c r="I16" s="8">
        <v>-20</v>
      </c>
      <c r="J16" s="8">
        <v>-3.35</v>
      </c>
      <c r="K16" s="30" t="s">
        <v>736</v>
      </c>
      <c r="L16" s="111" t="str">
        <f t="shared" si="7"/>
        <v>Yes</v>
      </c>
    </row>
    <row r="17" spans="1:12" x14ac:dyDescent="0.25">
      <c r="A17" s="143" t="s">
        <v>1219</v>
      </c>
      <c r="B17" s="30" t="s">
        <v>213</v>
      </c>
      <c r="C17" s="10">
        <v>18571.771687</v>
      </c>
      <c r="D17" s="7" t="str">
        <f t="shared" si="4"/>
        <v>N/A</v>
      </c>
      <c r="E17" s="10">
        <v>15993.938085</v>
      </c>
      <c r="F17" s="7" t="str">
        <f t="shared" si="5"/>
        <v>N/A</v>
      </c>
      <c r="G17" s="10">
        <v>13699.991991999999</v>
      </c>
      <c r="H17" s="7" t="str">
        <f t="shared" si="6"/>
        <v>N/A</v>
      </c>
      <c r="I17" s="8">
        <v>-13.9</v>
      </c>
      <c r="J17" s="8">
        <v>-14.3</v>
      </c>
      <c r="K17" s="30" t="s">
        <v>736</v>
      </c>
      <c r="L17" s="111" t="str">
        <f t="shared" si="7"/>
        <v>Yes</v>
      </c>
    </row>
    <row r="18" spans="1:12" x14ac:dyDescent="0.25">
      <c r="A18" s="143" t="s">
        <v>1220</v>
      </c>
      <c r="B18" s="30" t="s">
        <v>213</v>
      </c>
      <c r="C18" s="10">
        <v>18368.536713000001</v>
      </c>
      <c r="D18" s="7" t="str">
        <f t="shared" si="4"/>
        <v>N/A</v>
      </c>
      <c r="E18" s="10">
        <v>13431.474700999999</v>
      </c>
      <c r="F18" s="7" t="str">
        <f t="shared" si="5"/>
        <v>N/A</v>
      </c>
      <c r="G18" s="10">
        <v>13615.112122</v>
      </c>
      <c r="H18" s="7" t="str">
        <f t="shared" si="6"/>
        <v>N/A</v>
      </c>
      <c r="I18" s="8">
        <v>-26.9</v>
      </c>
      <c r="J18" s="8">
        <v>1.367</v>
      </c>
      <c r="K18" s="30" t="s">
        <v>736</v>
      </c>
      <c r="L18" s="111" t="str">
        <f t="shared" si="7"/>
        <v>Yes</v>
      </c>
    </row>
    <row r="19" spans="1:12" x14ac:dyDescent="0.25">
      <c r="A19" s="143" t="s">
        <v>1221</v>
      </c>
      <c r="B19" s="30" t="s">
        <v>213</v>
      </c>
      <c r="C19" s="10">
        <v>1704.9199206000001</v>
      </c>
      <c r="D19" s="7" t="str">
        <f t="shared" si="4"/>
        <v>N/A</v>
      </c>
      <c r="E19" s="10">
        <v>1697.0778607</v>
      </c>
      <c r="F19" s="7" t="str">
        <f t="shared" si="5"/>
        <v>N/A</v>
      </c>
      <c r="G19" s="10">
        <v>1770.0136992</v>
      </c>
      <c r="H19" s="7" t="str">
        <f t="shared" si="6"/>
        <v>N/A</v>
      </c>
      <c r="I19" s="8">
        <v>-0.46</v>
      </c>
      <c r="J19" s="8">
        <v>4.298</v>
      </c>
      <c r="K19" s="30" t="s">
        <v>736</v>
      </c>
      <c r="L19" s="111" t="str">
        <f t="shared" si="7"/>
        <v>Yes</v>
      </c>
    </row>
    <row r="20" spans="1:12" x14ac:dyDescent="0.25">
      <c r="A20" s="143" t="s">
        <v>1222</v>
      </c>
      <c r="B20" s="30" t="s">
        <v>213</v>
      </c>
      <c r="C20" s="10">
        <v>2751.0145647999998</v>
      </c>
      <c r="D20" s="7" t="str">
        <f t="shared" si="4"/>
        <v>N/A</v>
      </c>
      <c r="E20" s="10">
        <v>2922.0849278000001</v>
      </c>
      <c r="F20" s="7" t="str">
        <f t="shared" si="5"/>
        <v>N/A</v>
      </c>
      <c r="G20" s="10">
        <v>2570.3331161999999</v>
      </c>
      <c r="H20" s="7" t="str">
        <f t="shared" si="6"/>
        <v>N/A</v>
      </c>
      <c r="I20" s="8">
        <v>6.218</v>
      </c>
      <c r="J20" s="8">
        <v>-12</v>
      </c>
      <c r="K20" s="30" t="s">
        <v>736</v>
      </c>
      <c r="L20" s="111" t="str">
        <f t="shared" si="7"/>
        <v>Yes</v>
      </c>
    </row>
    <row r="21" spans="1:12" x14ac:dyDescent="0.25">
      <c r="A21" s="134" t="s">
        <v>1123</v>
      </c>
      <c r="B21" s="30" t="s">
        <v>213</v>
      </c>
      <c r="C21" s="10">
        <v>4935.5691837000004</v>
      </c>
      <c r="D21" s="7" t="str">
        <f t="shared" ref="D21:D22" si="8">IF($B21="N/A","N/A",IF(C21&gt;10,"No",IF(C21&lt;-10,"No","Yes")))</f>
        <v>N/A</v>
      </c>
      <c r="E21" s="10">
        <v>4092.6355315999999</v>
      </c>
      <c r="F21" s="7" t="str">
        <f t="shared" ref="F21:F22" si="9">IF($B21="N/A","N/A",IF(E21&gt;10,"No",IF(E21&lt;-10,"No","Yes")))</f>
        <v>N/A</v>
      </c>
      <c r="G21" s="10">
        <v>3854.8812277000002</v>
      </c>
      <c r="H21" s="7" t="str">
        <f t="shared" ref="H21:H22" si="10">IF($B21="N/A","N/A",IF(G21&gt;10,"No",IF(G21&lt;-10,"No","Yes")))</f>
        <v>N/A</v>
      </c>
      <c r="I21" s="8">
        <v>-17.100000000000001</v>
      </c>
      <c r="J21" s="8">
        <v>-5.81</v>
      </c>
      <c r="K21" s="30" t="s">
        <v>736</v>
      </c>
      <c r="L21" s="111" t="str">
        <f>IF(J21="Div by 0", "N/A", IF(OR(J21="N/A",K21="N/A"),"N/A", IF(J21&gt;VALUE(MID(K21,1,2)), "No", IF(J21&lt;-1*VALUE(MID(K21,1,2)), "No", "Yes"))))</f>
        <v>Yes</v>
      </c>
    </row>
    <row r="22" spans="1:12" x14ac:dyDescent="0.25">
      <c r="A22" s="134" t="s">
        <v>1124</v>
      </c>
      <c r="B22" s="30" t="s">
        <v>213</v>
      </c>
      <c r="C22" s="10">
        <v>4737.9577902000001</v>
      </c>
      <c r="D22" s="7" t="str">
        <f t="shared" si="8"/>
        <v>N/A</v>
      </c>
      <c r="E22" s="10">
        <v>3596.3550703000001</v>
      </c>
      <c r="F22" s="7" t="str">
        <f t="shared" si="9"/>
        <v>N/A</v>
      </c>
      <c r="G22" s="10">
        <v>3614.2561767000002</v>
      </c>
      <c r="H22" s="7" t="str">
        <f t="shared" si="10"/>
        <v>N/A</v>
      </c>
      <c r="I22" s="8">
        <v>-24.1</v>
      </c>
      <c r="J22" s="8">
        <v>0.49780000000000002</v>
      </c>
      <c r="K22" s="30" t="s">
        <v>736</v>
      </c>
      <c r="L22" s="111" t="str">
        <f>IF(J22="Div by 0", "N/A", IF(OR(J22="N/A",K22="N/A"),"N/A", IF(J22&gt;VALUE(MID(K22,1,2)), "No", IF(J22&lt;-1*VALUE(MID(K22,1,2)), "No", "Yes"))))</f>
        <v>Yes</v>
      </c>
    </row>
    <row r="23" spans="1:12" x14ac:dyDescent="0.25">
      <c r="A23" s="143" t="s">
        <v>1223</v>
      </c>
      <c r="B23" s="30" t="s">
        <v>213</v>
      </c>
      <c r="C23" s="10">
        <v>18880.745596000001</v>
      </c>
      <c r="D23" s="7" t="str">
        <f>IF($B23="N/A","N/A",IF(C23&gt;10,"No",IF(C23&lt;-10,"No","Yes")))</f>
        <v>N/A</v>
      </c>
      <c r="E23" s="10">
        <v>13937.810722</v>
      </c>
      <c r="F23" s="7" t="str">
        <f>IF($B23="N/A","N/A",IF(E23&gt;10,"No",IF(E23&lt;-10,"No","Yes")))</f>
        <v>N/A</v>
      </c>
      <c r="G23" s="10">
        <v>12398.693442</v>
      </c>
      <c r="H23" s="7" t="str">
        <f>IF($B23="N/A","N/A",IF(G23&gt;10,"No",IF(G23&lt;-10,"No","Yes")))</f>
        <v>N/A</v>
      </c>
      <c r="I23" s="8">
        <v>-26.2</v>
      </c>
      <c r="J23" s="8">
        <v>-11</v>
      </c>
      <c r="K23" s="30" t="s">
        <v>736</v>
      </c>
      <c r="L23" s="111" t="str">
        <f>IF(J23="Div by 0", "N/A", IF(K23="N/A","N/A", IF(J23&gt;VALUE(MID(K23,1,2)), "No", IF(J23&lt;-1*VALUE(MID(K23,1,2)), "No", "Yes"))))</f>
        <v>Yes</v>
      </c>
    </row>
    <row r="24" spans="1:12" x14ac:dyDescent="0.25">
      <c r="A24" s="143" t="s">
        <v>1224</v>
      </c>
      <c r="B24" s="30" t="s">
        <v>213</v>
      </c>
      <c r="C24" s="10">
        <v>19716.948966</v>
      </c>
      <c r="D24" s="7" t="str">
        <f>IF($B24="N/A","N/A",IF(C24&gt;10,"No",IF(C24&lt;-10,"No","Yes")))</f>
        <v>N/A</v>
      </c>
      <c r="E24" s="10">
        <v>16925.048123</v>
      </c>
      <c r="F24" s="7" t="str">
        <f>IF($B24="N/A","N/A",IF(E24&gt;10,"No",IF(E24&lt;-10,"No","Yes")))</f>
        <v>N/A</v>
      </c>
      <c r="G24" s="10">
        <v>14617.064318999999</v>
      </c>
      <c r="H24" s="7" t="str">
        <f>IF($B24="N/A","N/A",IF(G24&gt;10,"No",IF(G24&lt;-10,"No","Yes")))</f>
        <v>N/A</v>
      </c>
      <c r="I24" s="8">
        <v>-14.2</v>
      </c>
      <c r="J24" s="8">
        <v>-13.6</v>
      </c>
      <c r="K24" s="30" t="s">
        <v>736</v>
      </c>
      <c r="L24" s="111" t="str">
        <f>IF(J24="Div by 0", "N/A", IF(K24="N/A","N/A", IF(J24&gt;VALUE(MID(K24,1,2)), "No", IF(J24&lt;-1*VALUE(MID(K24,1,2)), "No", "Yes"))))</f>
        <v>Yes</v>
      </c>
    </row>
    <row r="25" spans="1:12" x14ac:dyDescent="0.25">
      <c r="A25" s="143" t="s">
        <v>1225</v>
      </c>
      <c r="B25" s="30" t="s">
        <v>213</v>
      </c>
      <c r="C25" s="10">
        <v>19353.502231999999</v>
      </c>
      <c r="D25" s="7" t="str">
        <f>IF($B25="N/A","N/A",IF(C25&gt;10,"No",IF(C25&lt;-10,"No","Yes")))</f>
        <v>N/A</v>
      </c>
      <c r="E25" s="10">
        <v>10467.598448999999</v>
      </c>
      <c r="F25" s="7" t="str">
        <f>IF($B25="N/A","N/A",IF(E25&gt;10,"No",IF(E25&lt;-10,"No","Yes")))</f>
        <v>N/A</v>
      </c>
      <c r="G25" s="10">
        <v>11705.557836</v>
      </c>
      <c r="H25" s="7" t="str">
        <f>IF($B25="N/A","N/A",IF(G25&gt;10,"No",IF(G25&lt;-10,"No","Yes")))</f>
        <v>N/A</v>
      </c>
      <c r="I25" s="8">
        <v>-45.9</v>
      </c>
      <c r="J25" s="8">
        <v>11.83</v>
      </c>
      <c r="K25" s="30" t="s">
        <v>736</v>
      </c>
      <c r="L25" s="111" t="str">
        <f>IF(J25="Div by 0", "N/A", IF(K25="N/A","N/A", IF(J25&gt;VALUE(MID(K25,1,2)), "No", IF(J25&lt;-1*VALUE(MID(K25,1,2)), "No", "Yes"))))</f>
        <v>Yes</v>
      </c>
    </row>
    <row r="26" spans="1:12" x14ac:dyDescent="0.25">
      <c r="A26" s="143" t="s">
        <v>1226</v>
      </c>
      <c r="B26" s="30" t="s">
        <v>213</v>
      </c>
      <c r="C26" s="10">
        <v>18375.075977</v>
      </c>
      <c r="D26" s="7" t="str">
        <f t="shared" ref="D26:D27" si="11">IF($B26="N/A","N/A",IF(C26&gt;10,"No",IF(C26&lt;-10,"No","Yes")))</f>
        <v>N/A</v>
      </c>
      <c r="E26" s="10">
        <v>14321.54601</v>
      </c>
      <c r="F26" s="7" t="str">
        <f t="shared" ref="F26:F30" si="12">IF($B26="N/A","N/A",IF(E26&gt;10,"No",IF(E26&lt;-10,"No","Yes")))</f>
        <v>N/A</v>
      </c>
      <c r="G26" s="10">
        <v>12564.041262999999</v>
      </c>
      <c r="H26" s="7" t="str">
        <f t="shared" ref="H26:H27" si="13">IF($B26="N/A","N/A",IF(G26&gt;10,"No",IF(G26&lt;-10,"No","Yes")))</f>
        <v>N/A</v>
      </c>
      <c r="I26" s="8">
        <v>-22.1</v>
      </c>
      <c r="J26" s="8">
        <v>-12.3</v>
      </c>
      <c r="K26" s="30" t="s">
        <v>736</v>
      </c>
      <c r="L26" s="111" t="str">
        <f>IF(J26="Div by 0", "N/A", IF(OR(J26="N/A",K26="N/A"),"N/A", IF(J26&gt;VALUE(MID(K26,1,2)), "No", IF(J26&lt;-1*VALUE(MID(K26,1,2)), "No", "Yes"))))</f>
        <v>Yes</v>
      </c>
    </row>
    <row r="27" spans="1:12" x14ac:dyDescent="0.25">
      <c r="A27" s="143" t="s">
        <v>1227</v>
      </c>
      <c r="B27" s="30" t="s">
        <v>213</v>
      </c>
      <c r="C27" s="10">
        <v>19728.122905</v>
      </c>
      <c r="D27" s="7" t="str">
        <f t="shared" si="11"/>
        <v>N/A</v>
      </c>
      <c r="E27" s="10">
        <v>13236.680560000001</v>
      </c>
      <c r="F27" s="7" t="str">
        <f t="shared" si="12"/>
        <v>N/A</v>
      </c>
      <c r="G27" s="10">
        <v>12121.246708000001</v>
      </c>
      <c r="H27" s="7" t="str">
        <f t="shared" si="13"/>
        <v>N/A</v>
      </c>
      <c r="I27" s="8">
        <v>-32.9</v>
      </c>
      <c r="J27" s="8">
        <v>-8.43</v>
      </c>
      <c r="K27" s="30" t="s">
        <v>736</v>
      </c>
      <c r="L27" s="111" t="str">
        <f>IF(J27="Div by 0", "N/A", IF(OR(J27="N/A",K27="N/A"),"N/A", IF(J27&gt;VALUE(MID(K27,1,2)), "No", IF(J27&lt;-1*VALUE(MID(K27,1,2)), "No", "Yes"))))</f>
        <v>Yes</v>
      </c>
    </row>
    <row r="28" spans="1:12" x14ac:dyDescent="0.25">
      <c r="A28" s="162" t="s">
        <v>1228</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736</v>
      </c>
      <c r="L28" s="111" t="str">
        <f>IF(J28="Div by 0", "N/A", IF(OR(J28="N/A",K28="N/A"),"N/A", IF(J28&gt;VALUE(MID(K28,1,2)), "No", IF(J28&lt;-1*VALUE(MID(K28,1,2)), "No", "Yes"))))</f>
        <v>N/A</v>
      </c>
    </row>
    <row r="29" spans="1:12" x14ac:dyDescent="0.25">
      <c r="A29" s="162" t="s">
        <v>1229</v>
      </c>
      <c r="B29" s="10" t="s">
        <v>213</v>
      </c>
      <c r="C29" s="10" t="s">
        <v>1748</v>
      </c>
      <c r="D29" s="7" t="str">
        <f t="shared" si="14"/>
        <v>N/A</v>
      </c>
      <c r="E29" s="10" t="s">
        <v>1748</v>
      </c>
      <c r="F29" s="7" t="str">
        <f t="shared" si="12"/>
        <v>N/A</v>
      </c>
      <c r="G29" s="10" t="s">
        <v>1748</v>
      </c>
      <c r="H29" s="7" t="str">
        <f t="shared" si="15"/>
        <v>N/A</v>
      </c>
      <c r="I29" s="8" t="s">
        <v>1748</v>
      </c>
      <c r="J29" s="8" t="s">
        <v>1748</v>
      </c>
      <c r="K29" s="28" t="s">
        <v>736</v>
      </c>
      <c r="L29" s="111" t="str">
        <f t="shared" ref="L29:L30" si="16">IF(J29="Div by 0", "N/A", IF(OR(J29="N/A",K29="N/A"),"N/A", IF(J29&gt;VALUE(MID(K29,1,2)), "No", IF(J29&lt;-1*VALUE(MID(K29,1,2)), "No", "Yes"))))</f>
        <v>N/A</v>
      </c>
    </row>
    <row r="30" spans="1:12" x14ac:dyDescent="0.25">
      <c r="A30" s="162" t="s">
        <v>1230</v>
      </c>
      <c r="B30" s="10" t="s">
        <v>213</v>
      </c>
      <c r="C30" s="10" t="s">
        <v>1748</v>
      </c>
      <c r="D30" s="7" t="str">
        <f t="shared" si="14"/>
        <v>N/A</v>
      </c>
      <c r="E30" s="10" t="s">
        <v>1748</v>
      </c>
      <c r="F30" s="7" t="str">
        <f t="shared" si="12"/>
        <v>N/A</v>
      </c>
      <c r="G30" s="10" t="s">
        <v>1748</v>
      </c>
      <c r="H30" s="7" t="str">
        <f t="shared" si="15"/>
        <v>N/A</v>
      </c>
      <c r="I30" s="8" t="s">
        <v>1748</v>
      </c>
      <c r="J30" s="8" t="s">
        <v>1748</v>
      </c>
      <c r="K30" s="28" t="s">
        <v>736</v>
      </c>
      <c r="L30" s="111" t="str">
        <f t="shared" si="16"/>
        <v>N/A</v>
      </c>
    </row>
    <row r="31" spans="1:12" x14ac:dyDescent="0.25">
      <c r="A31" s="174" t="s">
        <v>2</v>
      </c>
      <c r="B31" s="22" t="s">
        <v>213</v>
      </c>
      <c r="C31" s="9">
        <v>98.422527493999993</v>
      </c>
      <c r="D31" s="27" t="str">
        <f t="shared" ref="D31:D69" si="17">IF($B31="N/A","N/A",IF(C31&gt;10,"No",IF(C31&lt;-10,"No","Yes")))</f>
        <v>N/A</v>
      </c>
      <c r="E31" s="9">
        <v>94.328654893000007</v>
      </c>
      <c r="F31" s="27" t="str">
        <f t="shared" ref="F31:F69" si="18">IF($B31="N/A","N/A",IF(E31&gt;10,"No",IF(E31&lt;-10,"No","Yes")))</f>
        <v>N/A</v>
      </c>
      <c r="G31" s="9">
        <v>94.320695762</v>
      </c>
      <c r="H31" s="27" t="str">
        <f t="shared" ref="H31:H69" si="19">IF($B31="N/A","N/A",IF(G31&gt;10,"No",IF(G31&lt;-10,"No","Yes")))</f>
        <v>N/A</v>
      </c>
      <c r="I31" s="8">
        <v>-4.16</v>
      </c>
      <c r="J31" s="8">
        <v>-8.0000000000000002E-3</v>
      </c>
      <c r="K31" s="28" t="s">
        <v>736</v>
      </c>
      <c r="L31" s="111" t="str">
        <f t="shared" ref="L31:L99" si="20">IF(J31="Div by 0", "N/A", IF(K31="N/A","N/A", IF(J31&gt;VALUE(MID(K31,1,2)), "No", IF(J31&lt;-1*VALUE(MID(K31,1,2)), "No", "Yes"))))</f>
        <v>Yes</v>
      </c>
    </row>
    <row r="32" spans="1:12" x14ac:dyDescent="0.25">
      <c r="A32" s="174" t="s">
        <v>22</v>
      </c>
      <c r="B32" s="22" t="s">
        <v>213</v>
      </c>
      <c r="C32" s="1">
        <v>740038</v>
      </c>
      <c r="D32" s="27" t="str">
        <f t="shared" si="17"/>
        <v>N/A</v>
      </c>
      <c r="E32" s="1">
        <v>733643</v>
      </c>
      <c r="F32" s="27" t="str">
        <f t="shared" si="18"/>
        <v>N/A</v>
      </c>
      <c r="G32" s="1">
        <v>824992</v>
      </c>
      <c r="H32" s="27" t="str">
        <f t="shared" si="19"/>
        <v>N/A</v>
      </c>
      <c r="I32" s="8">
        <v>-0.86399999999999999</v>
      </c>
      <c r="J32" s="8">
        <v>12.45</v>
      </c>
      <c r="K32" s="28" t="s">
        <v>736</v>
      </c>
      <c r="L32" s="111" t="str">
        <f t="shared" si="20"/>
        <v>Yes</v>
      </c>
    </row>
    <row r="33" spans="1:12" x14ac:dyDescent="0.25">
      <c r="A33" s="174" t="s">
        <v>449</v>
      </c>
      <c r="B33" s="30" t="s">
        <v>213</v>
      </c>
      <c r="C33" s="1">
        <v>46243</v>
      </c>
      <c r="D33" s="1" t="str">
        <f t="shared" si="17"/>
        <v>N/A</v>
      </c>
      <c r="E33" s="1">
        <v>30376</v>
      </c>
      <c r="F33" s="1" t="str">
        <f t="shared" si="18"/>
        <v>N/A</v>
      </c>
      <c r="G33" s="1">
        <v>28566</v>
      </c>
      <c r="H33" s="7" t="str">
        <f t="shared" si="19"/>
        <v>N/A</v>
      </c>
      <c r="I33" s="8">
        <v>-34.299999999999997</v>
      </c>
      <c r="J33" s="8">
        <v>-5.96</v>
      </c>
      <c r="K33" s="30" t="s">
        <v>736</v>
      </c>
      <c r="L33" s="111" t="str">
        <f t="shared" si="20"/>
        <v>Yes</v>
      </c>
    </row>
    <row r="34" spans="1:12" x14ac:dyDescent="0.25">
      <c r="A34" s="174" t="s">
        <v>1231</v>
      </c>
      <c r="B34" s="3" t="s">
        <v>213</v>
      </c>
      <c r="C34" s="1">
        <v>37100</v>
      </c>
      <c r="D34" s="5" t="str">
        <f t="shared" ref="D34:D38" si="21">IF($B34="N/A","N/A",IF(C34&lt;0,"No","Yes"))</f>
        <v>N/A</v>
      </c>
      <c r="E34" s="1">
        <v>29833</v>
      </c>
      <c r="F34" s="5" t="str">
        <f t="shared" ref="F34:F38" si="22">IF($B34="N/A","N/A",IF(E34&lt;0,"No","Yes"))</f>
        <v>N/A</v>
      </c>
      <c r="G34" s="1">
        <v>27677</v>
      </c>
      <c r="H34" s="5" t="str">
        <f t="shared" ref="H34:H38" si="23">IF($B34="N/A","N/A",IF(G34&lt;0,"No","Yes"))</f>
        <v>N/A</v>
      </c>
      <c r="I34" s="8">
        <v>-19.600000000000001</v>
      </c>
      <c r="J34" s="8">
        <v>-7.23</v>
      </c>
      <c r="K34" s="1" t="s">
        <v>736</v>
      </c>
      <c r="L34" s="111" t="str">
        <f t="shared" si="20"/>
        <v>Yes</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336</v>
      </c>
      <c r="D36" s="5" t="str">
        <f t="shared" si="21"/>
        <v>N/A</v>
      </c>
      <c r="E36" s="1">
        <v>458</v>
      </c>
      <c r="F36" s="5" t="str">
        <f t="shared" si="22"/>
        <v>N/A</v>
      </c>
      <c r="G36" s="1">
        <v>865</v>
      </c>
      <c r="H36" s="5" t="str">
        <f t="shared" si="23"/>
        <v>N/A</v>
      </c>
      <c r="I36" s="8">
        <v>36.31</v>
      </c>
      <c r="J36" s="8">
        <v>88.86</v>
      </c>
      <c r="K36" s="1" t="s">
        <v>736</v>
      </c>
      <c r="L36" s="111" t="str">
        <f t="shared" si="20"/>
        <v>No</v>
      </c>
    </row>
    <row r="37" spans="1:12" x14ac:dyDescent="0.25">
      <c r="A37" s="174" t="s">
        <v>1234</v>
      </c>
      <c r="B37" s="3" t="s">
        <v>213</v>
      </c>
      <c r="C37" s="1">
        <v>8807</v>
      </c>
      <c r="D37" s="5" t="str">
        <f t="shared" si="21"/>
        <v>N/A</v>
      </c>
      <c r="E37" s="1">
        <v>85</v>
      </c>
      <c r="F37" s="5" t="str">
        <f t="shared" si="22"/>
        <v>N/A</v>
      </c>
      <c r="G37" s="1">
        <v>24</v>
      </c>
      <c r="H37" s="5" t="str">
        <f t="shared" si="23"/>
        <v>N/A</v>
      </c>
      <c r="I37" s="8">
        <v>-99</v>
      </c>
      <c r="J37" s="8">
        <v>-71.8</v>
      </c>
      <c r="K37" s="1" t="s">
        <v>736</v>
      </c>
      <c r="L37" s="111" t="str">
        <f t="shared" si="20"/>
        <v>No</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81890</v>
      </c>
      <c r="D39" s="1" t="str">
        <f t="shared" si="17"/>
        <v>N/A</v>
      </c>
      <c r="E39" s="1">
        <v>71811</v>
      </c>
      <c r="F39" s="1" t="str">
        <f t="shared" si="18"/>
        <v>N/A</v>
      </c>
      <c r="G39" s="1">
        <v>86823</v>
      </c>
      <c r="H39" s="7" t="str">
        <f t="shared" si="19"/>
        <v>N/A</v>
      </c>
      <c r="I39" s="8">
        <v>-12.3</v>
      </c>
      <c r="J39" s="8">
        <v>20.9</v>
      </c>
      <c r="K39" s="30" t="s">
        <v>736</v>
      </c>
      <c r="L39" s="111" t="str">
        <f t="shared" si="20"/>
        <v>Yes</v>
      </c>
    </row>
    <row r="40" spans="1:12" x14ac:dyDescent="0.25">
      <c r="A40" s="174" t="s">
        <v>1236</v>
      </c>
      <c r="B40" s="3" t="s">
        <v>213</v>
      </c>
      <c r="C40" s="1">
        <v>72911</v>
      </c>
      <c r="D40" s="5" t="str">
        <f t="shared" ref="D40:D45" si="24">IF($B40="N/A","N/A",IF(C40&lt;0,"No","Yes"))</f>
        <v>N/A</v>
      </c>
      <c r="E40" s="1">
        <v>70943</v>
      </c>
      <c r="F40" s="5" t="str">
        <f t="shared" ref="F40:F45" si="25">IF($B40="N/A","N/A",IF(E40&lt;0,"No","Yes"))</f>
        <v>N/A</v>
      </c>
      <c r="G40" s="1">
        <v>85345</v>
      </c>
      <c r="H40" s="5" t="str">
        <f t="shared" ref="H40:H45" si="26">IF($B40="N/A","N/A",IF(G40&lt;0,"No","Yes"))</f>
        <v>N/A</v>
      </c>
      <c r="I40" s="8">
        <v>-2.7</v>
      </c>
      <c r="J40" s="8">
        <v>20.3</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42</v>
      </c>
      <c r="D42" s="5" t="str">
        <f t="shared" si="24"/>
        <v>N/A</v>
      </c>
      <c r="E42" s="1">
        <v>0</v>
      </c>
      <c r="F42" s="5" t="str">
        <f t="shared" si="25"/>
        <v>N/A</v>
      </c>
      <c r="G42" s="1">
        <v>0</v>
      </c>
      <c r="H42" s="5" t="str">
        <f t="shared" si="26"/>
        <v>N/A</v>
      </c>
      <c r="I42" s="8">
        <v>-100</v>
      </c>
      <c r="J42" s="8" t="s">
        <v>1748</v>
      </c>
      <c r="K42" s="1" t="s">
        <v>736</v>
      </c>
      <c r="L42" s="111" t="str">
        <f t="shared" si="20"/>
        <v>N/A</v>
      </c>
    </row>
    <row r="43" spans="1:12" x14ac:dyDescent="0.25">
      <c r="A43" s="174" t="s">
        <v>1239</v>
      </c>
      <c r="B43" s="3" t="s">
        <v>213</v>
      </c>
      <c r="C43" s="1">
        <v>702</v>
      </c>
      <c r="D43" s="5" t="str">
        <f t="shared" si="24"/>
        <v>N/A</v>
      </c>
      <c r="E43" s="1">
        <v>679</v>
      </c>
      <c r="F43" s="5" t="str">
        <f t="shared" si="25"/>
        <v>N/A</v>
      </c>
      <c r="G43" s="1">
        <v>697</v>
      </c>
      <c r="H43" s="5" t="str">
        <f t="shared" si="26"/>
        <v>N/A</v>
      </c>
      <c r="I43" s="8">
        <v>-3.28</v>
      </c>
      <c r="J43" s="8">
        <v>2.6509999999999998</v>
      </c>
      <c r="K43" s="1" t="s">
        <v>736</v>
      </c>
      <c r="L43" s="111" t="str">
        <f t="shared" si="20"/>
        <v>Yes</v>
      </c>
    </row>
    <row r="44" spans="1:12" x14ac:dyDescent="0.25">
      <c r="A44" s="174" t="s">
        <v>1240</v>
      </c>
      <c r="B44" s="3" t="s">
        <v>213</v>
      </c>
      <c r="C44" s="1">
        <v>8235</v>
      </c>
      <c r="D44" s="5" t="str">
        <f t="shared" si="24"/>
        <v>N/A</v>
      </c>
      <c r="E44" s="1">
        <v>189</v>
      </c>
      <c r="F44" s="5" t="str">
        <f t="shared" si="25"/>
        <v>N/A</v>
      </c>
      <c r="G44" s="1">
        <v>781</v>
      </c>
      <c r="H44" s="5" t="str">
        <f t="shared" si="26"/>
        <v>N/A</v>
      </c>
      <c r="I44" s="8">
        <v>-97.7</v>
      </c>
      <c r="J44" s="8">
        <v>313.2</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449767</v>
      </c>
      <c r="D46" s="1" t="str">
        <f t="shared" si="17"/>
        <v>N/A</v>
      </c>
      <c r="E46" s="1">
        <v>456571</v>
      </c>
      <c r="F46" s="1" t="str">
        <f t="shared" si="18"/>
        <v>N/A</v>
      </c>
      <c r="G46" s="1">
        <v>476150</v>
      </c>
      <c r="H46" s="7" t="str">
        <f t="shared" si="19"/>
        <v>N/A</v>
      </c>
      <c r="I46" s="8">
        <v>1.5129999999999999</v>
      </c>
      <c r="J46" s="8">
        <v>4.2880000000000003</v>
      </c>
      <c r="K46" s="30" t="s">
        <v>736</v>
      </c>
      <c r="L46" s="111" t="str">
        <f t="shared" si="20"/>
        <v>Yes</v>
      </c>
    </row>
    <row r="47" spans="1:12" x14ac:dyDescent="0.25">
      <c r="A47" s="174" t="s">
        <v>1242</v>
      </c>
      <c r="B47" s="3" t="s">
        <v>213</v>
      </c>
      <c r="C47" s="1">
        <v>341748</v>
      </c>
      <c r="D47" s="5" t="str">
        <f t="shared" ref="D47:D53" si="27">IF($B47="N/A","N/A",IF(C47&lt;0,"No","Yes"))</f>
        <v>N/A</v>
      </c>
      <c r="E47" s="1">
        <v>357091</v>
      </c>
      <c r="F47" s="5" t="str">
        <f t="shared" ref="F47:F53" si="28">IF($B47="N/A","N/A",IF(E47&lt;0,"No","Yes"))</f>
        <v>N/A</v>
      </c>
      <c r="G47" s="1">
        <v>415379</v>
      </c>
      <c r="H47" s="5" t="str">
        <f t="shared" ref="H47:H53" si="29">IF($B47="N/A","N/A",IF(G47&lt;0,"No","Yes"))</f>
        <v>N/A</v>
      </c>
      <c r="I47" s="8">
        <v>4.49</v>
      </c>
      <c r="J47" s="8">
        <v>16.32</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16911</v>
      </c>
      <c r="D50" s="5" t="str">
        <f t="shared" si="27"/>
        <v>N/A</v>
      </c>
      <c r="E50" s="1">
        <v>11</v>
      </c>
      <c r="F50" s="5" t="str">
        <f t="shared" si="28"/>
        <v>N/A</v>
      </c>
      <c r="G50" s="1">
        <v>0</v>
      </c>
      <c r="H50" s="5" t="str">
        <f t="shared" si="29"/>
        <v>N/A</v>
      </c>
      <c r="I50" s="8">
        <v>-100</v>
      </c>
      <c r="J50" s="8">
        <v>-100</v>
      </c>
      <c r="K50" s="1" t="s">
        <v>736</v>
      </c>
      <c r="L50" s="111" t="str">
        <f t="shared" si="20"/>
        <v>No</v>
      </c>
    </row>
    <row r="51" spans="1:12" x14ac:dyDescent="0.25">
      <c r="A51" s="174" t="s">
        <v>1246</v>
      </c>
      <c r="B51" s="3" t="s">
        <v>213</v>
      </c>
      <c r="C51" s="1">
        <v>74170</v>
      </c>
      <c r="D51" s="5" t="str">
        <f t="shared" si="27"/>
        <v>N/A</v>
      </c>
      <c r="E51" s="1">
        <v>85049</v>
      </c>
      <c r="F51" s="5" t="str">
        <f t="shared" si="28"/>
        <v>N/A</v>
      </c>
      <c r="G51" s="1">
        <v>45906</v>
      </c>
      <c r="H51" s="5" t="str">
        <f t="shared" si="29"/>
        <v>N/A</v>
      </c>
      <c r="I51" s="8">
        <v>14.67</v>
      </c>
      <c r="J51" s="8">
        <v>-46</v>
      </c>
      <c r="K51" s="1" t="s">
        <v>736</v>
      </c>
      <c r="L51" s="111" t="str">
        <f t="shared" si="20"/>
        <v>No</v>
      </c>
    </row>
    <row r="52" spans="1:12" x14ac:dyDescent="0.25">
      <c r="A52" s="174" t="s">
        <v>1247</v>
      </c>
      <c r="B52" s="3" t="s">
        <v>213</v>
      </c>
      <c r="C52" s="1">
        <v>16938</v>
      </c>
      <c r="D52" s="5" t="str">
        <f t="shared" si="27"/>
        <v>N/A</v>
      </c>
      <c r="E52" s="1">
        <v>14426</v>
      </c>
      <c r="F52" s="5" t="str">
        <f t="shared" si="28"/>
        <v>N/A</v>
      </c>
      <c r="G52" s="1">
        <v>14865</v>
      </c>
      <c r="H52" s="5" t="str">
        <f t="shared" si="29"/>
        <v>N/A</v>
      </c>
      <c r="I52" s="8">
        <v>-14.8</v>
      </c>
      <c r="J52" s="8">
        <v>3.0430000000000001</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162136</v>
      </c>
      <c r="D54" s="1" t="str">
        <f t="shared" si="17"/>
        <v>N/A</v>
      </c>
      <c r="E54" s="1">
        <v>174870</v>
      </c>
      <c r="F54" s="1" t="str">
        <f t="shared" si="18"/>
        <v>N/A</v>
      </c>
      <c r="G54" s="1">
        <v>233438</v>
      </c>
      <c r="H54" s="7" t="str">
        <f t="shared" si="19"/>
        <v>N/A</v>
      </c>
      <c r="I54" s="8">
        <v>7.8540000000000001</v>
      </c>
      <c r="J54" s="8">
        <v>33.49</v>
      </c>
      <c r="K54" s="30" t="s">
        <v>736</v>
      </c>
      <c r="L54" s="111" t="str">
        <f t="shared" si="20"/>
        <v>No</v>
      </c>
    </row>
    <row r="55" spans="1:12" x14ac:dyDescent="0.25">
      <c r="A55" s="174" t="s">
        <v>1249</v>
      </c>
      <c r="B55" s="3" t="s">
        <v>213</v>
      </c>
      <c r="C55" s="1">
        <v>150871</v>
      </c>
      <c r="D55" s="5" t="str">
        <f t="shared" ref="D55:D60" si="30">IF($B55="N/A","N/A",IF(C55&lt;0,"No","Yes"))</f>
        <v>N/A</v>
      </c>
      <c r="E55" s="1">
        <v>166540</v>
      </c>
      <c r="F55" s="5" t="str">
        <f t="shared" ref="F55:F60" si="31">IF($B55="N/A","N/A",IF(E55&lt;0,"No","Yes"))</f>
        <v>N/A</v>
      </c>
      <c r="G55" s="1">
        <v>216529</v>
      </c>
      <c r="H55" s="5" t="str">
        <f t="shared" ref="H55:H60" si="32">IF($B55="N/A","N/A",IF(G55&lt;0,"No","Yes"))</f>
        <v>N/A</v>
      </c>
      <c r="I55" s="8">
        <v>10.39</v>
      </c>
      <c r="J55" s="8">
        <v>30.02</v>
      </c>
      <c r="K55" s="1" t="s">
        <v>736</v>
      </c>
      <c r="L55" s="111" t="str">
        <f t="shared" si="20"/>
        <v>No</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1110</v>
      </c>
      <c r="H57" s="5" t="str">
        <f t="shared" si="32"/>
        <v>N/A</v>
      </c>
      <c r="I57" s="8" t="s">
        <v>1748</v>
      </c>
      <c r="J57" s="8" t="s">
        <v>1748</v>
      </c>
      <c r="K57" s="1" t="s">
        <v>736</v>
      </c>
      <c r="L57" s="111" t="str">
        <f t="shared" si="20"/>
        <v>N/A</v>
      </c>
    </row>
    <row r="58" spans="1:12" x14ac:dyDescent="0.25">
      <c r="A58" s="174" t="s">
        <v>1252</v>
      </c>
      <c r="B58" s="3" t="s">
        <v>213</v>
      </c>
      <c r="C58" s="1">
        <v>2176</v>
      </c>
      <c r="D58" s="5" t="str">
        <f t="shared" si="30"/>
        <v>N/A</v>
      </c>
      <c r="E58" s="1">
        <v>785</v>
      </c>
      <c r="F58" s="5" t="str">
        <f t="shared" si="31"/>
        <v>N/A</v>
      </c>
      <c r="G58" s="1">
        <v>13675</v>
      </c>
      <c r="H58" s="5" t="str">
        <f t="shared" si="32"/>
        <v>N/A</v>
      </c>
      <c r="I58" s="8">
        <v>-63.9</v>
      </c>
      <c r="J58" s="8">
        <v>1642</v>
      </c>
      <c r="K58" s="1" t="s">
        <v>736</v>
      </c>
      <c r="L58" s="111" t="str">
        <f t="shared" si="20"/>
        <v>No</v>
      </c>
    </row>
    <row r="59" spans="1:12" x14ac:dyDescent="0.25">
      <c r="A59" s="174" t="s">
        <v>1253</v>
      </c>
      <c r="B59" s="3" t="s">
        <v>213</v>
      </c>
      <c r="C59" s="1">
        <v>9089</v>
      </c>
      <c r="D59" s="5" t="str">
        <f t="shared" si="30"/>
        <v>N/A</v>
      </c>
      <c r="E59" s="1">
        <v>7545</v>
      </c>
      <c r="F59" s="5" t="str">
        <f t="shared" si="31"/>
        <v>N/A</v>
      </c>
      <c r="G59" s="1">
        <v>2124</v>
      </c>
      <c r="H59" s="5" t="str">
        <f t="shared" si="32"/>
        <v>N/A</v>
      </c>
      <c r="I59" s="8">
        <v>-17</v>
      </c>
      <c r="J59" s="8">
        <v>-71.8</v>
      </c>
      <c r="K59" s="1" t="s">
        <v>736</v>
      </c>
      <c r="L59" s="111" t="str">
        <f t="shared" si="20"/>
        <v>No</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69201</v>
      </c>
      <c r="D61" s="1" t="str">
        <f t="shared" si="17"/>
        <v>N/A</v>
      </c>
      <c r="E61" s="1">
        <v>75950</v>
      </c>
      <c r="F61" s="1" t="str">
        <f t="shared" si="18"/>
        <v>N/A</v>
      </c>
      <c r="G61" s="1">
        <v>115904</v>
      </c>
      <c r="H61" s="7" t="str">
        <f t="shared" si="19"/>
        <v>N/A</v>
      </c>
      <c r="I61" s="8">
        <v>9.7530000000000001</v>
      </c>
      <c r="J61" s="8">
        <v>52.61</v>
      </c>
      <c r="K61" s="28" t="s">
        <v>736</v>
      </c>
      <c r="L61" s="111" t="str">
        <f>IF(J61="Div by 0", "N/A", IF(OR(J61="N/A",K61="N/A"),"N/A", IF(J61&gt;VALUE(MID(K61,1,2)), "No", IF(J61&lt;-1*VALUE(MID(K61,1,2)), "No", "Yes"))))</f>
        <v>No</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738317</v>
      </c>
      <c r="D63" s="1" t="str">
        <f t="shared" si="17"/>
        <v>N/A</v>
      </c>
      <c r="E63" s="1">
        <v>731847</v>
      </c>
      <c r="F63" s="1" t="str">
        <f t="shared" si="18"/>
        <v>N/A</v>
      </c>
      <c r="G63" s="1">
        <v>821719</v>
      </c>
      <c r="H63" s="7" t="str">
        <f t="shared" si="19"/>
        <v>N/A</v>
      </c>
      <c r="I63" s="8">
        <v>-0.876</v>
      </c>
      <c r="J63" s="8">
        <v>12.28</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2464</v>
      </c>
      <c r="D66" s="1" t="str">
        <f t="shared" si="17"/>
        <v>N/A</v>
      </c>
      <c r="E66" s="1">
        <v>1681</v>
      </c>
      <c r="F66" s="1" t="str">
        <f t="shared" si="18"/>
        <v>N/A</v>
      </c>
      <c r="G66" s="1">
        <v>1191</v>
      </c>
      <c r="H66" s="7" t="str">
        <f t="shared" si="19"/>
        <v>N/A</v>
      </c>
      <c r="I66" s="8">
        <v>-31.8</v>
      </c>
      <c r="J66" s="8">
        <v>-29.1</v>
      </c>
      <c r="K66" s="28" t="s">
        <v>736</v>
      </c>
      <c r="L66" s="111" t="str">
        <f t="shared" si="33"/>
        <v>Yes</v>
      </c>
    </row>
    <row r="67" spans="1:12" x14ac:dyDescent="0.25">
      <c r="A67" s="110" t="s">
        <v>192</v>
      </c>
      <c r="B67" s="22" t="s">
        <v>213</v>
      </c>
      <c r="C67" s="1">
        <v>104396</v>
      </c>
      <c r="D67" s="1" t="str">
        <f t="shared" si="17"/>
        <v>N/A</v>
      </c>
      <c r="E67" s="1">
        <v>253884</v>
      </c>
      <c r="F67" s="1" t="str">
        <f t="shared" si="18"/>
        <v>N/A</v>
      </c>
      <c r="G67" s="1">
        <v>495694</v>
      </c>
      <c r="H67" s="7" t="str">
        <f t="shared" si="19"/>
        <v>N/A</v>
      </c>
      <c r="I67" s="8">
        <v>143.19999999999999</v>
      </c>
      <c r="J67" s="8">
        <v>95.24</v>
      </c>
      <c r="K67" s="28" t="s">
        <v>736</v>
      </c>
      <c r="L67" s="111" t="str">
        <f t="shared" si="33"/>
        <v>No</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738317</v>
      </c>
      <c r="D69" s="1" t="str">
        <f t="shared" si="17"/>
        <v>N/A</v>
      </c>
      <c r="E69" s="1">
        <v>731847</v>
      </c>
      <c r="F69" s="1" t="str">
        <f t="shared" si="18"/>
        <v>N/A</v>
      </c>
      <c r="G69" s="1">
        <v>821719</v>
      </c>
      <c r="H69" s="7" t="str">
        <f t="shared" si="19"/>
        <v>N/A</v>
      </c>
      <c r="I69" s="36">
        <v>-0.876</v>
      </c>
      <c r="J69" s="36">
        <v>12.28</v>
      </c>
      <c r="K69" s="30" t="s">
        <v>736</v>
      </c>
      <c r="L69" s="111" t="str">
        <f t="shared" si="33"/>
        <v>Yes</v>
      </c>
    </row>
    <row r="70" spans="1:12" x14ac:dyDescent="0.25">
      <c r="A70" s="174" t="s">
        <v>78</v>
      </c>
      <c r="B70" s="30" t="s">
        <v>294</v>
      </c>
      <c r="C70" s="9">
        <v>7.7644873803000003</v>
      </c>
      <c r="D70" s="27" t="str">
        <f>IF($B70="N/A","N/A",IF(C70&gt;=20,"No",IF(C70&lt;0,"No","Yes")))</f>
        <v>Yes</v>
      </c>
      <c r="E70" s="9">
        <v>8.1040028591999995</v>
      </c>
      <c r="F70" s="27" t="str">
        <f>IF($B70="N/A","N/A",IF(E70&gt;=20,"No",IF(E70&lt;0,"No","Yes")))</f>
        <v>Yes</v>
      </c>
      <c r="G70" s="9">
        <v>6.8216569363000001</v>
      </c>
      <c r="H70" s="27" t="str">
        <f>IF($B70="N/A","N/A",IF(G70&gt;=20,"No",IF(G70&lt;0,"No","Yes")))</f>
        <v>Yes</v>
      </c>
      <c r="I70" s="8">
        <v>4.3730000000000002</v>
      </c>
      <c r="J70" s="8">
        <v>-15.8</v>
      </c>
      <c r="K70" s="28" t="s">
        <v>736</v>
      </c>
      <c r="L70" s="111" t="str">
        <f t="shared" si="20"/>
        <v>Yes</v>
      </c>
    </row>
    <row r="71" spans="1:12" x14ac:dyDescent="0.25">
      <c r="A71" s="174" t="s">
        <v>79</v>
      </c>
      <c r="B71" s="22" t="s">
        <v>213</v>
      </c>
      <c r="C71" s="9">
        <v>90.358840732000004</v>
      </c>
      <c r="D71" s="27" t="str">
        <f>IF($B71="N/A","N/A",IF(C71&gt;10,"No",IF(C71&lt;-10,"No","Yes")))</f>
        <v>N/A</v>
      </c>
      <c r="E71" s="9">
        <v>70.959614009999996</v>
      </c>
      <c r="F71" s="27" t="str">
        <f>IF($B71="N/A","N/A",IF(E71&gt;10,"No",IF(E71&lt;-10,"No","Yes")))</f>
        <v>N/A</v>
      </c>
      <c r="G71" s="9">
        <v>74.384904086999995</v>
      </c>
      <c r="H71" s="27" t="str">
        <f>IF($B71="N/A","N/A",IF(G71&gt;10,"No",IF(G71&lt;-10,"No","Yes")))</f>
        <v>N/A</v>
      </c>
      <c r="I71" s="8">
        <v>-21.5</v>
      </c>
      <c r="J71" s="8">
        <v>4.827</v>
      </c>
      <c r="K71" s="28" t="s">
        <v>736</v>
      </c>
      <c r="L71" s="111" t="str">
        <f t="shared" si="20"/>
        <v>Yes</v>
      </c>
    </row>
    <row r="72" spans="1:12" x14ac:dyDescent="0.25">
      <c r="A72" s="174" t="s">
        <v>80</v>
      </c>
      <c r="B72" s="22" t="s">
        <v>213</v>
      </c>
      <c r="C72" s="9">
        <v>1.5246226599999999E-2</v>
      </c>
      <c r="D72" s="27" t="str">
        <f>IF($B72="N/A","N/A",IF(C72&gt;10,"No",IF(C72&lt;-10,"No","Yes")))</f>
        <v>N/A</v>
      </c>
      <c r="E72" s="9">
        <v>5.3609720999999999E-3</v>
      </c>
      <c r="F72" s="27" t="str">
        <f>IF($B72="N/A","N/A",IF(E72&gt;10,"No",IF(E72&lt;-10,"No","Yes")))</f>
        <v>N/A</v>
      </c>
      <c r="G72" s="9">
        <v>1.91131498E-2</v>
      </c>
      <c r="H72" s="27" t="str">
        <f>IF($B72="N/A","N/A",IF(G72&gt;10,"No",IF(G72&lt;-10,"No","Yes")))</f>
        <v>N/A</v>
      </c>
      <c r="I72" s="8">
        <v>-64.8</v>
      </c>
      <c r="J72" s="8">
        <v>256.5</v>
      </c>
      <c r="K72" s="28" t="s">
        <v>736</v>
      </c>
      <c r="L72" s="111" t="str">
        <f t="shared" si="20"/>
        <v>No</v>
      </c>
    </row>
    <row r="73" spans="1:12" x14ac:dyDescent="0.25">
      <c r="A73" s="174" t="s">
        <v>81</v>
      </c>
      <c r="B73" s="22" t="s">
        <v>213</v>
      </c>
      <c r="C73" s="9">
        <v>3.3419903536</v>
      </c>
      <c r="D73" s="27" t="str">
        <f>IF($B73="N/A","N/A",IF(C73&gt;10,"No",IF(C73&lt;-10,"No","Yes")))</f>
        <v>N/A</v>
      </c>
      <c r="E73" s="9">
        <v>3.9641766176000002</v>
      </c>
      <c r="F73" s="27" t="str">
        <f>IF($B73="N/A","N/A",IF(E73&gt;10,"No",IF(E73&lt;-10,"No","Yes")))</f>
        <v>N/A</v>
      </c>
      <c r="G73" s="9">
        <v>4.0747469503999998</v>
      </c>
      <c r="H73" s="27" t="str">
        <f>IF($B73="N/A","N/A",IF(G73&gt;10,"No",IF(G73&lt;-10,"No","Yes")))</f>
        <v>N/A</v>
      </c>
      <c r="I73" s="8">
        <v>18.62</v>
      </c>
      <c r="J73" s="8">
        <v>2.7890000000000001</v>
      </c>
      <c r="K73" s="28" t="s">
        <v>736</v>
      </c>
      <c r="L73" s="111" t="str">
        <f t="shared" si="20"/>
        <v>Yes</v>
      </c>
    </row>
    <row r="74" spans="1:12" x14ac:dyDescent="0.25">
      <c r="A74" s="174" t="s">
        <v>121</v>
      </c>
      <c r="B74" s="22" t="s">
        <v>213</v>
      </c>
      <c r="C74" s="9">
        <v>95.907417448999993</v>
      </c>
      <c r="D74" s="27" t="str">
        <f>IF($B74="N/A","N/A",IF(C74&gt;10,"No",IF(C74&lt;-10,"No","Yes")))</f>
        <v>N/A</v>
      </c>
      <c r="E74" s="9">
        <v>77.950569286000004</v>
      </c>
      <c r="F74" s="27" t="str">
        <f>IF($B74="N/A","N/A",IF(E74&gt;10,"No",IF(E74&lt;-10,"No","Yes")))</f>
        <v>N/A</v>
      </c>
      <c r="G74" s="9">
        <v>83.768492084000002</v>
      </c>
      <c r="H74" s="27" t="str">
        <f>IF($B74="N/A","N/A",IF(G74&gt;10,"No",IF(G74&lt;-10,"No","Yes")))</f>
        <v>N/A</v>
      </c>
      <c r="I74" s="8">
        <v>-18.7</v>
      </c>
      <c r="J74" s="8">
        <v>7.4640000000000004</v>
      </c>
      <c r="K74" s="28" t="s">
        <v>736</v>
      </c>
      <c r="L74" s="111" t="str">
        <f t="shared" si="20"/>
        <v>Yes</v>
      </c>
    </row>
    <row r="75" spans="1:12" x14ac:dyDescent="0.25">
      <c r="A75" s="174" t="s">
        <v>82</v>
      </c>
      <c r="B75" s="22" t="s">
        <v>213</v>
      </c>
      <c r="C75" s="9">
        <v>7.7056993599999998E-2</v>
      </c>
      <c r="D75" s="27" t="str">
        <f>IF($B75="N/A","N/A",IF(C75&gt;10,"No",IF(C75&lt;-10,"No","Yes")))</f>
        <v>N/A</v>
      </c>
      <c r="E75" s="9">
        <v>0</v>
      </c>
      <c r="F75" s="27" t="str">
        <f>IF($B75="N/A","N/A",IF(E75&gt;10,"No",IF(E75&lt;-10,"No","Yes")))</f>
        <v>N/A</v>
      </c>
      <c r="G75" s="9">
        <v>2.5953802200000001E-2</v>
      </c>
      <c r="H75" s="27" t="str">
        <f>IF($B75="N/A","N/A",IF(G75&gt;10,"No",IF(G75&lt;-10,"No","Yes")))</f>
        <v>N/A</v>
      </c>
      <c r="I75" s="8">
        <v>-100</v>
      </c>
      <c r="J75" s="8" t="s">
        <v>1748</v>
      </c>
      <c r="K75" s="28" t="s">
        <v>736</v>
      </c>
      <c r="L75" s="111" t="str">
        <f t="shared" si="20"/>
        <v>N/A</v>
      </c>
    </row>
    <row r="76" spans="1:12" x14ac:dyDescent="0.25">
      <c r="A76" s="174"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t="s">
        <v>1748</v>
      </c>
      <c r="D77" s="27" t="str">
        <f t="shared" si="34"/>
        <v>N/A</v>
      </c>
      <c r="E77" s="9" t="s">
        <v>1748</v>
      </c>
      <c r="F77" s="27" t="str">
        <f t="shared" si="35"/>
        <v>N/A</v>
      </c>
      <c r="G77" s="9" t="s">
        <v>1748</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t="s">
        <v>1748</v>
      </c>
      <c r="D78" s="27" t="str">
        <f t="shared" si="34"/>
        <v>N/A</v>
      </c>
      <c r="E78" s="9" t="s">
        <v>1748</v>
      </c>
      <c r="F78" s="27" t="str">
        <f t="shared" si="35"/>
        <v>N/A</v>
      </c>
      <c r="G78" s="9" t="s">
        <v>1748</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t="s">
        <v>1748</v>
      </c>
      <c r="F79" s="27" t="str">
        <f t="shared" si="35"/>
        <v>N/A</v>
      </c>
      <c r="G79" s="9" t="s">
        <v>1748</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t="s">
        <v>1748</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t="s">
        <v>1748</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584967</v>
      </c>
      <c r="D82" s="27" t="str">
        <f t="shared" si="34"/>
        <v>N/A</v>
      </c>
      <c r="E82" s="23">
        <v>624229</v>
      </c>
      <c r="F82" s="27" t="str">
        <f t="shared" si="35"/>
        <v>N/A</v>
      </c>
      <c r="G82" s="23">
        <v>696272</v>
      </c>
      <c r="H82" s="27" t="str">
        <f t="shared" si="36"/>
        <v>N/A</v>
      </c>
      <c r="I82" s="8">
        <v>6.7119999999999997</v>
      </c>
      <c r="J82" s="8">
        <v>11.54</v>
      </c>
      <c r="K82" s="28" t="s">
        <v>736</v>
      </c>
      <c r="L82" s="111" t="str">
        <f t="shared" si="20"/>
        <v>Yes</v>
      </c>
    </row>
    <row r="83" spans="1:12" x14ac:dyDescent="0.25">
      <c r="A83" s="174" t="s">
        <v>1255</v>
      </c>
      <c r="B83" s="22" t="s">
        <v>213</v>
      </c>
      <c r="C83" s="4">
        <v>3.4189959999999999E-4</v>
      </c>
      <c r="D83" s="27" t="str">
        <f t="shared" si="34"/>
        <v>N/A</v>
      </c>
      <c r="E83" s="4">
        <v>5.9112921700000001E-2</v>
      </c>
      <c r="F83" s="27" t="str">
        <f t="shared" si="35"/>
        <v>N/A</v>
      </c>
      <c r="G83" s="4">
        <v>3.0304248900000001E-2</v>
      </c>
      <c r="H83" s="27" t="str">
        <f t="shared" si="36"/>
        <v>N/A</v>
      </c>
      <c r="I83" s="8">
        <v>17190</v>
      </c>
      <c r="J83" s="8">
        <v>-48.7</v>
      </c>
      <c r="K83" s="28" t="s">
        <v>736</v>
      </c>
      <c r="L83" s="111" t="str">
        <f t="shared" si="20"/>
        <v>No</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87.051406318999994</v>
      </c>
      <c r="D85" s="27" t="str">
        <f t="shared" si="34"/>
        <v>N/A</v>
      </c>
      <c r="E85" s="4">
        <v>66.073988873000005</v>
      </c>
      <c r="F85" s="27" t="str">
        <f t="shared" si="35"/>
        <v>N/A</v>
      </c>
      <c r="G85" s="4">
        <v>38.089137577999999</v>
      </c>
      <c r="H85" s="27" t="str">
        <f t="shared" si="36"/>
        <v>N/A</v>
      </c>
      <c r="I85" s="8">
        <v>-24.1</v>
      </c>
      <c r="J85" s="8">
        <v>-42.4</v>
      </c>
      <c r="K85" s="28" t="s">
        <v>736</v>
      </c>
      <c r="L85" s="111" t="str">
        <f t="shared" si="20"/>
        <v>No</v>
      </c>
    </row>
    <row r="86" spans="1:12" x14ac:dyDescent="0.25">
      <c r="A86" s="174" t="s">
        <v>1258</v>
      </c>
      <c r="B86" s="22" t="s">
        <v>213</v>
      </c>
      <c r="C86" s="4">
        <v>4.9575445999999997E-3</v>
      </c>
      <c r="D86" s="27" t="str">
        <f t="shared" si="34"/>
        <v>N/A</v>
      </c>
      <c r="E86" s="4">
        <v>2.89957692E-2</v>
      </c>
      <c r="F86" s="27" t="str">
        <f t="shared" si="35"/>
        <v>N/A</v>
      </c>
      <c r="G86" s="4">
        <v>5.7592435099999999E-2</v>
      </c>
      <c r="H86" s="27" t="str">
        <f t="shared" si="36"/>
        <v>N/A</v>
      </c>
      <c r="I86" s="8">
        <v>484.9</v>
      </c>
      <c r="J86" s="8">
        <v>98.62</v>
      </c>
      <c r="K86" s="28" t="s">
        <v>736</v>
      </c>
      <c r="L86" s="111" t="str">
        <f t="shared" si="20"/>
        <v>No</v>
      </c>
    </row>
    <row r="87" spans="1:12" x14ac:dyDescent="0.25">
      <c r="A87" s="174" t="s">
        <v>1259</v>
      </c>
      <c r="B87" s="22" t="s">
        <v>213</v>
      </c>
      <c r="C87" s="4">
        <v>0.28975993519999999</v>
      </c>
      <c r="D87" s="27" t="str">
        <f t="shared" si="34"/>
        <v>N/A</v>
      </c>
      <c r="E87" s="4">
        <v>0.21626678669999999</v>
      </c>
      <c r="F87" s="27" t="str">
        <f t="shared" si="35"/>
        <v>N/A</v>
      </c>
      <c r="G87" s="4">
        <v>0.1298343176</v>
      </c>
      <c r="H87" s="27" t="str">
        <f t="shared" si="36"/>
        <v>N/A</v>
      </c>
      <c r="I87" s="8">
        <v>-25.4</v>
      </c>
      <c r="J87" s="8">
        <v>-40</v>
      </c>
      <c r="K87" s="28" t="s">
        <v>736</v>
      </c>
      <c r="L87" s="111" t="str">
        <f t="shared" si="20"/>
        <v>No</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7.8493316716999999</v>
      </c>
      <c r="D89" s="27" t="str">
        <f t="shared" si="34"/>
        <v>N/A</v>
      </c>
      <c r="E89" s="4">
        <v>7.8482415907999998</v>
      </c>
      <c r="F89" s="27" t="str">
        <f t="shared" si="35"/>
        <v>N/A</v>
      </c>
      <c r="G89" s="4">
        <v>8.1886101982999993</v>
      </c>
      <c r="H89" s="27" t="str">
        <f t="shared" si="36"/>
        <v>N/A</v>
      </c>
      <c r="I89" s="8">
        <v>-1.4E-2</v>
      </c>
      <c r="J89" s="8">
        <v>4.3369999999999997</v>
      </c>
      <c r="K89" s="28" t="s">
        <v>736</v>
      </c>
      <c r="L89" s="111" t="str">
        <f t="shared" si="20"/>
        <v>Yes</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3.9168021444000001</v>
      </c>
      <c r="D93" s="27" t="str">
        <f t="shared" si="34"/>
        <v>N/A</v>
      </c>
      <c r="E93" s="4">
        <v>20.713071644999999</v>
      </c>
      <c r="F93" s="27" t="str">
        <f t="shared" si="35"/>
        <v>N/A</v>
      </c>
      <c r="G93" s="4">
        <v>49.880219224999998</v>
      </c>
      <c r="H93" s="27" t="str">
        <f t="shared" si="36"/>
        <v>N/A</v>
      </c>
      <c r="I93" s="8">
        <v>428.8</v>
      </c>
      <c r="J93" s="8">
        <v>140.80000000000001</v>
      </c>
      <c r="K93" s="28" t="s">
        <v>736</v>
      </c>
      <c r="L93" s="111" t="str">
        <f t="shared" si="20"/>
        <v>No</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8.7184405000000006E-3</v>
      </c>
      <c r="D97" s="27" t="str">
        <f t="shared" si="34"/>
        <v>N/A</v>
      </c>
      <c r="E97" s="4">
        <v>2.14664811E-2</v>
      </c>
      <c r="F97" s="27" t="str">
        <f t="shared" si="35"/>
        <v>N/A</v>
      </c>
      <c r="G97" s="4">
        <v>0.1059930602</v>
      </c>
      <c r="H97" s="27" t="str">
        <f t="shared" si="36"/>
        <v>N/A</v>
      </c>
      <c r="I97" s="8">
        <v>146.19999999999999</v>
      </c>
      <c r="J97" s="8">
        <v>393.8</v>
      </c>
      <c r="K97" s="28" t="s">
        <v>736</v>
      </c>
      <c r="L97" s="111" t="str">
        <f t="shared" si="20"/>
        <v>No</v>
      </c>
    </row>
    <row r="98" spans="1:12" x14ac:dyDescent="0.25">
      <c r="A98" s="174" t="s">
        <v>1270</v>
      </c>
      <c r="B98" s="22" t="s">
        <v>213</v>
      </c>
      <c r="C98" s="4">
        <v>0.87868204530000005</v>
      </c>
      <c r="D98" s="27" t="str">
        <f t="shared" si="34"/>
        <v>N/A</v>
      </c>
      <c r="E98" s="4">
        <v>4.2404309956999997</v>
      </c>
      <c r="F98" s="27" t="str">
        <f t="shared" si="35"/>
        <v>N/A</v>
      </c>
      <c r="G98" s="4">
        <v>0</v>
      </c>
      <c r="H98" s="27" t="str">
        <f t="shared" si="36"/>
        <v>N/A</v>
      </c>
      <c r="I98" s="8">
        <v>382.6</v>
      </c>
      <c r="J98" s="8">
        <v>-100</v>
      </c>
      <c r="K98" s="28" t="s">
        <v>736</v>
      </c>
      <c r="L98" s="111" t="str">
        <f t="shared" si="20"/>
        <v>No</v>
      </c>
    </row>
    <row r="99" spans="1:12" x14ac:dyDescent="0.25">
      <c r="A99" s="174" t="s">
        <v>1271</v>
      </c>
      <c r="B99" s="38" t="s">
        <v>278</v>
      </c>
      <c r="C99" s="4">
        <v>0</v>
      </c>
      <c r="D99" s="27" t="str">
        <f>IF($B99="N/A","N/A",IF(C99&gt;=5,"No",IF(C99&lt;0,"No","Yes")))</f>
        <v>Yes</v>
      </c>
      <c r="E99" s="4">
        <v>0.79842493699999995</v>
      </c>
      <c r="F99" s="27" t="str">
        <f>IF($B99="N/A","N/A",IF(E99&gt;=5,"No",IF(E99&lt;0,"No","Yes")))</f>
        <v>Yes</v>
      </c>
      <c r="G99" s="4">
        <v>3.5183089367</v>
      </c>
      <c r="H99" s="27" t="str">
        <f>IF($B99="N/A","N/A",IF(G99&gt;=5,"No",IF(G99&lt;0,"No","Yes")))</f>
        <v>Yes</v>
      </c>
      <c r="I99" s="8" t="s">
        <v>1748</v>
      </c>
      <c r="J99" s="8">
        <v>340.7</v>
      </c>
      <c r="K99" s="28" t="s">
        <v>736</v>
      </c>
      <c r="L99" s="111" t="str">
        <f t="shared" si="20"/>
        <v>No</v>
      </c>
    </row>
    <row r="100" spans="1:12" x14ac:dyDescent="0.25">
      <c r="A100" s="174" t="s">
        <v>107</v>
      </c>
      <c r="B100" s="22" t="s">
        <v>213</v>
      </c>
      <c r="C100" s="29">
        <v>478458726</v>
      </c>
      <c r="D100" s="27" t="str">
        <f>IF($B100="N/A","N/A",IF(C100&gt;10,"No",IF(C100&lt;-10,"No","Yes")))</f>
        <v>N/A</v>
      </c>
      <c r="E100" s="29">
        <v>433249175</v>
      </c>
      <c r="F100" s="27" t="str">
        <f>IF($B100="N/A","N/A",IF(E100&gt;10,"No",IF(E100&lt;-10,"No","Yes")))</f>
        <v>N/A</v>
      </c>
      <c r="G100" s="29">
        <v>481086165</v>
      </c>
      <c r="H100" s="27" t="str">
        <f>IF($B100="N/A","N/A",IF(G100&gt;10,"No",IF(G100&lt;-10,"No","Yes")))</f>
        <v>N/A</v>
      </c>
      <c r="I100" s="8">
        <v>-9.4499999999999993</v>
      </c>
      <c r="J100" s="8">
        <v>11.04</v>
      </c>
      <c r="K100" s="28" t="s">
        <v>736</v>
      </c>
      <c r="L100" s="111" t="str">
        <f t="shared" ref="L100:L111" si="38">IF(J100="Div by 0", "N/A", IF(K100="N/A","N/A", IF(J100&gt;VALUE(MID(K100,1,2)), "No", IF(J100&lt;-1*VALUE(MID(K100,1,2)), "No", "Yes"))))</f>
        <v>Yes</v>
      </c>
    </row>
    <row r="101" spans="1:12" x14ac:dyDescent="0.25">
      <c r="A101" s="174" t="s">
        <v>453</v>
      </c>
      <c r="B101" s="22" t="s">
        <v>213</v>
      </c>
      <c r="C101" s="29">
        <v>215116115</v>
      </c>
      <c r="D101" s="27" t="str">
        <f>IF($B101="N/A","N/A",IF(C101&gt;10,"No",IF(C101&lt;-10,"No","Yes")))</f>
        <v>N/A</v>
      </c>
      <c r="E101" s="29">
        <v>184476073</v>
      </c>
      <c r="F101" s="27" t="str">
        <f>IF($B101="N/A","N/A",IF(E101&gt;10,"No",IF(E101&lt;-10,"No","Yes")))</f>
        <v>N/A</v>
      </c>
      <c r="G101" s="29">
        <v>188220263</v>
      </c>
      <c r="H101" s="27" t="str">
        <f>IF($B101="N/A","N/A",IF(G101&gt;10,"No",IF(G101&lt;-10,"No","Yes")))</f>
        <v>N/A</v>
      </c>
      <c r="I101" s="8">
        <v>-14.2</v>
      </c>
      <c r="J101" s="8">
        <v>2.0299999999999998</v>
      </c>
      <c r="K101" s="28" t="s">
        <v>736</v>
      </c>
      <c r="L101" s="111" t="str">
        <f t="shared" si="38"/>
        <v>Yes</v>
      </c>
    </row>
    <row r="102" spans="1:12" x14ac:dyDescent="0.25">
      <c r="A102" s="174" t="s">
        <v>454</v>
      </c>
      <c r="B102" s="22" t="s">
        <v>213</v>
      </c>
      <c r="C102" s="29">
        <v>262510383</v>
      </c>
      <c r="D102" s="27" t="str">
        <f>IF($B102="N/A","N/A",IF(C102&gt;10,"No",IF(C102&lt;-10,"No","Yes")))</f>
        <v>N/A</v>
      </c>
      <c r="E102" s="29">
        <v>244776857</v>
      </c>
      <c r="F102" s="27" t="str">
        <f>IF($B102="N/A","N/A",IF(E102&gt;10,"No",IF(E102&lt;-10,"No","Yes")))</f>
        <v>N/A</v>
      </c>
      <c r="G102" s="29">
        <v>284690808</v>
      </c>
      <c r="H102" s="27" t="str">
        <f>IF($B102="N/A","N/A",IF(G102&gt;10,"No",IF(G102&lt;-10,"No","Yes")))</f>
        <v>N/A</v>
      </c>
      <c r="I102" s="8">
        <v>-6.76</v>
      </c>
      <c r="J102" s="8">
        <v>16.309999999999999</v>
      </c>
      <c r="K102" s="28" t="s">
        <v>736</v>
      </c>
      <c r="L102" s="111" t="str">
        <f t="shared" si="38"/>
        <v>Yes</v>
      </c>
    </row>
    <row r="103" spans="1:12" x14ac:dyDescent="0.25">
      <c r="A103" s="174" t="s">
        <v>455</v>
      </c>
      <c r="B103" s="22" t="s">
        <v>213</v>
      </c>
      <c r="C103" s="29">
        <v>832228</v>
      </c>
      <c r="D103" s="27" t="str">
        <f>IF($B103="N/A","N/A",IF(C103&gt;10,"No",IF(C103&lt;-10,"No","Yes")))</f>
        <v>N/A</v>
      </c>
      <c r="E103" s="29">
        <v>3996245</v>
      </c>
      <c r="F103" s="27" t="str">
        <f>IF($B103="N/A","N/A",IF(E103&gt;10,"No",IF(E103&lt;-10,"No","Yes")))</f>
        <v>N/A</v>
      </c>
      <c r="G103" s="29">
        <v>8175094</v>
      </c>
      <c r="H103" s="27" t="str">
        <f>IF($B103="N/A","N/A",IF(G103&gt;10,"No",IF(G103&lt;-10,"No","Yes")))</f>
        <v>N/A</v>
      </c>
      <c r="I103" s="8">
        <v>380.2</v>
      </c>
      <c r="J103" s="8">
        <v>104.6</v>
      </c>
      <c r="K103" s="28" t="s">
        <v>736</v>
      </c>
      <c r="L103" s="111" t="str">
        <f t="shared" si="38"/>
        <v>No</v>
      </c>
    </row>
    <row r="104" spans="1:12" x14ac:dyDescent="0.25">
      <c r="A104" s="174" t="s">
        <v>108</v>
      </c>
      <c r="B104" s="39" t="s">
        <v>295</v>
      </c>
      <c r="C104" s="4">
        <v>1.1880594284999999</v>
      </c>
      <c r="D104" s="27" t="str">
        <f>IF($B104="N/A","N/A",IF(C104&gt;2,"No",IF(C104&lt;0.9,"No","Yes")))</f>
        <v>Yes</v>
      </c>
      <c r="E104" s="4">
        <v>1.5095393992999999</v>
      </c>
      <c r="F104" s="27" t="str">
        <f>IF($B104="N/A","N/A",IF(E104&gt;2,"No",IF(E104&lt;0.9,"No","Yes")))</f>
        <v>Yes</v>
      </c>
      <c r="G104" s="4">
        <v>1.9564233397999999</v>
      </c>
      <c r="H104" s="27" t="str">
        <f>IF($B104="N/A","N/A",IF(G104&gt;2,"No",IF(G104&lt;0.9,"No","Yes")))</f>
        <v>Yes</v>
      </c>
      <c r="I104" s="8">
        <v>27.06</v>
      </c>
      <c r="J104" s="8">
        <v>29.6</v>
      </c>
      <c r="K104" s="28" t="s">
        <v>736</v>
      </c>
      <c r="L104" s="111" t="str">
        <f t="shared" si="38"/>
        <v>Yes</v>
      </c>
    </row>
    <row r="105" spans="1:12" x14ac:dyDescent="0.25">
      <c r="A105" s="174" t="s">
        <v>456</v>
      </c>
      <c r="B105" s="39" t="s">
        <v>295</v>
      </c>
      <c r="C105" s="4">
        <v>1.3433838154</v>
      </c>
      <c r="D105" s="27" t="str">
        <f>IF($B105="N/A","N/A",IF(C105&gt;2,"No",IF(C105&lt;0.9,"No","Yes")))</f>
        <v>Yes</v>
      </c>
      <c r="E105" s="4">
        <v>3.6861996087</v>
      </c>
      <c r="F105" s="27" t="str">
        <f>IF($B105="N/A","N/A",IF(E105&gt;2,"No",IF(E105&lt;0.9,"No","Yes")))</f>
        <v>No</v>
      </c>
      <c r="G105" s="4">
        <v>6.3511225373000002</v>
      </c>
      <c r="H105" s="27" t="str">
        <f>IF($B105="N/A","N/A",IF(G105&gt;2,"No",IF(G105&lt;0.9,"No","Yes")))</f>
        <v>No</v>
      </c>
      <c r="I105" s="8">
        <v>174.4</v>
      </c>
      <c r="J105" s="8">
        <v>72.290000000000006</v>
      </c>
      <c r="K105" s="28" t="s">
        <v>736</v>
      </c>
      <c r="L105" s="111" t="str">
        <f t="shared" si="38"/>
        <v>No</v>
      </c>
    </row>
    <row r="106" spans="1:12" x14ac:dyDescent="0.25">
      <c r="A106" s="174" t="s">
        <v>457</v>
      </c>
      <c r="B106" s="39" t="s">
        <v>295</v>
      </c>
      <c r="C106" s="4">
        <v>1.0507256440999999</v>
      </c>
      <c r="D106" s="27" t="str">
        <f>IF($B106="N/A","N/A",IF(C106&gt;2,"No",IF(C106&lt;0.9,"No","Yes")))</f>
        <v>Yes</v>
      </c>
      <c r="E106" s="4">
        <v>1.0262182256000001</v>
      </c>
      <c r="F106" s="27" t="str">
        <f>IF($B106="N/A","N/A",IF(E106&gt;2,"No",IF(E106&lt;0.9,"No","Yes")))</f>
        <v>Yes</v>
      </c>
      <c r="G106" s="4">
        <v>1.0430564259999999</v>
      </c>
      <c r="H106" s="27" t="str">
        <f>IF($B106="N/A","N/A",IF(G106&gt;2,"No",IF(G106&lt;0.9,"No","Yes")))</f>
        <v>Yes</v>
      </c>
      <c r="I106" s="8">
        <v>-2.33</v>
      </c>
      <c r="J106" s="8">
        <v>1.641</v>
      </c>
      <c r="K106" s="28" t="s">
        <v>736</v>
      </c>
      <c r="L106" s="111" t="str">
        <f t="shared" si="38"/>
        <v>Yes</v>
      </c>
    </row>
    <row r="107" spans="1:12" x14ac:dyDescent="0.25">
      <c r="A107" s="174" t="s">
        <v>458</v>
      </c>
      <c r="B107" s="39" t="s">
        <v>295</v>
      </c>
      <c r="C107" s="4">
        <v>0.55765751519999995</v>
      </c>
      <c r="D107" s="27" t="str">
        <f>IF($B107="N/A","N/A",IF(C107&gt;2,"No",IF(C107&lt;0.9,"No","Yes")))</f>
        <v>No</v>
      </c>
      <c r="E107" s="4">
        <v>0.7207612055</v>
      </c>
      <c r="F107" s="27" t="str">
        <f>IF($B107="N/A","N/A",IF(E107&gt;2,"No",IF(E107&lt;0.9,"No","Yes")))</f>
        <v>No</v>
      </c>
      <c r="G107" s="4">
        <v>0.69096904079999999</v>
      </c>
      <c r="H107" s="27" t="str">
        <f>IF($B107="N/A","N/A",IF(G107&gt;2,"No",IF(G107&lt;0.9,"No","Yes")))</f>
        <v>No</v>
      </c>
      <c r="I107" s="8">
        <v>29.25</v>
      </c>
      <c r="J107" s="8">
        <v>-4.13</v>
      </c>
      <c r="K107" s="28" t="s">
        <v>736</v>
      </c>
      <c r="L107" s="111" t="str">
        <f t="shared" si="38"/>
        <v>Yes</v>
      </c>
    </row>
    <row r="108" spans="1:12" x14ac:dyDescent="0.25">
      <c r="A108" s="174" t="s">
        <v>1272</v>
      </c>
      <c r="B108" s="22" t="s">
        <v>213</v>
      </c>
      <c r="C108" s="29">
        <v>69.442939177</v>
      </c>
      <c r="D108" s="27" t="str">
        <f>IF($B108="N/A","N/A",IF(C108&gt;10,"No",IF(C108&lt;-10,"No","Yes")))</f>
        <v>N/A</v>
      </c>
      <c r="E108" s="29">
        <v>61.680101540999999</v>
      </c>
      <c r="F108" s="27" t="str">
        <f>IF($B108="N/A","N/A",IF(E108&gt;10,"No",IF(E108&lt;-10,"No","Yes")))</f>
        <v>N/A</v>
      </c>
      <c r="G108" s="29">
        <v>60.267205867999998</v>
      </c>
      <c r="H108" s="27" t="str">
        <f>IF($B108="N/A","N/A",IF(G108&gt;10,"No",IF(G108&lt;-10,"No","Yes")))</f>
        <v>N/A</v>
      </c>
      <c r="I108" s="8">
        <v>-11.2</v>
      </c>
      <c r="J108" s="8">
        <v>-2.29</v>
      </c>
      <c r="K108" s="28" t="s">
        <v>736</v>
      </c>
      <c r="L108" s="111" t="str">
        <f t="shared" si="38"/>
        <v>Yes</v>
      </c>
    </row>
    <row r="109" spans="1:12" x14ac:dyDescent="0.25">
      <c r="A109" s="174" t="s">
        <v>1273</v>
      </c>
      <c r="B109" s="22" t="s">
        <v>213</v>
      </c>
      <c r="C109" s="29">
        <v>379.96847964</v>
      </c>
      <c r="D109" s="27" t="str">
        <f>IF($B109="N/A","N/A",IF(C109&gt;10,"No",IF(C109&lt;-10,"No","Yes")))</f>
        <v>N/A</v>
      </c>
      <c r="E109" s="29">
        <v>301.53643834000002</v>
      </c>
      <c r="F109" s="27" t="str">
        <f>IF($B109="N/A","N/A",IF(E109&gt;10,"No",IF(E109&lt;-10,"No","Yes")))</f>
        <v>N/A</v>
      </c>
      <c r="G109" s="29">
        <v>259.73847207</v>
      </c>
      <c r="H109" s="27" t="str">
        <f>IF($B109="N/A","N/A",IF(G109&gt;10,"No",IF(G109&lt;-10,"No","Yes")))</f>
        <v>N/A</v>
      </c>
      <c r="I109" s="8">
        <v>-20.6</v>
      </c>
      <c r="J109" s="8">
        <v>-13.9</v>
      </c>
      <c r="K109" s="28" t="s">
        <v>736</v>
      </c>
      <c r="L109" s="111" t="str">
        <f t="shared" si="38"/>
        <v>Yes</v>
      </c>
    </row>
    <row r="110" spans="1:12" x14ac:dyDescent="0.25">
      <c r="A110" s="174" t="s">
        <v>1274</v>
      </c>
      <c r="B110" s="22" t="s">
        <v>213</v>
      </c>
      <c r="C110" s="29">
        <v>38.218595166</v>
      </c>
      <c r="D110" s="27" t="str">
        <f>IF($B110="N/A","N/A",IF(C110&gt;10,"No",IF(C110&lt;-10,"No","Yes")))</f>
        <v>N/A</v>
      </c>
      <c r="E110" s="29">
        <v>34.980240582999997</v>
      </c>
      <c r="F110" s="27" t="str">
        <f>IF($B110="N/A","N/A",IF(E110&gt;10,"No",IF(E110&lt;-10,"No","Yes")))</f>
        <v>N/A</v>
      </c>
      <c r="G110" s="29">
        <v>35.819225215000003</v>
      </c>
      <c r="H110" s="27" t="str">
        <f>IF($B110="N/A","N/A",IF(G110&gt;10,"No",IF(G110&lt;-10,"No","Yes")))</f>
        <v>N/A</v>
      </c>
      <c r="I110" s="8">
        <v>-8.4700000000000006</v>
      </c>
      <c r="J110" s="8">
        <v>2.3980000000000001</v>
      </c>
      <c r="K110" s="28" t="s">
        <v>736</v>
      </c>
      <c r="L110" s="111" t="str">
        <f t="shared" si="38"/>
        <v>Yes</v>
      </c>
    </row>
    <row r="111" spans="1:12" x14ac:dyDescent="0.25">
      <c r="A111" s="174" t="s">
        <v>1275</v>
      </c>
      <c r="B111" s="22" t="s">
        <v>213</v>
      </c>
      <c r="C111" s="29">
        <v>2.2306300607999998</v>
      </c>
      <c r="D111" s="27" t="str">
        <f>IF($B111="N/A","N/A",IF(C111&gt;10,"No",IF(C111&lt;-10,"No","Yes")))</f>
        <v>N/A</v>
      </c>
      <c r="E111" s="29">
        <v>2.4681647269</v>
      </c>
      <c r="F111" s="27" t="str">
        <f>IF($B111="N/A","N/A",IF(E111&gt;10,"No",IF(E111&lt;-10,"No","Yes")))</f>
        <v>N/A</v>
      </c>
      <c r="G111" s="29">
        <v>2.0731652825000002</v>
      </c>
      <c r="H111" s="27" t="str">
        <f>IF($B111="N/A","N/A",IF(G111&gt;10,"No",IF(G111&lt;-10,"No","Yes")))</f>
        <v>N/A</v>
      </c>
      <c r="I111" s="8">
        <v>10.65</v>
      </c>
      <c r="J111" s="8">
        <v>-16</v>
      </c>
      <c r="K111" s="28" t="s">
        <v>736</v>
      </c>
      <c r="L111" s="111" t="str">
        <f t="shared" si="38"/>
        <v>Yes</v>
      </c>
    </row>
    <row r="112" spans="1:12" x14ac:dyDescent="0.25">
      <c r="A112" s="174" t="s">
        <v>325</v>
      </c>
      <c r="B112" s="30" t="s">
        <v>296</v>
      </c>
      <c r="C112" s="4">
        <v>99.756904375000005</v>
      </c>
      <c r="D112" s="27" t="str">
        <f>IF(OR($B112="N/A",$C112="N/A"),"N/A",IF(C112&gt;98,"Yes","No"))</f>
        <v>Yes</v>
      </c>
      <c r="E112" s="4">
        <v>99.878823897000004</v>
      </c>
      <c r="F112" s="27" t="str">
        <f>IF(OR($B112="N/A",$E112="N/A"),"N/A",IF(E112&gt;98,"Yes","No"))</f>
        <v>Yes</v>
      </c>
      <c r="G112" s="4">
        <v>98.003738217999995</v>
      </c>
      <c r="H112" s="27" t="str">
        <f t="shared" ref="H112:H115" si="39">IF($B112="N/A","N/A",IF(G112&gt;98,"Yes","No"))</f>
        <v>Yes</v>
      </c>
      <c r="I112" s="8">
        <v>0.1222</v>
      </c>
      <c r="J112" s="8">
        <v>-1.88</v>
      </c>
      <c r="K112" s="28" t="s">
        <v>736</v>
      </c>
      <c r="L112" s="111" t="str">
        <f>IF(J112="Div by 0", "N/A", IF(OR(J112="N/A",K112="N/A"),"N/A", IF(J112&gt;VALUE(MID(K112,1,2)), "No", IF(J112&lt;-1*VALUE(MID(K112,1,2)), "No", "Yes"))))</f>
        <v>Yes</v>
      </c>
    </row>
    <row r="113" spans="1:12" x14ac:dyDescent="0.25">
      <c r="A113" s="174" t="s">
        <v>459</v>
      </c>
      <c r="B113" s="30" t="s">
        <v>296</v>
      </c>
      <c r="C113" s="4">
        <v>97.588242683000004</v>
      </c>
      <c r="D113" s="27" t="str">
        <f t="shared" ref="D113:D115" si="40">IF(OR($B113="N/A",$C113="N/A"),"N/A",IF(C113&gt;98,"Yes","No"))</f>
        <v>No</v>
      </c>
      <c r="E113" s="4">
        <v>91.127172470999994</v>
      </c>
      <c r="F113" s="27" t="str">
        <f t="shared" ref="F113:F115" si="41">IF(OR($B113="N/A",$E113="N/A"),"N/A",IF(E113&gt;98,"Yes","No"))</f>
        <v>No</v>
      </c>
      <c r="G113" s="4">
        <v>81.537725696999999</v>
      </c>
      <c r="H113" s="27" t="str">
        <f t="shared" si="39"/>
        <v>No</v>
      </c>
      <c r="I113" s="8">
        <v>-6.62</v>
      </c>
      <c r="J113" s="8">
        <v>-10.5</v>
      </c>
      <c r="K113" s="28" t="s">
        <v>736</v>
      </c>
      <c r="L113" s="111" t="str">
        <f t="shared" ref="L113:L115" si="42">IF(J113="Div by 0", "N/A", IF(OR(J113="N/A",K113="N/A"),"N/A", IF(J113&gt;VALUE(MID(K113,1,2)), "No", IF(J113&lt;-1*VALUE(MID(K113,1,2)), "No", "Yes"))))</f>
        <v>Yes</v>
      </c>
    </row>
    <row r="114" spans="1:12" x14ac:dyDescent="0.25">
      <c r="A114" s="174" t="s">
        <v>460</v>
      </c>
      <c r="B114" s="30" t="s">
        <v>296</v>
      </c>
      <c r="C114" s="4">
        <v>99.766902293000001</v>
      </c>
      <c r="D114" s="27" t="str">
        <f t="shared" si="40"/>
        <v>Yes</v>
      </c>
      <c r="E114" s="4">
        <v>99.959964309</v>
      </c>
      <c r="F114" s="27" t="str">
        <f t="shared" si="41"/>
        <v>Yes</v>
      </c>
      <c r="G114" s="4">
        <v>98.265587140999997</v>
      </c>
      <c r="H114" s="27" t="str">
        <f t="shared" si="39"/>
        <v>Yes</v>
      </c>
      <c r="I114" s="8">
        <v>0.19350000000000001</v>
      </c>
      <c r="J114" s="8">
        <v>-1.7</v>
      </c>
      <c r="K114" s="28" t="s">
        <v>736</v>
      </c>
      <c r="L114" s="111" t="str">
        <f t="shared" si="42"/>
        <v>Yes</v>
      </c>
    </row>
    <row r="115" spans="1:12" x14ac:dyDescent="0.25">
      <c r="A115" s="174" t="s">
        <v>461</v>
      </c>
      <c r="B115" s="30" t="s">
        <v>296</v>
      </c>
      <c r="C115" s="4">
        <v>59.220659795000003</v>
      </c>
      <c r="D115" s="27" t="str">
        <f t="shared" si="40"/>
        <v>No</v>
      </c>
      <c r="E115" s="4">
        <v>69.944541602000001</v>
      </c>
      <c r="F115" s="27" t="str">
        <f t="shared" si="41"/>
        <v>No</v>
      </c>
      <c r="G115" s="4">
        <v>68.903396047000001</v>
      </c>
      <c r="H115" s="27" t="str">
        <f t="shared" si="39"/>
        <v>No</v>
      </c>
      <c r="I115" s="8">
        <v>18.11</v>
      </c>
      <c r="J115" s="8">
        <v>-1.49</v>
      </c>
      <c r="K115" s="28" t="s">
        <v>736</v>
      </c>
      <c r="L115" s="111" t="str">
        <f t="shared" si="42"/>
        <v>Yes</v>
      </c>
    </row>
    <row r="116" spans="1:12" x14ac:dyDescent="0.25">
      <c r="A116" s="110" t="s">
        <v>462</v>
      </c>
      <c r="B116" s="30" t="s">
        <v>213</v>
      </c>
      <c r="C116" s="31">
        <v>740006</v>
      </c>
      <c r="D116" s="27" t="str">
        <f>IF($B116="N/A","N/A",IF(C116&gt;10,"No",IF(C116&lt;-10,"No","Yes")))</f>
        <v>N/A</v>
      </c>
      <c r="E116" s="31">
        <v>733611</v>
      </c>
      <c r="F116" s="27" t="str">
        <f>IF($B116="N/A","N/A",IF(E116&gt;10,"No",IF(E116&lt;-10,"No","Yes")))</f>
        <v>N/A</v>
      </c>
      <c r="G116" s="31">
        <v>824817</v>
      </c>
      <c r="H116" s="27" t="str">
        <f>IF($B116="N/A","N/A",IF(G116&gt;10,"No",IF(G116&lt;-10,"No","Yes")))</f>
        <v>N/A</v>
      </c>
      <c r="I116" s="8">
        <v>-0.86399999999999999</v>
      </c>
      <c r="J116" s="8">
        <v>12.43</v>
      </c>
      <c r="K116" s="30" t="s">
        <v>736</v>
      </c>
      <c r="L116" s="111" t="str">
        <f>IF(J116="Div by 0", "N/A", IF(OR(J116="N/A",K116="N/A"),"N/A", IF(J116&gt;VALUE(MID(K116,1,2)), "No", IF(J116&lt;-1*VALUE(MID(K116,1,2)), "No", "Yes"))))</f>
        <v>Yes</v>
      </c>
    </row>
    <row r="117" spans="1:12" x14ac:dyDescent="0.25">
      <c r="A117" s="110" t="s">
        <v>211</v>
      </c>
      <c r="B117" s="30" t="s">
        <v>213</v>
      </c>
      <c r="C117" s="4">
        <v>6.3127866530999999</v>
      </c>
      <c r="D117" s="27" t="str">
        <f>IF($B117="N/A","N/A",IF(C117&gt;10,"No",IF(C117&lt;-10,"No","Yes")))</f>
        <v>N/A</v>
      </c>
      <c r="E117" s="4">
        <v>2.3748280765000001</v>
      </c>
      <c r="F117" s="27" t="str">
        <f>IF($B117="N/A","N/A",IF(E117&gt;10,"No",IF(E117&lt;-10,"No","Yes")))</f>
        <v>N/A</v>
      </c>
      <c r="G117" s="4">
        <v>17.671556236000001</v>
      </c>
      <c r="H117" s="27" t="str">
        <f>IF($B117="N/A","N/A",IF(G117&gt;10,"No",IF(G117&lt;-10,"No","Yes")))</f>
        <v>N/A</v>
      </c>
      <c r="I117" s="8">
        <v>-62.4</v>
      </c>
      <c r="J117" s="8">
        <v>644.1</v>
      </c>
      <c r="K117" s="30" t="s">
        <v>736</v>
      </c>
      <c r="L117" s="111" t="str">
        <f>IF(J117="Div by 0", "N/A", IF(OR(J117="N/A",K117="N/A"),"N/A", IF(J117&gt;VALUE(MID(K117,1,2)), "No", IF(J117&lt;-1*VALUE(MID(K117,1,2)), "No", "Yes"))))</f>
        <v>No</v>
      </c>
    </row>
    <row r="118" spans="1:12" x14ac:dyDescent="0.25">
      <c r="A118" s="143" t="s">
        <v>1614</v>
      </c>
      <c r="B118" s="30" t="s">
        <v>213</v>
      </c>
      <c r="C118" s="10">
        <v>243254328</v>
      </c>
      <c r="D118" s="7" t="str">
        <f>IF($B118="N/A","N/A",IF(C118&gt;10,"No",IF(C118&lt;-10,"No","Yes")))</f>
        <v>N/A</v>
      </c>
      <c r="E118" s="10">
        <v>244960313</v>
      </c>
      <c r="F118" s="7" t="str">
        <f>IF($B118="N/A","N/A",IF(E118&gt;10,"No",IF(E118&lt;-10,"No","Yes")))</f>
        <v>N/A</v>
      </c>
      <c r="G118" s="10">
        <v>299958966</v>
      </c>
      <c r="H118" s="7" t="str">
        <f>IF($B118="N/A","N/A",IF(G118&gt;10,"No",IF(G118&lt;-10,"No","Yes")))</f>
        <v>N/A</v>
      </c>
      <c r="I118" s="36">
        <v>0.70130000000000003</v>
      </c>
      <c r="J118" s="36">
        <v>22.45</v>
      </c>
      <c r="K118" s="30" t="s">
        <v>736</v>
      </c>
      <c r="L118" s="111" t="str">
        <f>IF(J118="Div by 0", "N/A", IF(K118="N/A","N/A", IF(J118&gt;VALUE(MID(K118,1,2)), "No", IF(J118&lt;-1*VALUE(MID(K118,1,2)), "No", "Yes"))))</f>
        <v>Yes</v>
      </c>
    </row>
    <row r="119" spans="1:12" x14ac:dyDescent="0.25">
      <c r="A119" s="143" t="s">
        <v>1615</v>
      </c>
      <c r="B119" s="30" t="s">
        <v>213</v>
      </c>
      <c r="C119" s="10">
        <v>3236000695</v>
      </c>
      <c r="D119" s="7" t="str">
        <f>IF($B119="N/A","N/A",IF(C119&gt;10,"No",IF(C119&lt;-10,"No","Yes")))</f>
        <v>N/A</v>
      </c>
      <c r="E119" s="10">
        <v>2452459752</v>
      </c>
      <c r="F119" s="7" t="str">
        <f>IF($B119="N/A","N/A",IF(E119&gt;10,"No",IF(E119&lt;-10,"No","Yes")))</f>
        <v>N/A</v>
      </c>
      <c r="G119" s="10">
        <v>2729196559</v>
      </c>
      <c r="H119" s="7" t="str">
        <f>IF($B119="N/A","N/A",IF(G119&gt;10,"No",IF(G119&lt;-10,"No","Yes")))</f>
        <v>N/A</v>
      </c>
      <c r="I119" s="36">
        <v>-24.2</v>
      </c>
      <c r="J119" s="36">
        <v>11.28</v>
      </c>
      <c r="K119" s="30" t="s">
        <v>736</v>
      </c>
      <c r="L119" s="111" t="str">
        <f>IF(J119="Div by 0", "N/A", IF(K119="N/A","N/A", IF(J119&gt;VALUE(MID(K119,1,2)), "No", IF(J119&lt;-1*VALUE(MID(K119,1,2)), "No", "Yes"))))</f>
        <v>Yes</v>
      </c>
    </row>
    <row r="120" spans="1:12" x14ac:dyDescent="0.25">
      <c r="A120" s="143" t="s">
        <v>1616</v>
      </c>
      <c r="B120" s="30" t="s">
        <v>213</v>
      </c>
      <c r="C120" s="1">
        <v>668355</v>
      </c>
      <c r="D120" s="7" t="str">
        <f>IF($B120="N/A","N/A",IF(C120&gt;10,"No",IF(C120&lt;-10,"No","Yes")))</f>
        <v>N/A</v>
      </c>
      <c r="E120" s="1">
        <v>655981</v>
      </c>
      <c r="F120" s="7" t="str">
        <f>IF($B120="N/A","N/A",IF(E120&gt;10,"No",IF(E120&lt;-10,"No","Yes")))</f>
        <v>N/A</v>
      </c>
      <c r="G120" s="1">
        <v>707729</v>
      </c>
      <c r="H120" s="7" t="str">
        <f>IF($B120="N/A","N/A",IF(G120&gt;10,"No",IF(G120&lt;-10,"No","Yes")))</f>
        <v>N/A</v>
      </c>
      <c r="I120" s="36">
        <v>-1.85</v>
      </c>
      <c r="J120" s="36">
        <v>7.8890000000000002</v>
      </c>
      <c r="K120" s="30" t="s">
        <v>736</v>
      </c>
      <c r="L120" s="111" t="str">
        <f>IF(J120="Div by 0", "N/A", IF(K120="N/A","N/A", IF(J120&gt;VALUE(MID(K120,1,2)), "No", IF(J120&lt;-1*VALUE(MID(K120,1,2)), "No", "Yes"))))</f>
        <v>Yes</v>
      </c>
    </row>
    <row r="121" spans="1:12" x14ac:dyDescent="0.25">
      <c r="A121" s="143" t="s">
        <v>1617</v>
      </c>
      <c r="B121" s="3" t="s">
        <v>213</v>
      </c>
      <c r="C121" s="1">
        <v>41351</v>
      </c>
      <c r="D121" s="5" t="str">
        <f t="shared" ref="D121:H134" si="43">IF($B121="N/A","N/A",IF(C121&lt;0,"No","Yes"))</f>
        <v>N/A</v>
      </c>
      <c r="E121" s="1">
        <v>26218</v>
      </c>
      <c r="F121" s="5" t="str">
        <f t="shared" si="43"/>
        <v>N/A</v>
      </c>
      <c r="G121" s="1">
        <v>24990</v>
      </c>
      <c r="H121" s="5" t="str">
        <f t="shared" si="43"/>
        <v>N/A</v>
      </c>
      <c r="I121" s="36">
        <v>-36.6</v>
      </c>
      <c r="J121" s="36">
        <v>-4.68</v>
      </c>
      <c r="K121" s="3" t="s">
        <v>736</v>
      </c>
      <c r="L121" s="111" t="str">
        <f t="shared" ref="L121:L142" si="44">IF(J121="Div by 0", "N/A", IF(OR(J121="N/A",K121="N/A"),"N/A", IF(J121&gt;VALUE(MID(K121,1,2)), "No", IF(J121&lt;-1*VALUE(MID(K121,1,2)), "No", "Yes"))))</f>
        <v>Yes</v>
      </c>
    </row>
    <row r="122" spans="1:12" x14ac:dyDescent="0.25">
      <c r="A122" s="143" t="s">
        <v>1618</v>
      </c>
      <c r="B122" s="3" t="s">
        <v>213</v>
      </c>
      <c r="C122" s="1">
        <v>74326</v>
      </c>
      <c r="D122" s="5" t="str">
        <f t="shared" si="43"/>
        <v>N/A</v>
      </c>
      <c r="E122" s="1">
        <v>64720</v>
      </c>
      <c r="F122" s="5" t="str">
        <f t="shared" si="43"/>
        <v>N/A</v>
      </c>
      <c r="G122" s="1">
        <v>79686</v>
      </c>
      <c r="H122" s="5" t="str">
        <f t="shared" si="43"/>
        <v>N/A</v>
      </c>
      <c r="I122" s="36">
        <v>-12.9</v>
      </c>
      <c r="J122" s="36">
        <v>23.12</v>
      </c>
      <c r="K122" s="3" t="s">
        <v>736</v>
      </c>
      <c r="L122" s="111" t="str">
        <f t="shared" si="44"/>
        <v>Yes</v>
      </c>
    </row>
    <row r="123" spans="1:12" x14ac:dyDescent="0.25">
      <c r="A123" s="143" t="s">
        <v>1619</v>
      </c>
      <c r="B123" s="3" t="s">
        <v>213</v>
      </c>
      <c r="C123" s="1">
        <v>404784</v>
      </c>
      <c r="D123" s="5" t="str">
        <f t="shared" si="43"/>
        <v>N/A</v>
      </c>
      <c r="E123" s="1">
        <v>405316</v>
      </c>
      <c r="F123" s="5" t="str">
        <f t="shared" si="43"/>
        <v>N/A</v>
      </c>
      <c r="G123" s="1">
        <v>391146</v>
      </c>
      <c r="H123" s="5" t="str">
        <f t="shared" si="43"/>
        <v>N/A</v>
      </c>
      <c r="I123" s="36">
        <v>0.13139999999999999</v>
      </c>
      <c r="J123" s="36">
        <v>-3.5</v>
      </c>
      <c r="K123" s="3" t="s">
        <v>736</v>
      </c>
      <c r="L123" s="111" t="str">
        <f t="shared" si="44"/>
        <v>Yes</v>
      </c>
    </row>
    <row r="124" spans="1:12" x14ac:dyDescent="0.25">
      <c r="A124" s="143" t="s">
        <v>1620</v>
      </c>
      <c r="B124" s="3" t="s">
        <v>213</v>
      </c>
      <c r="C124" s="1">
        <v>147894</v>
      </c>
      <c r="D124" s="5" t="str">
        <f t="shared" si="43"/>
        <v>N/A</v>
      </c>
      <c r="E124" s="1">
        <v>159727</v>
      </c>
      <c r="F124" s="5" t="str">
        <f t="shared" si="43"/>
        <v>N/A</v>
      </c>
      <c r="G124" s="1">
        <v>211907</v>
      </c>
      <c r="H124" s="5" t="str">
        <f t="shared" si="43"/>
        <v>N/A</v>
      </c>
      <c r="I124" s="36">
        <v>8.0009999999999994</v>
      </c>
      <c r="J124" s="36">
        <v>32.67</v>
      </c>
      <c r="K124" s="3" t="s">
        <v>736</v>
      </c>
      <c r="L124" s="111" t="str">
        <f t="shared" si="44"/>
        <v>No</v>
      </c>
    </row>
    <row r="125" spans="1:12" x14ac:dyDescent="0.25">
      <c r="A125" s="134" t="s">
        <v>1621</v>
      </c>
      <c r="B125" s="3" t="s">
        <v>213</v>
      </c>
      <c r="C125" s="40">
        <v>88.889199214000001</v>
      </c>
      <c r="D125" s="5" t="str">
        <f t="shared" si="43"/>
        <v>N/A</v>
      </c>
      <c r="E125" s="40">
        <v>84.344623992999999</v>
      </c>
      <c r="F125" s="5" t="str">
        <f t="shared" si="43"/>
        <v>N/A</v>
      </c>
      <c r="G125" s="40">
        <v>80.914793859</v>
      </c>
      <c r="H125" s="5" t="str">
        <f t="shared" si="43"/>
        <v>N/A</v>
      </c>
      <c r="I125" s="8">
        <v>-5.1100000000000003</v>
      </c>
      <c r="J125" s="8">
        <v>-4.07</v>
      </c>
      <c r="K125" s="30" t="s">
        <v>736</v>
      </c>
      <c r="L125" s="111" t="str">
        <f>IF(J125="Div by 0", "N/A", IF(OR(J125="N/A",K125="N/A"),"N/A", IF(J125&gt;VALUE(MID(K125,1,2)), "No", IF(J125&lt;-1*VALUE(MID(K125,1,2)), "No", "Yes"))))</f>
        <v>Yes</v>
      </c>
    </row>
    <row r="126" spans="1:12" ht="25" x14ac:dyDescent="0.25">
      <c r="A126" s="134" t="s">
        <v>1622</v>
      </c>
      <c r="B126" s="3" t="s">
        <v>213</v>
      </c>
      <c r="C126" s="40">
        <v>87.962135716000006</v>
      </c>
      <c r="D126" s="5" t="str">
        <f t="shared" si="43"/>
        <v>N/A</v>
      </c>
      <c r="E126" s="40">
        <v>66.829802962000002</v>
      </c>
      <c r="F126" s="5" t="str">
        <f t="shared" si="43"/>
        <v>N/A</v>
      </c>
      <c r="G126" s="40">
        <v>69.245476460999996</v>
      </c>
      <c r="H126" s="5" t="str">
        <f t="shared" si="43"/>
        <v>N/A</v>
      </c>
      <c r="I126" s="8">
        <v>-24</v>
      </c>
      <c r="J126" s="8">
        <v>3.6150000000000002</v>
      </c>
      <c r="K126" s="3" t="s">
        <v>736</v>
      </c>
      <c r="L126" s="111" t="str">
        <f t="shared" ref="L126:L129" si="45">IF(J126="Div by 0", "N/A", IF(OR(J126="N/A",K126="N/A"),"N/A", IF(J126&gt;VALUE(MID(K126,1,2)), "No", IF(J126&lt;-1*VALUE(MID(K126,1,2)), "No", "Yes"))))</f>
        <v>Yes</v>
      </c>
    </row>
    <row r="127" spans="1:12" ht="25" x14ac:dyDescent="0.25">
      <c r="A127" s="134" t="s">
        <v>1623</v>
      </c>
      <c r="B127" s="3" t="s">
        <v>213</v>
      </c>
      <c r="C127" s="40">
        <v>88.481226637000006</v>
      </c>
      <c r="D127" s="5" t="str">
        <f t="shared" si="43"/>
        <v>N/A</v>
      </c>
      <c r="E127" s="40">
        <v>83.347284645000002</v>
      </c>
      <c r="F127" s="5" t="str">
        <f t="shared" si="43"/>
        <v>N/A</v>
      </c>
      <c r="G127" s="40">
        <v>85.801963993000001</v>
      </c>
      <c r="H127" s="5" t="str">
        <f t="shared" si="43"/>
        <v>N/A</v>
      </c>
      <c r="I127" s="8">
        <v>-5.8</v>
      </c>
      <c r="J127" s="8">
        <v>2.9449999999999998</v>
      </c>
      <c r="K127" s="3" t="s">
        <v>736</v>
      </c>
      <c r="L127" s="111" t="str">
        <f t="shared" si="45"/>
        <v>Yes</v>
      </c>
    </row>
    <row r="128" spans="1:12" ht="25" x14ac:dyDescent="0.25">
      <c r="A128" s="134" t="s">
        <v>1624</v>
      </c>
      <c r="B128" s="3" t="s">
        <v>213</v>
      </c>
      <c r="C128" s="40">
        <v>88.841871459999993</v>
      </c>
      <c r="D128" s="5" t="str">
        <f t="shared" si="43"/>
        <v>N/A</v>
      </c>
      <c r="E128" s="40">
        <v>85.048754744999997</v>
      </c>
      <c r="F128" s="5" t="str">
        <f t="shared" si="43"/>
        <v>N/A</v>
      </c>
      <c r="G128" s="40">
        <v>79.184160981000005</v>
      </c>
      <c r="H128" s="5" t="str">
        <f t="shared" si="43"/>
        <v>N/A</v>
      </c>
      <c r="I128" s="8">
        <v>-4.2699999999999996</v>
      </c>
      <c r="J128" s="8">
        <v>-6.9</v>
      </c>
      <c r="K128" s="3" t="s">
        <v>736</v>
      </c>
      <c r="L128" s="111" t="str">
        <f t="shared" si="45"/>
        <v>Yes</v>
      </c>
    </row>
    <row r="129" spans="1:12" ht="25" x14ac:dyDescent="0.25">
      <c r="A129" s="134" t="s">
        <v>1625</v>
      </c>
      <c r="B129" s="3" t="s">
        <v>213</v>
      </c>
      <c r="C129" s="40">
        <v>89.490627004000004</v>
      </c>
      <c r="D129" s="5" t="str">
        <f t="shared" si="43"/>
        <v>N/A</v>
      </c>
      <c r="E129" s="40">
        <v>86.673431514000001</v>
      </c>
      <c r="F129" s="5" t="str">
        <f t="shared" si="43"/>
        <v>N/A</v>
      </c>
      <c r="G129" s="40">
        <v>84.183616717000007</v>
      </c>
      <c r="H129" s="5" t="str">
        <f t="shared" si="43"/>
        <v>N/A</v>
      </c>
      <c r="I129" s="8">
        <v>-3.15</v>
      </c>
      <c r="J129" s="8">
        <v>-2.87</v>
      </c>
      <c r="K129" s="3" t="s">
        <v>736</v>
      </c>
      <c r="L129" s="111" t="str">
        <f t="shared" si="45"/>
        <v>Yes</v>
      </c>
    </row>
    <row r="130" spans="1:12" ht="25" x14ac:dyDescent="0.25">
      <c r="A130" s="134" t="s">
        <v>1626</v>
      </c>
      <c r="B130" s="3" t="s">
        <v>213</v>
      </c>
      <c r="C130" s="40">
        <v>6.5222628027000003</v>
      </c>
      <c r="D130" s="5" t="str">
        <f t="shared" si="43"/>
        <v>N/A</v>
      </c>
      <c r="E130" s="40">
        <v>2.4783838827000002</v>
      </c>
      <c r="F130" s="5" t="str">
        <f t="shared" si="43"/>
        <v>N/A</v>
      </c>
      <c r="G130" s="40">
        <v>13.096568631</v>
      </c>
      <c r="H130" s="5" t="str">
        <f t="shared" si="43"/>
        <v>N/A</v>
      </c>
      <c r="I130" s="8">
        <v>-62</v>
      </c>
      <c r="J130" s="8">
        <v>428.4</v>
      </c>
      <c r="K130" s="30" t="s">
        <v>736</v>
      </c>
      <c r="L130" s="111" t="str">
        <f>IF(J130="Div by 0", "N/A", IF(OR(J130="N/A",K130="N/A"),"N/A", IF(J130&gt;VALUE(MID(K130,1,2)), "No", IF(J130&lt;-1*VALUE(MID(K130,1,2)), "No", "Yes"))))</f>
        <v>No</v>
      </c>
    </row>
    <row r="131" spans="1:12" ht="25" x14ac:dyDescent="0.25">
      <c r="A131" s="134" t="s">
        <v>1627</v>
      </c>
      <c r="B131" s="3" t="s">
        <v>213</v>
      </c>
      <c r="C131" s="40">
        <v>3.7072864017999998</v>
      </c>
      <c r="D131" s="5" t="str">
        <f t="shared" si="43"/>
        <v>N/A</v>
      </c>
      <c r="E131" s="40">
        <v>1.0298268365000001</v>
      </c>
      <c r="F131" s="5" t="str">
        <f t="shared" si="43"/>
        <v>N/A</v>
      </c>
      <c r="G131" s="40">
        <v>7.5510204082000003</v>
      </c>
      <c r="H131" s="5" t="str">
        <f t="shared" si="43"/>
        <v>N/A</v>
      </c>
      <c r="I131" s="8">
        <v>-72.2</v>
      </c>
      <c r="J131" s="8">
        <v>633.20000000000005</v>
      </c>
      <c r="K131" s="3" t="s">
        <v>736</v>
      </c>
      <c r="L131" s="111" t="str">
        <f t="shared" si="44"/>
        <v>No</v>
      </c>
    </row>
    <row r="132" spans="1:12" ht="25" x14ac:dyDescent="0.25">
      <c r="A132" s="134" t="s">
        <v>494</v>
      </c>
      <c r="B132" s="3" t="s">
        <v>213</v>
      </c>
      <c r="C132" s="40">
        <v>18.362349648999999</v>
      </c>
      <c r="D132" s="5" t="str">
        <f t="shared" si="43"/>
        <v>N/A</v>
      </c>
      <c r="E132" s="40">
        <v>7.5772558714000002</v>
      </c>
      <c r="F132" s="5" t="str">
        <f t="shared" si="43"/>
        <v>N/A</v>
      </c>
      <c r="G132" s="40">
        <v>26.793916120999999</v>
      </c>
      <c r="H132" s="5" t="str">
        <f t="shared" si="43"/>
        <v>N/A</v>
      </c>
      <c r="I132" s="8">
        <v>-58.7</v>
      </c>
      <c r="J132" s="8">
        <v>253.6</v>
      </c>
      <c r="K132" s="3" t="s">
        <v>736</v>
      </c>
      <c r="L132" s="111" t="str">
        <f t="shared" si="44"/>
        <v>No</v>
      </c>
    </row>
    <row r="133" spans="1:12" ht="25" x14ac:dyDescent="0.25">
      <c r="A133" s="134" t="s">
        <v>495</v>
      </c>
      <c r="B133" s="3" t="s">
        <v>213</v>
      </c>
      <c r="C133" s="40">
        <v>4.7067077749999999</v>
      </c>
      <c r="D133" s="5" t="str">
        <f t="shared" si="43"/>
        <v>N/A</v>
      </c>
      <c r="E133" s="40">
        <v>1.9429284805</v>
      </c>
      <c r="F133" s="5" t="str">
        <f t="shared" si="43"/>
        <v>N/A</v>
      </c>
      <c r="G133" s="40">
        <v>11.169230926999999</v>
      </c>
      <c r="H133" s="5" t="str">
        <f t="shared" si="43"/>
        <v>N/A</v>
      </c>
      <c r="I133" s="8">
        <v>-58.7</v>
      </c>
      <c r="J133" s="8">
        <v>474.9</v>
      </c>
      <c r="K133" s="3" t="s">
        <v>736</v>
      </c>
      <c r="L133" s="111" t="str">
        <f t="shared" si="44"/>
        <v>No</v>
      </c>
    </row>
    <row r="134" spans="1:12" ht="25" x14ac:dyDescent="0.25">
      <c r="A134" s="134" t="s">
        <v>496</v>
      </c>
      <c r="B134" s="3" t="s">
        <v>213</v>
      </c>
      <c r="C134" s="40">
        <v>6.3281809945000003</v>
      </c>
      <c r="D134" s="5" t="str">
        <f t="shared" si="43"/>
        <v>N/A</v>
      </c>
      <c r="E134" s="40">
        <v>2.0090529465999998</v>
      </c>
      <c r="F134" s="5" t="str">
        <f t="shared" si="43"/>
        <v>N/A</v>
      </c>
      <c r="G134" s="40">
        <v>12.156748006999999</v>
      </c>
      <c r="H134" s="5" t="str">
        <f t="shared" si="43"/>
        <v>N/A</v>
      </c>
      <c r="I134" s="8">
        <v>-68.3</v>
      </c>
      <c r="J134" s="8">
        <v>505.1</v>
      </c>
      <c r="K134" s="3" t="s">
        <v>736</v>
      </c>
      <c r="L134" s="111" t="str">
        <f t="shared" si="44"/>
        <v>No</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0</v>
      </c>
      <c r="D136" s="27" t="str">
        <f t="shared" si="46"/>
        <v>N/A</v>
      </c>
      <c r="E136" s="40">
        <v>1.5244090000000001E-4</v>
      </c>
      <c r="F136" s="27" t="str">
        <f t="shared" si="47"/>
        <v>N/A</v>
      </c>
      <c r="G136" s="40">
        <v>2.5574544099999999E-2</v>
      </c>
      <c r="H136" s="27" t="str">
        <f t="shared" si="48"/>
        <v>N/A</v>
      </c>
      <c r="I136" s="8" t="s">
        <v>1748</v>
      </c>
      <c r="J136" s="8">
        <v>16677</v>
      </c>
      <c r="K136" s="3" t="s">
        <v>736</v>
      </c>
      <c r="L136" s="111" t="str">
        <f t="shared" si="44"/>
        <v>No</v>
      </c>
    </row>
    <row r="137" spans="1:12" ht="25" x14ac:dyDescent="0.25">
      <c r="A137" s="134" t="s">
        <v>499</v>
      </c>
      <c r="B137" s="22" t="s">
        <v>213</v>
      </c>
      <c r="C137" s="40">
        <v>1.4962060000000001E-4</v>
      </c>
      <c r="D137" s="27" t="str">
        <f t="shared" si="46"/>
        <v>N/A</v>
      </c>
      <c r="E137" s="40">
        <v>1.5244090000000001E-4</v>
      </c>
      <c r="F137" s="27" t="str">
        <f t="shared" si="47"/>
        <v>N/A</v>
      </c>
      <c r="G137" s="40">
        <v>2.2367128940000001</v>
      </c>
      <c r="H137" s="27" t="str">
        <f t="shared" si="48"/>
        <v>N/A</v>
      </c>
      <c r="I137" s="8">
        <v>1.885</v>
      </c>
      <c r="J137" s="8">
        <v>1470000</v>
      </c>
      <c r="K137" s="3" t="s">
        <v>736</v>
      </c>
      <c r="L137" s="111" t="str">
        <f t="shared" si="44"/>
        <v>No</v>
      </c>
    </row>
    <row r="138" spans="1:12" ht="25" x14ac:dyDescent="0.25">
      <c r="A138" s="134" t="s">
        <v>500</v>
      </c>
      <c r="B138" s="22" t="s">
        <v>213</v>
      </c>
      <c r="C138" s="40">
        <v>7.4810320000000003E-4</v>
      </c>
      <c r="D138" s="27" t="str">
        <f t="shared" si="46"/>
        <v>N/A</v>
      </c>
      <c r="E138" s="40">
        <v>7.6220439999999997E-4</v>
      </c>
      <c r="F138" s="27" t="str">
        <f t="shared" si="47"/>
        <v>N/A</v>
      </c>
      <c r="G138" s="40">
        <v>0.13804601999999999</v>
      </c>
      <c r="H138" s="27" t="str">
        <f t="shared" si="48"/>
        <v>N/A</v>
      </c>
      <c r="I138" s="8">
        <v>1.885</v>
      </c>
      <c r="J138" s="8">
        <v>18011</v>
      </c>
      <c r="K138" s="3" t="s">
        <v>736</v>
      </c>
      <c r="L138" s="111" t="str">
        <f t="shared" si="44"/>
        <v>No</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6.2204779780999999</v>
      </c>
      <c r="D140" s="27" t="str">
        <f t="shared" si="46"/>
        <v>N/A</v>
      </c>
      <c r="E140" s="40">
        <v>2.0922511250000002</v>
      </c>
      <c r="F140" s="27" t="str">
        <f t="shared" si="47"/>
        <v>N/A</v>
      </c>
      <c r="G140" s="40">
        <v>9.6965672180000002</v>
      </c>
      <c r="H140" s="27" t="str">
        <f t="shared" si="48"/>
        <v>N/A</v>
      </c>
      <c r="I140" s="8">
        <v>-66.400000000000006</v>
      </c>
      <c r="J140" s="8">
        <v>363.5</v>
      </c>
      <c r="K140" s="3" t="s">
        <v>736</v>
      </c>
      <c r="L140" s="111" t="str">
        <f t="shared" si="44"/>
        <v>No</v>
      </c>
    </row>
    <row r="141" spans="1:12" ht="25" x14ac:dyDescent="0.25">
      <c r="A141" s="134" t="s">
        <v>503</v>
      </c>
      <c r="B141" s="22" t="s">
        <v>213</v>
      </c>
      <c r="C141" s="40">
        <v>6.7329286999999998E-3</v>
      </c>
      <c r="D141" s="27" t="str">
        <f t="shared" si="46"/>
        <v>N/A</v>
      </c>
      <c r="E141" s="40">
        <v>0</v>
      </c>
      <c r="F141" s="27" t="str">
        <f t="shared" si="47"/>
        <v>N/A</v>
      </c>
      <c r="G141" s="40">
        <v>5.1855567399999997E-2</v>
      </c>
      <c r="H141" s="27" t="str">
        <f t="shared" si="48"/>
        <v>N/A</v>
      </c>
      <c r="I141" s="8">
        <v>-100</v>
      </c>
      <c r="J141" s="8" t="s">
        <v>1748</v>
      </c>
      <c r="K141" s="3" t="s">
        <v>736</v>
      </c>
      <c r="L141" s="111" t="str">
        <f t="shared" si="44"/>
        <v>N/A</v>
      </c>
    </row>
    <row r="142" spans="1:12" ht="25" x14ac:dyDescent="0.25">
      <c r="A142" s="134" t="s">
        <v>504</v>
      </c>
      <c r="B142" s="22" t="s">
        <v>213</v>
      </c>
      <c r="C142" s="40">
        <v>3.4592291246000002</v>
      </c>
      <c r="D142" s="5" t="str">
        <f t="shared" ref="D142" si="49">IF($B142="N/A","N/A",IF(C142&lt;0,"No","Yes"))</f>
        <v>N/A</v>
      </c>
      <c r="E142" s="40">
        <v>0.93690166949999998</v>
      </c>
      <c r="F142" s="5" t="str">
        <f t="shared" ref="F142" si="50">IF($B142="N/A","N/A",IF(E142&lt;0,"No","Yes"))</f>
        <v>N/A</v>
      </c>
      <c r="G142" s="40">
        <v>15.696553088</v>
      </c>
      <c r="H142" s="5" t="str">
        <f t="shared" ref="H142" si="51">IF($B142="N/A","N/A",IF(G142&lt;0,"No","Yes"))</f>
        <v>N/A</v>
      </c>
      <c r="I142" s="8">
        <v>-72.900000000000006</v>
      </c>
      <c r="J142" s="8">
        <v>1575</v>
      </c>
      <c r="K142" s="3" t="s">
        <v>736</v>
      </c>
      <c r="L142" s="111" t="str">
        <f t="shared" si="44"/>
        <v>No</v>
      </c>
    </row>
    <row r="143" spans="1:12" x14ac:dyDescent="0.25">
      <c r="A143" s="110" t="s">
        <v>733</v>
      </c>
      <c r="B143" s="22" t="s">
        <v>213</v>
      </c>
      <c r="C143" s="10">
        <v>390</v>
      </c>
      <c r="D143" s="27" t="str">
        <f>IF($B143="N/A","N/A",IF(C143&gt;10,"No",IF(C143&lt;-10,"No","Yes")))</f>
        <v>N/A</v>
      </c>
      <c r="E143" s="10">
        <v>7065</v>
      </c>
      <c r="F143" s="27" t="str">
        <f>IF($B143="N/A","N/A",IF(E143&gt;10,"No",IF(E143&lt;-10,"No","Yes")))</f>
        <v>N/A</v>
      </c>
      <c r="G143" s="10">
        <v>21147</v>
      </c>
      <c r="H143" s="27" t="str">
        <f>IF($B143="N/A","N/A",IF(G143&gt;10,"No",IF(G143&lt;-10,"No","Yes")))</f>
        <v>N/A</v>
      </c>
      <c r="I143" s="8">
        <v>1712</v>
      </c>
      <c r="J143" s="8">
        <v>199.3</v>
      </c>
      <c r="K143" s="28" t="s">
        <v>736</v>
      </c>
      <c r="L143" s="111" t="str">
        <f>IF(J143="Div by 0", "N/A", IF(K143="N/A","N/A", IF(J143&gt;VALUE(MID(K143,1,2)), "No", IF(J143&lt;-1*VALUE(MID(K143,1,2)), "No", "Yes"))))</f>
        <v>No</v>
      </c>
    </row>
    <row r="144" spans="1:12" x14ac:dyDescent="0.25">
      <c r="A144" s="110" t="s">
        <v>734</v>
      </c>
      <c r="B144" s="22" t="s">
        <v>213</v>
      </c>
      <c r="C144" s="1">
        <v>32</v>
      </c>
      <c r="D144" s="27" t="str">
        <f>IF($B144="N/A","N/A",IF(C144&gt;10,"No",IF(C144&lt;-10,"No","Yes")))</f>
        <v>N/A</v>
      </c>
      <c r="E144" s="1">
        <v>32</v>
      </c>
      <c r="F144" s="27" t="str">
        <f>IF($B144="N/A","N/A",IF(E144&gt;10,"No",IF(E144&lt;-10,"No","Yes")))</f>
        <v>N/A</v>
      </c>
      <c r="G144" s="1">
        <v>175</v>
      </c>
      <c r="H144" s="27" t="str">
        <f>IF($B144="N/A","N/A",IF(G144&gt;10,"No",IF(G144&lt;-10,"No","Yes")))</f>
        <v>N/A</v>
      </c>
      <c r="I144" s="8">
        <v>0</v>
      </c>
      <c r="J144" s="8">
        <v>446.9</v>
      </c>
      <c r="K144" s="28" t="s">
        <v>736</v>
      </c>
      <c r="L144" s="111" t="str">
        <f>IF(J144="Div by 0", "N/A", IF(K144="N/A","N/A", IF(J144&gt;VALUE(MID(K144,1,2)), "No", IF(J144&lt;-1*VALUE(MID(K144,1,2)), "No", "Yes"))))</f>
        <v>No</v>
      </c>
    </row>
    <row r="145" spans="1:12" x14ac:dyDescent="0.25">
      <c r="A145" s="134" t="s">
        <v>505</v>
      </c>
      <c r="B145" s="3" t="s">
        <v>213</v>
      </c>
      <c r="C145" s="40">
        <v>4.2558908000000003E-3</v>
      </c>
      <c r="D145" s="5" t="str">
        <f t="shared" ref="D145:D149" si="52">IF($B145="N/A","N/A",IF(C145&lt;0,"No","Yes"))</f>
        <v>N/A</v>
      </c>
      <c r="E145" s="40">
        <v>4.1144221E-3</v>
      </c>
      <c r="F145" s="5" t="str">
        <f t="shared" ref="F145:F149" si="53">IF($B145="N/A","N/A",IF(E145&lt;0,"No","Yes"))</f>
        <v>N/A</v>
      </c>
      <c r="G145" s="40">
        <v>2.00076143E-2</v>
      </c>
      <c r="H145" s="5" t="str">
        <f t="shared" ref="H145:H149" si="54">IF($B145="N/A","N/A",IF(G145&lt;0,"No","Yes"))</f>
        <v>N/A</v>
      </c>
      <c r="I145" s="8">
        <v>-3.32</v>
      </c>
      <c r="J145" s="8">
        <v>386.3</v>
      </c>
      <c r="K145" s="30" t="s">
        <v>736</v>
      </c>
      <c r="L145" s="111" t="str">
        <f>IF(J145="Div by 0", "N/A", IF(OR(J145="N/A",K145="N/A"),"N/A", IF(J145&gt;VALUE(MID(K145,1,2)), "No", IF(J145&lt;-1*VALUE(MID(K145,1,2)), "No", "Yes"))))</f>
        <v>No</v>
      </c>
    </row>
    <row r="146" spans="1:12" x14ac:dyDescent="0.25">
      <c r="A146" s="134" t="s">
        <v>506</v>
      </c>
      <c r="B146" s="3" t="s">
        <v>213</v>
      </c>
      <c r="C146" s="40">
        <v>1.0636034900000001E-2</v>
      </c>
      <c r="D146" s="5" t="str">
        <f t="shared" si="52"/>
        <v>N/A</v>
      </c>
      <c r="E146" s="40">
        <v>1.0196018499999999E-2</v>
      </c>
      <c r="F146" s="5" t="str">
        <f t="shared" si="53"/>
        <v>N/A</v>
      </c>
      <c r="G146" s="40">
        <v>0.1136080246</v>
      </c>
      <c r="H146" s="5" t="str">
        <f t="shared" si="54"/>
        <v>N/A</v>
      </c>
      <c r="I146" s="8">
        <v>-4.1399999999999997</v>
      </c>
      <c r="J146" s="8">
        <v>1014</v>
      </c>
      <c r="K146" s="3" t="s">
        <v>736</v>
      </c>
      <c r="L146" s="111" t="str">
        <f t="shared" ref="L146:L149" si="55">IF(J146="Div by 0", "N/A", IF(OR(J146="N/A",K146="N/A"),"N/A", IF(J146&gt;VALUE(MID(K146,1,2)), "No", IF(J146&lt;-1*VALUE(MID(K146,1,2)), "No", "Yes"))))</f>
        <v>No</v>
      </c>
    </row>
    <row r="147" spans="1:12" x14ac:dyDescent="0.25">
      <c r="A147" s="134" t="s">
        <v>507</v>
      </c>
      <c r="B147" s="3" t="s">
        <v>213</v>
      </c>
      <c r="C147" s="40">
        <v>3.0951644E-2</v>
      </c>
      <c r="D147" s="5" t="str">
        <f t="shared" si="52"/>
        <v>N/A</v>
      </c>
      <c r="E147" s="40">
        <v>9.0146940000000002E-3</v>
      </c>
      <c r="F147" s="5" t="str">
        <f t="shared" si="53"/>
        <v>N/A</v>
      </c>
      <c r="G147" s="40">
        <v>4.1993281100000002E-2</v>
      </c>
      <c r="H147" s="5" t="str">
        <f t="shared" si="54"/>
        <v>N/A</v>
      </c>
      <c r="I147" s="8">
        <v>-70.900000000000006</v>
      </c>
      <c r="J147" s="8">
        <v>365.8</v>
      </c>
      <c r="K147" s="3" t="s">
        <v>736</v>
      </c>
      <c r="L147" s="111" t="str">
        <f t="shared" si="55"/>
        <v>No</v>
      </c>
    </row>
    <row r="148" spans="1:12" x14ac:dyDescent="0.25">
      <c r="A148" s="134" t="s">
        <v>508</v>
      </c>
      <c r="B148" s="3" t="s">
        <v>213</v>
      </c>
      <c r="C148" s="40">
        <v>2.1947970000000001E-4</v>
      </c>
      <c r="D148" s="5" t="str">
        <f t="shared" si="52"/>
        <v>N/A</v>
      </c>
      <c r="E148" s="40">
        <v>2.0983320000000001E-3</v>
      </c>
      <c r="F148" s="5" t="str">
        <f t="shared" si="53"/>
        <v>N/A</v>
      </c>
      <c r="G148" s="40">
        <v>3.6439459999999999E-3</v>
      </c>
      <c r="H148" s="5" t="str">
        <f t="shared" si="54"/>
        <v>N/A</v>
      </c>
      <c r="I148" s="8">
        <v>856</v>
      </c>
      <c r="J148" s="8">
        <v>73.66</v>
      </c>
      <c r="K148" s="3" t="s">
        <v>736</v>
      </c>
      <c r="L148" s="111" t="str">
        <f t="shared" si="55"/>
        <v>No</v>
      </c>
    </row>
    <row r="149" spans="1:12" x14ac:dyDescent="0.25">
      <c r="A149" s="134" t="s">
        <v>509</v>
      </c>
      <c r="B149" s="3" t="s">
        <v>213</v>
      </c>
      <c r="C149" s="40">
        <v>0</v>
      </c>
      <c r="D149" s="5" t="str">
        <f t="shared" si="52"/>
        <v>N/A</v>
      </c>
      <c r="E149" s="40">
        <v>5.9689829999999998E-3</v>
      </c>
      <c r="F149" s="5" t="str">
        <f t="shared" si="53"/>
        <v>N/A</v>
      </c>
      <c r="G149" s="40">
        <v>3.0589543899999998E-2</v>
      </c>
      <c r="H149" s="5" t="str">
        <f t="shared" si="54"/>
        <v>N/A</v>
      </c>
      <c r="I149" s="8" t="s">
        <v>1748</v>
      </c>
      <c r="J149" s="8">
        <v>412.5</v>
      </c>
      <c r="K149" s="3" t="s">
        <v>736</v>
      </c>
      <c r="L149" s="111" t="str">
        <f t="shared" si="55"/>
        <v>No</v>
      </c>
    </row>
    <row r="150" spans="1:12" x14ac:dyDescent="0.25">
      <c r="A150" s="143" t="s">
        <v>735</v>
      </c>
      <c r="B150" s="30" t="s">
        <v>213</v>
      </c>
      <c r="C150" s="1">
        <v>71649</v>
      </c>
      <c r="D150" s="7" t="str">
        <f t="shared" ref="D150:D172" si="56">IF($B150="N/A","N/A",IF(C150&gt;10,"No",IF(C150&lt;-10,"No","Yes")))</f>
        <v>N/A</v>
      </c>
      <c r="E150" s="1">
        <v>77615</v>
      </c>
      <c r="F150" s="7" t="str">
        <f t="shared" ref="F150:F172" si="57">IF($B150="N/A","N/A",IF(E150&gt;10,"No",IF(E150&lt;-10,"No","Yes")))</f>
        <v>N/A</v>
      </c>
      <c r="G150" s="1">
        <v>117073</v>
      </c>
      <c r="H150" s="7" t="str">
        <f t="shared" ref="H150:H172" si="58">IF($B150="N/A","N/A",IF(G150&gt;10,"No",IF(G150&lt;-10,"No","Yes")))</f>
        <v>N/A</v>
      </c>
      <c r="I150" s="8">
        <v>8.327</v>
      </c>
      <c r="J150" s="8">
        <v>50.84</v>
      </c>
      <c r="K150" s="30" t="s">
        <v>736</v>
      </c>
      <c r="L150" s="111" t="str">
        <f t="shared" ref="L150:L172" si="59">IF(J150="Div by 0", "N/A", IF(K150="N/A","N/A", IF(J150&gt;VALUE(MID(K150,1,2)), "No", IF(J150&lt;-1*VALUE(MID(K150,1,2)), "No", "Yes"))))</f>
        <v>No</v>
      </c>
    </row>
    <row r="151" spans="1:12" x14ac:dyDescent="0.25">
      <c r="A151" s="143" t="s">
        <v>532</v>
      </c>
      <c r="B151" s="30" t="s">
        <v>213</v>
      </c>
      <c r="C151" s="1">
        <v>4887</v>
      </c>
      <c r="D151" s="7" t="str">
        <f t="shared" si="56"/>
        <v>N/A</v>
      </c>
      <c r="E151" s="1">
        <v>4154</v>
      </c>
      <c r="F151" s="7" t="str">
        <f t="shared" si="57"/>
        <v>N/A</v>
      </c>
      <c r="G151" s="1">
        <v>3535</v>
      </c>
      <c r="H151" s="7" t="str">
        <f t="shared" si="58"/>
        <v>N/A</v>
      </c>
      <c r="I151" s="8">
        <v>-15</v>
      </c>
      <c r="J151" s="8">
        <v>-14.9</v>
      </c>
      <c r="K151" s="30" t="s">
        <v>736</v>
      </c>
      <c r="L151" s="111" t="str">
        <f t="shared" si="59"/>
        <v>Yes</v>
      </c>
    </row>
    <row r="152" spans="1:12" x14ac:dyDescent="0.25">
      <c r="A152" s="143" t="s">
        <v>533</v>
      </c>
      <c r="B152" s="30" t="s">
        <v>213</v>
      </c>
      <c r="C152" s="1">
        <v>7538</v>
      </c>
      <c r="D152" s="7" t="str">
        <f t="shared" si="56"/>
        <v>N/A</v>
      </c>
      <c r="E152" s="1">
        <v>7084</v>
      </c>
      <c r="F152" s="7" t="str">
        <f t="shared" si="57"/>
        <v>N/A</v>
      </c>
      <c r="G152" s="1">
        <v>7098</v>
      </c>
      <c r="H152" s="7" t="str">
        <f t="shared" si="58"/>
        <v>N/A</v>
      </c>
      <c r="I152" s="8">
        <v>-6.02</v>
      </c>
      <c r="J152" s="8">
        <v>0.1976</v>
      </c>
      <c r="K152" s="30" t="s">
        <v>736</v>
      </c>
      <c r="L152" s="111" t="str">
        <f t="shared" si="59"/>
        <v>Yes</v>
      </c>
    </row>
    <row r="153" spans="1:12" x14ac:dyDescent="0.25">
      <c r="A153" s="143" t="s">
        <v>534</v>
      </c>
      <c r="B153" s="30" t="s">
        <v>213</v>
      </c>
      <c r="C153" s="1">
        <v>44982</v>
      </c>
      <c r="D153" s="7" t="str">
        <f t="shared" si="56"/>
        <v>N/A</v>
      </c>
      <c r="E153" s="1">
        <v>51245</v>
      </c>
      <c r="F153" s="7" t="str">
        <f t="shared" si="57"/>
        <v>N/A</v>
      </c>
      <c r="G153" s="1">
        <v>84986</v>
      </c>
      <c r="H153" s="7" t="str">
        <f t="shared" si="58"/>
        <v>N/A</v>
      </c>
      <c r="I153" s="8">
        <v>13.92</v>
      </c>
      <c r="J153" s="8">
        <v>65.84</v>
      </c>
      <c r="K153" s="30" t="s">
        <v>736</v>
      </c>
      <c r="L153" s="111" t="str">
        <f t="shared" si="59"/>
        <v>No</v>
      </c>
    </row>
    <row r="154" spans="1:12" x14ac:dyDescent="0.25">
      <c r="A154" s="143" t="s">
        <v>535</v>
      </c>
      <c r="B154" s="30" t="s">
        <v>213</v>
      </c>
      <c r="C154" s="1">
        <v>14242</v>
      </c>
      <c r="D154" s="7" t="str">
        <f t="shared" si="56"/>
        <v>N/A</v>
      </c>
      <c r="E154" s="1">
        <v>15132</v>
      </c>
      <c r="F154" s="7" t="str">
        <f t="shared" si="57"/>
        <v>N/A</v>
      </c>
      <c r="G154" s="1">
        <v>21454</v>
      </c>
      <c r="H154" s="7" t="str">
        <f t="shared" si="58"/>
        <v>N/A</v>
      </c>
      <c r="I154" s="8">
        <v>6.2489999999999997</v>
      </c>
      <c r="J154" s="8">
        <v>41.78</v>
      </c>
      <c r="K154" s="30" t="s">
        <v>736</v>
      </c>
      <c r="L154" s="111" t="str">
        <f t="shared" si="59"/>
        <v>No</v>
      </c>
    </row>
    <row r="155" spans="1:12" x14ac:dyDescent="0.25">
      <c r="A155" s="134" t="s">
        <v>536</v>
      </c>
      <c r="B155" s="3" t="s">
        <v>213</v>
      </c>
      <c r="C155" s="40">
        <v>9.5290723886999995</v>
      </c>
      <c r="D155" s="5" t="str">
        <f t="shared" ref="D155:D159" si="60">IF($B155="N/A","N/A",IF(C155&lt;0,"No","Yes"))</f>
        <v>N/A</v>
      </c>
      <c r="E155" s="40">
        <v>9.9799164771999997</v>
      </c>
      <c r="F155" s="5" t="str">
        <f t="shared" ref="F155:F159" si="61">IF($B155="N/A","N/A",IF(E155&lt;0,"No","Yes"))</f>
        <v>N/A</v>
      </c>
      <c r="G155" s="40">
        <v>13.385894288999999</v>
      </c>
      <c r="H155" s="5" t="str">
        <f t="shared" ref="H155:H159" si="62">IF($B155="N/A","N/A",IF(G155&lt;0,"No","Yes"))</f>
        <v>N/A</v>
      </c>
      <c r="I155" s="8">
        <v>4.7309999999999999</v>
      </c>
      <c r="J155" s="8">
        <v>34.130000000000003</v>
      </c>
      <c r="K155" s="30" t="s">
        <v>736</v>
      </c>
      <c r="L155" s="111" t="str">
        <f>IF(J155="Div by 0", "N/A", IF(OR(J155="N/A",K155="N/A"),"N/A", IF(J155&gt;VALUE(MID(K155,1,2)), "No", IF(J155&lt;-1*VALUE(MID(K155,1,2)), "No", "Yes"))))</f>
        <v>No</v>
      </c>
    </row>
    <row r="156" spans="1:12" x14ac:dyDescent="0.25">
      <c r="A156" s="134" t="s">
        <v>537</v>
      </c>
      <c r="B156" s="3" t="s">
        <v>213</v>
      </c>
      <c r="C156" s="40">
        <v>10.395660498</v>
      </c>
      <c r="D156" s="5" t="str">
        <f t="shared" si="60"/>
        <v>N/A</v>
      </c>
      <c r="E156" s="40">
        <v>10.588565165</v>
      </c>
      <c r="F156" s="5" t="str">
        <f t="shared" si="61"/>
        <v>N/A</v>
      </c>
      <c r="G156" s="40">
        <v>9.7952284630000008</v>
      </c>
      <c r="H156" s="5" t="str">
        <f t="shared" si="62"/>
        <v>N/A</v>
      </c>
      <c r="I156" s="8">
        <v>1.8560000000000001</v>
      </c>
      <c r="J156" s="8">
        <v>-7.49</v>
      </c>
      <c r="K156" s="3" t="s">
        <v>736</v>
      </c>
      <c r="L156" s="111" t="str">
        <f t="shared" ref="L156:L159" si="63">IF(J156="Div by 0", "N/A", IF(OR(J156="N/A",K156="N/A"),"N/A", IF(J156&gt;VALUE(MID(K156,1,2)), "No", IF(J156&lt;-1*VALUE(MID(K156,1,2)), "No", "Yes"))))</f>
        <v>Yes</v>
      </c>
    </row>
    <row r="157" spans="1:12" ht="25" x14ac:dyDescent="0.25">
      <c r="A157" s="134" t="s">
        <v>538</v>
      </c>
      <c r="B157" s="3" t="s">
        <v>213</v>
      </c>
      <c r="C157" s="40">
        <v>8.9735958668000002</v>
      </c>
      <c r="D157" s="5" t="str">
        <f t="shared" si="60"/>
        <v>N/A</v>
      </c>
      <c r="E157" s="40">
        <v>9.1228702786000007</v>
      </c>
      <c r="F157" s="5" t="str">
        <f t="shared" si="61"/>
        <v>N/A</v>
      </c>
      <c r="G157" s="40">
        <v>7.6427771557000002</v>
      </c>
      <c r="H157" s="5" t="str">
        <f t="shared" si="62"/>
        <v>N/A</v>
      </c>
      <c r="I157" s="8">
        <v>1.663</v>
      </c>
      <c r="J157" s="8">
        <v>-16.2</v>
      </c>
      <c r="K157" s="3" t="s">
        <v>736</v>
      </c>
      <c r="L157" s="111" t="str">
        <f t="shared" si="63"/>
        <v>Yes</v>
      </c>
    </row>
    <row r="158" spans="1:12" x14ac:dyDescent="0.25">
      <c r="A158" s="134" t="s">
        <v>539</v>
      </c>
      <c r="B158" s="3" t="s">
        <v>213</v>
      </c>
      <c r="C158" s="40">
        <v>9.8726359292999994</v>
      </c>
      <c r="D158" s="5" t="str">
        <f t="shared" si="60"/>
        <v>N/A</v>
      </c>
      <c r="E158" s="40">
        <v>10.752902518000001</v>
      </c>
      <c r="F158" s="5" t="str">
        <f t="shared" si="61"/>
        <v>N/A</v>
      </c>
      <c r="G158" s="40">
        <v>17.204688544</v>
      </c>
      <c r="H158" s="5" t="str">
        <f t="shared" si="62"/>
        <v>N/A</v>
      </c>
      <c r="I158" s="8">
        <v>8.9160000000000004</v>
      </c>
      <c r="J158" s="8">
        <v>60</v>
      </c>
      <c r="K158" s="3" t="s">
        <v>736</v>
      </c>
      <c r="L158" s="111" t="str">
        <f t="shared" si="63"/>
        <v>No</v>
      </c>
    </row>
    <row r="159" spans="1:12" x14ac:dyDescent="0.25">
      <c r="A159" s="134" t="s">
        <v>540</v>
      </c>
      <c r="B159" s="3" t="s">
        <v>213</v>
      </c>
      <c r="C159" s="40">
        <v>8.6178310803000002</v>
      </c>
      <c r="D159" s="5" t="str">
        <f t="shared" si="60"/>
        <v>N/A</v>
      </c>
      <c r="E159" s="40">
        <v>8.2111500601999996</v>
      </c>
      <c r="F159" s="5" t="str">
        <f t="shared" si="61"/>
        <v>N/A</v>
      </c>
      <c r="G159" s="40">
        <v>8.5229620212999997</v>
      </c>
      <c r="H159" s="5" t="str">
        <f t="shared" si="62"/>
        <v>N/A</v>
      </c>
      <c r="I159" s="8">
        <v>-4.72</v>
      </c>
      <c r="J159" s="8">
        <v>3.7970000000000002</v>
      </c>
      <c r="K159" s="3" t="s">
        <v>736</v>
      </c>
      <c r="L159" s="111" t="str">
        <f t="shared" si="63"/>
        <v>Yes</v>
      </c>
    </row>
    <row r="160" spans="1:12" ht="25" x14ac:dyDescent="0.25">
      <c r="A160" s="143" t="s">
        <v>541</v>
      </c>
      <c r="B160" s="30" t="s">
        <v>213</v>
      </c>
      <c r="C160" s="1">
        <v>47168.98</v>
      </c>
      <c r="D160" s="7" t="str">
        <f t="shared" si="56"/>
        <v>N/A</v>
      </c>
      <c r="E160" s="1">
        <v>50970.34</v>
      </c>
      <c r="F160" s="7" t="str">
        <f t="shared" si="57"/>
        <v>N/A</v>
      </c>
      <c r="G160" s="1">
        <v>60348.38</v>
      </c>
      <c r="H160" s="7" t="str">
        <f t="shared" si="58"/>
        <v>N/A</v>
      </c>
      <c r="I160" s="8">
        <v>8.0589999999999993</v>
      </c>
      <c r="J160" s="8">
        <v>18.399999999999999</v>
      </c>
      <c r="K160" s="30" t="s">
        <v>736</v>
      </c>
      <c r="L160" s="111" t="str">
        <f t="shared" si="59"/>
        <v>Yes</v>
      </c>
    </row>
    <row r="161" spans="1:12" x14ac:dyDescent="0.25">
      <c r="A161" s="143" t="s">
        <v>542</v>
      </c>
      <c r="B161" s="30" t="s">
        <v>213</v>
      </c>
      <c r="C161" s="10">
        <v>235204008</v>
      </c>
      <c r="D161" s="7" t="str">
        <f t="shared" si="56"/>
        <v>N/A</v>
      </c>
      <c r="E161" s="10">
        <v>188281797</v>
      </c>
      <c r="F161" s="7" t="str">
        <f t="shared" si="57"/>
        <v>N/A</v>
      </c>
      <c r="G161" s="10">
        <v>181106052</v>
      </c>
      <c r="H161" s="7" t="str">
        <f t="shared" si="58"/>
        <v>N/A</v>
      </c>
      <c r="I161" s="8">
        <v>-19.899999999999999</v>
      </c>
      <c r="J161" s="8">
        <v>-3.81</v>
      </c>
      <c r="K161" s="30" t="s">
        <v>736</v>
      </c>
      <c r="L161" s="111" t="str">
        <f t="shared" si="59"/>
        <v>Yes</v>
      </c>
    </row>
    <row r="162" spans="1:12" x14ac:dyDescent="0.25">
      <c r="A162" s="143" t="s">
        <v>1276</v>
      </c>
      <c r="B162" s="30" t="s">
        <v>213</v>
      </c>
      <c r="C162" s="10">
        <v>3282.7256207</v>
      </c>
      <c r="D162" s="7" t="str">
        <f t="shared" si="56"/>
        <v>N/A</v>
      </c>
      <c r="E162" s="10">
        <v>2425.8429040999999</v>
      </c>
      <c r="F162" s="7" t="str">
        <f t="shared" si="57"/>
        <v>N/A</v>
      </c>
      <c r="G162" s="10">
        <v>1546.9497835</v>
      </c>
      <c r="H162" s="7" t="str">
        <f t="shared" si="58"/>
        <v>N/A</v>
      </c>
      <c r="I162" s="8">
        <v>-26.1</v>
      </c>
      <c r="J162" s="8">
        <v>-36.200000000000003</v>
      </c>
      <c r="K162" s="30" t="s">
        <v>736</v>
      </c>
      <c r="L162" s="111" t="str">
        <f t="shared" si="59"/>
        <v>No</v>
      </c>
    </row>
    <row r="163" spans="1:12" ht="25" x14ac:dyDescent="0.25">
      <c r="A163" s="143" t="s">
        <v>1277</v>
      </c>
      <c r="B163" s="30" t="s">
        <v>213</v>
      </c>
      <c r="C163" s="10">
        <v>19442.662369999998</v>
      </c>
      <c r="D163" s="7" t="str">
        <f t="shared" si="56"/>
        <v>N/A</v>
      </c>
      <c r="E163" s="10">
        <v>13875.946558</v>
      </c>
      <c r="F163" s="7" t="str">
        <f t="shared" si="57"/>
        <v>N/A</v>
      </c>
      <c r="G163" s="10">
        <v>10955.930693</v>
      </c>
      <c r="H163" s="7" t="str">
        <f t="shared" si="58"/>
        <v>N/A</v>
      </c>
      <c r="I163" s="8">
        <v>-28.6</v>
      </c>
      <c r="J163" s="8">
        <v>-21</v>
      </c>
      <c r="K163" s="30" t="s">
        <v>736</v>
      </c>
      <c r="L163" s="111" t="str">
        <f t="shared" si="59"/>
        <v>Yes</v>
      </c>
    </row>
    <row r="164" spans="1:12" ht="25" x14ac:dyDescent="0.25">
      <c r="A164" s="143" t="s">
        <v>1278</v>
      </c>
      <c r="B164" s="30" t="s">
        <v>213</v>
      </c>
      <c r="C164" s="10">
        <v>9295.6203237000009</v>
      </c>
      <c r="D164" s="7" t="str">
        <f t="shared" si="56"/>
        <v>N/A</v>
      </c>
      <c r="E164" s="10">
        <v>8480.9580745000003</v>
      </c>
      <c r="F164" s="7" t="str">
        <f t="shared" si="57"/>
        <v>N/A</v>
      </c>
      <c r="G164" s="10">
        <v>8828.8858832999995</v>
      </c>
      <c r="H164" s="7" t="str">
        <f t="shared" si="58"/>
        <v>N/A</v>
      </c>
      <c r="I164" s="8">
        <v>-8.76</v>
      </c>
      <c r="J164" s="8">
        <v>4.1020000000000003</v>
      </c>
      <c r="K164" s="30" t="s">
        <v>736</v>
      </c>
      <c r="L164" s="111" t="str">
        <f t="shared" si="59"/>
        <v>Yes</v>
      </c>
    </row>
    <row r="165" spans="1:12" ht="25" x14ac:dyDescent="0.25">
      <c r="A165" s="143" t="s">
        <v>1279</v>
      </c>
      <c r="B165" s="30" t="s">
        <v>213</v>
      </c>
      <c r="C165" s="10">
        <v>912.22524565000003</v>
      </c>
      <c r="D165" s="7" t="str">
        <f t="shared" si="56"/>
        <v>N/A</v>
      </c>
      <c r="E165" s="10">
        <v>818.07290466999996</v>
      </c>
      <c r="F165" s="7" t="str">
        <f t="shared" si="57"/>
        <v>N/A</v>
      </c>
      <c r="G165" s="10">
        <v>559.01590850000002</v>
      </c>
      <c r="H165" s="7" t="str">
        <f t="shared" si="58"/>
        <v>N/A</v>
      </c>
      <c r="I165" s="8">
        <v>-10.3</v>
      </c>
      <c r="J165" s="8">
        <v>-31.7</v>
      </c>
      <c r="K165" s="30" t="s">
        <v>736</v>
      </c>
      <c r="L165" s="111" t="str">
        <f t="shared" si="59"/>
        <v>No</v>
      </c>
    </row>
    <row r="166" spans="1:12" ht="25" x14ac:dyDescent="0.25">
      <c r="A166" s="143" t="s">
        <v>1280</v>
      </c>
      <c r="B166" s="30" t="s">
        <v>213</v>
      </c>
      <c r="C166" s="10">
        <v>2042.1018818</v>
      </c>
      <c r="D166" s="7" t="str">
        <f t="shared" si="56"/>
        <v>N/A</v>
      </c>
      <c r="E166" s="10">
        <v>1892.6686491999999</v>
      </c>
      <c r="F166" s="7" t="str">
        <f t="shared" si="57"/>
        <v>N/A</v>
      </c>
      <c r="G166" s="10">
        <v>1500.9265871</v>
      </c>
      <c r="H166" s="7" t="str">
        <f t="shared" si="58"/>
        <v>N/A</v>
      </c>
      <c r="I166" s="8">
        <v>-7.32</v>
      </c>
      <c r="J166" s="8">
        <v>-20.7</v>
      </c>
      <c r="K166" s="30" t="s">
        <v>736</v>
      </c>
      <c r="L166" s="111" t="str">
        <f t="shared" si="59"/>
        <v>Yes</v>
      </c>
    </row>
    <row r="167" spans="1:12" x14ac:dyDescent="0.25">
      <c r="A167" s="174" t="s">
        <v>543</v>
      </c>
      <c r="B167" s="22" t="s">
        <v>213</v>
      </c>
      <c r="C167" s="29">
        <v>107535431</v>
      </c>
      <c r="D167" s="27" t="str">
        <f t="shared" si="56"/>
        <v>N/A</v>
      </c>
      <c r="E167" s="29">
        <v>94405080</v>
      </c>
      <c r="F167" s="27" t="str">
        <f t="shared" si="57"/>
        <v>N/A</v>
      </c>
      <c r="G167" s="29">
        <v>128475178</v>
      </c>
      <c r="H167" s="27" t="str">
        <f t="shared" si="58"/>
        <v>N/A</v>
      </c>
      <c r="I167" s="8">
        <v>-12.2</v>
      </c>
      <c r="J167" s="8">
        <v>36.090000000000003</v>
      </c>
      <c r="K167" s="28" t="s">
        <v>736</v>
      </c>
      <c r="L167" s="111" t="str">
        <f t="shared" si="59"/>
        <v>No</v>
      </c>
    </row>
    <row r="168" spans="1:12" x14ac:dyDescent="0.25">
      <c r="A168" s="174" t="s">
        <v>1281</v>
      </c>
      <c r="B168" s="22" t="s">
        <v>213</v>
      </c>
      <c r="C168" s="29">
        <v>1500.8643666</v>
      </c>
      <c r="D168" s="27" t="str">
        <f t="shared" si="56"/>
        <v>N/A</v>
      </c>
      <c r="E168" s="29">
        <v>1216.3251949</v>
      </c>
      <c r="F168" s="27" t="str">
        <f t="shared" si="57"/>
        <v>N/A</v>
      </c>
      <c r="G168" s="29">
        <v>1097.3937458</v>
      </c>
      <c r="H168" s="27" t="str">
        <f t="shared" si="58"/>
        <v>N/A</v>
      </c>
      <c r="I168" s="8">
        <v>-19</v>
      </c>
      <c r="J168" s="8">
        <v>-9.7799999999999994</v>
      </c>
      <c r="K168" s="28" t="s">
        <v>736</v>
      </c>
      <c r="L168" s="111" t="str">
        <f t="shared" si="59"/>
        <v>Yes</v>
      </c>
    </row>
    <row r="169" spans="1:12" ht="25" x14ac:dyDescent="0.25">
      <c r="A169" s="174" t="s">
        <v>1282</v>
      </c>
      <c r="B169" s="30" t="s">
        <v>213</v>
      </c>
      <c r="C169" s="10">
        <v>3841.1966441999998</v>
      </c>
      <c r="D169" s="7" t="str">
        <f t="shared" si="56"/>
        <v>N/A</v>
      </c>
      <c r="E169" s="10">
        <v>3708.0601830000001</v>
      </c>
      <c r="F169" s="7" t="str">
        <f t="shared" si="57"/>
        <v>N/A</v>
      </c>
      <c r="G169" s="10">
        <v>3254.8786421</v>
      </c>
      <c r="H169" s="7" t="str">
        <f t="shared" si="58"/>
        <v>N/A</v>
      </c>
      <c r="I169" s="8">
        <v>-3.47</v>
      </c>
      <c r="J169" s="8">
        <v>-12.2</v>
      </c>
      <c r="K169" s="30" t="s">
        <v>736</v>
      </c>
      <c r="L169" s="111" t="str">
        <f t="shared" si="59"/>
        <v>Yes</v>
      </c>
    </row>
    <row r="170" spans="1:12" ht="25" x14ac:dyDescent="0.25">
      <c r="A170" s="174" t="s">
        <v>1283</v>
      </c>
      <c r="B170" s="30" t="s">
        <v>213</v>
      </c>
      <c r="C170" s="10">
        <v>5680.2308304999997</v>
      </c>
      <c r="D170" s="7" t="str">
        <f t="shared" si="56"/>
        <v>N/A</v>
      </c>
      <c r="E170" s="10">
        <v>4373.1708074999997</v>
      </c>
      <c r="F170" s="7" t="str">
        <f t="shared" si="57"/>
        <v>N/A</v>
      </c>
      <c r="G170" s="10">
        <v>4524.9964779000002</v>
      </c>
      <c r="H170" s="7" t="str">
        <f t="shared" si="58"/>
        <v>N/A</v>
      </c>
      <c r="I170" s="8">
        <v>-23</v>
      </c>
      <c r="J170" s="8">
        <v>3.472</v>
      </c>
      <c r="K170" s="30" t="s">
        <v>736</v>
      </c>
      <c r="L170" s="111" t="str">
        <f t="shared" si="59"/>
        <v>Yes</v>
      </c>
    </row>
    <row r="171" spans="1:12" x14ac:dyDescent="0.25">
      <c r="A171" s="174" t="s">
        <v>1284</v>
      </c>
      <c r="B171" s="30" t="s">
        <v>213</v>
      </c>
      <c r="C171" s="10">
        <v>737.25356809000004</v>
      </c>
      <c r="D171" s="7" t="str">
        <f t="shared" si="56"/>
        <v>N/A</v>
      </c>
      <c r="E171" s="10">
        <v>688.30391257999997</v>
      </c>
      <c r="F171" s="7" t="str">
        <f t="shared" si="57"/>
        <v>N/A</v>
      </c>
      <c r="G171" s="10">
        <v>771.09735721000004</v>
      </c>
      <c r="H171" s="7" t="str">
        <f t="shared" si="58"/>
        <v>N/A</v>
      </c>
      <c r="I171" s="8">
        <v>-6.64</v>
      </c>
      <c r="J171" s="8">
        <v>12.03</v>
      </c>
      <c r="K171" s="30" t="s">
        <v>736</v>
      </c>
      <c r="L171" s="111" t="str">
        <f t="shared" si="59"/>
        <v>Yes</v>
      </c>
    </row>
    <row r="172" spans="1:12" ht="25" x14ac:dyDescent="0.25">
      <c r="A172" s="174" t="s">
        <v>1285</v>
      </c>
      <c r="B172" s="30" t="s">
        <v>213</v>
      </c>
      <c r="C172" s="10">
        <v>897.54128634000006</v>
      </c>
      <c r="D172" s="7" t="str">
        <f t="shared" si="56"/>
        <v>N/A</v>
      </c>
      <c r="E172" s="10">
        <v>842.59331219000001</v>
      </c>
      <c r="F172" s="7" t="str">
        <f t="shared" si="57"/>
        <v>N/A</v>
      </c>
      <c r="G172" s="10">
        <v>900.45105808000005</v>
      </c>
      <c r="H172" s="7" t="str">
        <f t="shared" si="58"/>
        <v>N/A</v>
      </c>
      <c r="I172" s="8">
        <v>-6.12</v>
      </c>
      <c r="J172" s="8">
        <v>6.867</v>
      </c>
      <c r="K172" s="30" t="s">
        <v>736</v>
      </c>
      <c r="L172" s="111" t="str">
        <f t="shared" si="59"/>
        <v>Yes</v>
      </c>
    </row>
    <row r="173" spans="1:12" ht="25" x14ac:dyDescent="0.25">
      <c r="A173" s="134" t="s">
        <v>544</v>
      </c>
      <c r="B173" s="98" t="s">
        <v>213</v>
      </c>
      <c r="C173" s="99">
        <v>19902421</v>
      </c>
      <c r="D173" s="100" t="str">
        <f>IF($B173="N/A","N/A",IF(C173&gt;10,"No",IF(C173&lt;-10,"No","Yes")))</f>
        <v>N/A</v>
      </c>
      <c r="E173" s="99">
        <v>18836338</v>
      </c>
      <c r="F173" s="100" t="str">
        <f>IF($B173="N/A","N/A",IF(E173&gt;10,"No",IF(E173&lt;-10,"No","Yes")))</f>
        <v>N/A</v>
      </c>
      <c r="G173" s="99">
        <v>21980834</v>
      </c>
      <c r="H173" s="100" t="str">
        <f>IF($B173="N/A","N/A",IF(G173&gt;10,"No",IF(G173&lt;-10,"No","Yes")))</f>
        <v>N/A</v>
      </c>
      <c r="I173" s="95">
        <v>-5.36</v>
      </c>
      <c r="J173" s="95">
        <v>16.690000000000001</v>
      </c>
      <c r="K173" s="96" t="s">
        <v>736</v>
      </c>
      <c r="L173" s="113" t="str">
        <f>IF(J173="Div by 0", "N/A", IF(K173="N/A","N/A", IF(J173&gt;VALUE(MID(K173,1,2)), "No", IF(J173&lt;-1*VALUE(MID(K173,1,2)), "No", "Yes"))))</f>
        <v>Yes</v>
      </c>
    </row>
    <row r="174" spans="1:12" ht="25" x14ac:dyDescent="0.25">
      <c r="A174" s="134" t="s">
        <v>1286</v>
      </c>
      <c r="B174" s="30" t="s">
        <v>213</v>
      </c>
      <c r="C174" s="10">
        <v>22040343</v>
      </c>
      <c r="D174" s="7" t="str">
        <f t="shared" ref="D174:D181" si="64">IF($B174="N/A","N/A",IF(C174&gt;10,"No",IF(C174&lt;-10,"No","Yes")))</f>
        <v>N/A</v>
      </c>
      <c r="E174" s="10">
        <v>15224679</v>
      </c>
      <c r="F174" s="7" t="str">
        <f t="shared" ref="F174:F181" si="65">IF($B174="N/A","N/A",IF(E174&gt;10,"No",IF(E174&lt;-10,"No","Yes")))</f>
        <v>N/A</v>
      </c>
      <c r="G174" s="10">
        <v>13236938</v>
      </c>
      <c r="H174" s="7" t="str">
        <f t="shared" ref="H174:H181" si="66">IF($B174="N/A","N/A",IF(G174&gt;10,"No",IF(G174&lt;-10,"No","Yes")))</f>
        <v>N/A</v>
      </c>
      <c r="I174" s="8">
        <v>-30.9</v>
      </c>
      <c r="J174" s="8">
        <v>-13.1</v>
      </c>
      <c r="K174" s="30" t="s">
        <v>736</v>
      </c>
      <c r="L174" s="111" t="str">
        <f t="shared" ref="L174:L181" si="67">IF(J174="Div by 0", "N/A", IF(K174="N/A","N/A", IF(J174&gt;VALUE(MID(K174,1,2)), "No", IF(J174&lt;-1*VALUE(MID(K174,1,2)), "No", "Yes"))))</f>
        <v>Yes</v>
      </c>
    </row>
    <row r="175" spans="1:12" ht="25" x14ac:dyDescent="0.25">
      <c r="A175" s="134" t="s">
        <v>545</v>
      </c>
      <c r="B175" s="30" t="s">
        <v>213</v>
      </c>
      <c r="C175" s="10">
        <v>4841181</v>
      </c>
      <c r="D175" s="7" t="str">
        <f t="shared" si="64"/>
        <v>N/A</v>
      </c>
      <c r="E175" s="10">
        <v>6081781</v>
      </c>
      <c r="F175" s="7" t="str">
        <f t="shared" si="65"/>
        <v>N/A</v>
      </c>
      <c r="G175" s="10">
        <v>12959917</v>
      </c>
      <c r="H175" s="7" t="str">
        <f t="shared" si="66"/>
        <v>N/A</v>
      </c>
      <c r="I175" s="8">
        <v>25.63</v>
      </c>
      <c r="J175" s="8">
        <v>113.1</v>
      </c>
      <c r="K175" s="30" t="s">
        <v>736</v>
      </c>
      <c r="L175" s="111" t="str">
        <f t="shared" si="67"/>
        <v>No</v>
      </c>
    </row>
    <row r="176" spans="1:12" ht="25" x14ac:dyDescent="0.25">
      <c r="A176" s="134" t="s">
        <v>510</v>
      </c>
      <c r="B176" s="30" t="s">
        <v>213</v>
      </c>
      <c r="C176" s="10">
        <v>60751486</v>
      </c>
      <c r="D176" s="7" t="str">
        <f t="shared" si="64"/>
        <v>N/A</v>
      </c>
      <c r="E176" s="10">
        <v>54262282</v>
      </c>
      <c r="F176" s="7" t="str">
        <f t="shared" si="65"/>
        <v>N/A</v>
      </c>
      <c r="G176" s="10">
        <v>80297489</v>
      </c>
      <c r="H176" s="7" t="str">
        <f t="shared" si="66"/>
        <v>N/A</v>
      </c>
      <c r="I176" s="8">
        <v>-10.7</v>
      </c>
      <c r="J176" s="8">
        <v>47.98</v>
      </c>
      <c r="K176" s="30" t="s">
        <v>736</v>
      </c>
      <c r="L176" s="111" t="str">
        <f t="shared" si="67"/>
        <v>No</v>
      </c>
    </row>
    <row r="177" spans="1:12" ht="25" x14ac:dyDescent="0.25">
      <c r="A177" s="134" t="s">
        <v>511</v>
      </c>
      <c r="B177" s="30" t="s">
        <v>213</v>
      </c>
      <c r="C177" s="10">
        <v>277.77667517999998</v>
      </c>
      <c r="D177" s="7" t="str">
        <f t="shared" si="64"/>
        <v>N/A</v>
      </c>
      <c r="E177" s="10">
        <v>242.68940282</v>
      </c>
      <c r="F177" s="7" t="str">
        <f t="shared" si="65"/>
        <v>N/A</v>
      </c>
      <c r="G177" s="10">
        <v>187.75323089</v>
      </c>
      <c r="H177" s="7" t="str">
        <f t="shared" si="66"/>
        <v>N/A</v>
      </c>
      <c r="I177" s="8">
        <v>-12.6</v>
      </c>
      <c r="J177" s="8">
        <v>-22.6</v>
      </c>
      <c r="K177" s="30" t="s">
        <v>736</v>
      </c>
      <c r="L177" s="111" t="str">
        <f t="shared" si="67"/>
        <v>Yes</v>
      </c>
    </row>
    <row r="178" spans="1:12" ht="25" x14ac:dyDescent="0.25">
      <c r="A178" s="134" t="s">
        <v>1287</v>
      </c>
      <c r="B178" s="22" t="s">
        <v>213</v>
      </c>
      <c r="C178" s="29">
        <v>307.61550056999999</v>
      </c>
      <c r="D178" s="27" t="str">
        <f t="shared" si="64"/>
        <v>N/A</v>
      </c>
      <c r="E178" s="29">
        <v>196.15640017999999</v>
      </c>
      <c r="F178" s="27" t="str">
        <f t="shared" si="65"/>
        <v>N/A</v>
      </c>
      <c r="G178" s="29">
        <v>113.06567697</v>
      </c>
      <c r="H178" s="27" t="str">
        <f t="shared" si="66"/>
        <v>N/A</v>
      </c>
      <c r="I178" s="8">
        <v>-36.200000000000003</v>
      </c>
      <c r="J178" s="8">
        <v>-42.4</v>
      </c>
      <c r="K178" s="28" t="s">
        <v>736</v>
      </c>
      <c r="L178" s="111" t="str">
        <f t="shared" si="67"/>
        <v>No</v>
      </c>
    </row>
    <row r="179" spans="1:12" ht="25" x14ac:dyDescent="0.25">
      <c r="A179" s="134" t="s">
        <v>512</v>
      </c>
      <c r="B179" s="22" t="s">
        <v>213</v>
      </c>
      <c r="C179" s="29">
        <v>67.568019093000004</v>
      </c>
      <c r="D179" s="27" t="str">
        <f t="shared" si="64"/>
        <v>N/A</v>
      </c>
      <c r="E179" s="29">
        <v>78.358319911999999</v>
      </c>
      <c r="F179" s="27" t="str">
        <f t="shared" si="65"/>
        <v>N/A</v>
      </c>
      <c r="G179" s="29">
        <v>110.69945248000001</v>
      </c>
      <c r="H179" s="27" t="str">
        <f t="shared" si="66"/>
        <v>N/A</v>
      </c>
      <c r="I179" s="8">
        <v>15.97</v>
      </c>
      <c r="J179" s="8">
        <v>41.27</v>
      </c>
      <c r="K179" s="28" t="s">
        <v>736</v>
      </c>
      <c r="L179" s="111" t="str">
        <f t="shared" si="67"/>
        <v>No</v>
      </c>
    </row>
    <row r="180" spans="1:12" ht="25" x14ac:dyDescent="0.25">
      <c r="A180" s="134" t="s">
        <v>513</v>
      </c>
      <c r="B180" s="22" t="s">
        <v>213</v>
      </c>
      <c r="C180" s="29">
        <v>847.90417173000003</v>
      </c>
      <c r="D180" s="27" t="str">
        <f t="shared" si="64"/>
        <v>N/A</v>
      </c>
      <c r="E180" s="29">
        <v>699.12107195999999</v>
      </c>
      <c r="F180" s="27" t="str">
        <f t="shared" si="65"/>
        <v>N/A</v>
      </c>
      <c r="G180" s="29">
        <v>685.87538543999995</v>
      </c>
      <c r="H180" s="27" t="str">
        <f t="shared" si="66"/>
        <v>N/A</v>
      </c>
      <c r="I180" s="8">
        <v>-17.5</v>
      </c>
      <c r="J180" s="8">
        <v>-1.89</v>
      </c>
      <c r="K180" s="28" t="s">
        <v>736</v>
      </c>
      <c r="L180" s="111" t="str">
        <f t="shared" si="67"/>
        <v>Yes</v>
      </c>
    </row>
    <row r="181" spans="1:12" ht="25" x14ac:dyDescent="0.25">
      <c r="A181" s="134" t="s">
        <v>1639</v>
      </c>
      <c r="B181" s="30" t="s">
        <v>213</v>
      </c>
      <c r="C181" s="9">
        <v>4.3587489009000002</v>
      </c>
      <c r="D181" s="7" t="str">
        <f t="shared" si="64"/>
        <v>N/A</v>
      </c>
      <c r="E181" s="9">
        <v>1.4996328218999999</v>
      </c>
      <c r="F181" s="7" t="str">
        <f t="shared" si="65"/>
        <v>N/A</v>
      </c>
      <c r="G181" s="9">
        <v>45.326352471</v>
      </c>
      <c r="H181" s="7" t="str">
        <f t="shared" si="66"/>
        <v>N/A</v>
      </c>
      <c r="I181" s="36">
        <v>-65.599999999999994</v>
      </c>
      <c r="J181" s="36">
        <v>2922</v>
      </c>
      <c r="K181" s="30" t="s">
        <v>736</v>
      </c>
      <c r="L181" s="111" t="str">
        <f t="shared" si="67"/>
        <v>No</v>
      </c>
    </row>
    <row r="182" spans="1:12" ht="25" x14ac:dyDescent="0.25">
      <c r="A182" s="134" t="s">
        <v>1640</v>
      </c>
      <c r="B182" s="101" t="s">
        <v>213</v>
      </c>
      <c r="C182" s="102">
        <v>1.9643953346</v>
      </c>
      <c r="D182" s="97" t="str">
        <f t="shared" ref="D182" si="68">IF($B182="N/A","N/A",IF(C182&lt;0,"No","Yes"))</f>
        <v>N/A</v>
      </c>
      <c r="E182" s="102">
        <v>0.31295137220000002</v>
      </c>
      <c r="F182" s="97" t="str">
        <f t="shared" ref="F182" si="69">IF($B182="N/A","N/A",IF(E182&lt;0,"No","Yes"))</f>
        <v>N/A</v>
      </c>
      <c r="G182" s="102">
        <v>54.512022631000001</v>
      </c>
      <c r="H182" s="97" t="str">
        <f t="shared" ref="H182" si="70">IF($B182="N/A","N/A",IF(G182&lt;0,"No","Yes"))</f>
        <v>N/A</v>
      </c>
      <c r="I182" s="103">
        <v>-84.1</v>
      </c>
      <c r="J182" s="103">
        <v>17319</v>
      </c>
      <c r="K182" s="101" t="s">
        <v>736</v>
      </c>
      <c r="L182" s="113" t="str">
        <f t="shared" ref="L182" si="71">IF(J182="Div by 0", "N/A", IF(OR(J182="N/A",K182="N/A"),"N/A", IF(J182&gt;VALUE(MID(K182,1,2)), "No", IF(J182&lt;-1*VALUE(MID(K182,1,2)), "No", "Yes"))))</f>
        <v>No</v>
      </c>
    </row>
    <row r="183" spans="1:12" ht="25" x14ac:dyDescent="0.25">
      <c r="A183" s="134" t="s">
        <v>1641</v>
      </c>
      <c r="B183" s="3" t="s">
        <v>213</v>
      </c>
      <c r="C183" s="9">
        <v>20.297161051</v>
      </c>
      <c r="D183" s="5" t="str">
        <f t="shared" ref="D183:D185" si="72">IF($B183="N/A","N/A",IF(C183&lt;0,"No","Yes"))</f>
        <v>N/A</v>
      </c>
      <c r="E183" s="9">
        <v>6.5923207228000003</v>
      </c>
      <c r="F183" s="5" t="str">
        <f t="shared" ref="F183:F185" si="73">IF($B183="N/A","N/A",IF(E183&lt;0,"No","Yes"))</f>
        <v>N/A</v>
      </c>
      <c r="G183" s="9">
        <v>79.726683573000003</v>
      </c>
      <c r="H183" s="5" t="str">
        <f t="shared" ref="H183:H185" si="74">IF($B183="N/A","N/A",IF(G183&lt;0,"No","Yes"))</f>
        <v>N/A</v>
      </c>
      <c r="I183" s="36">
        <v>-67.5</v>
      </c>
      <c r="J183" s="36">
        <v>1109</v>
      </c>
      <c r="K183" s="3" t="s">
        <v>736</v>
      </c>
      <c r="L183" s="111" t="str">
        <f t="shared" ref="L183:L213" si="75">IF(J183="Div by 0", "N/A", IF(OR(J183="N/A",K183="N/A"),"N/A", IF(J183&gt;VALUE(MID(K183,1,2)), "No", IF(J183&lt;-1*VALUE(MID(K183,1,2)), "No", "Yes"))))</f>
        <v>No</v>
      </c>
    </row>
    <row r="184" spans="1:12" ht="25" x14ac:dyDescent="0.25">
      <c r="A184" s="134" t="s">
        <v>1642</v>
      </c>
      <c r="B184" s="3" t="s">
        <v>213</v>
      </c>
      <c r="C184" s="9">
        <v>2.2297808012</v>
      </c>
      <c r="D184" s="5" t="str">
        <f t="shared" si="72"/>
        <v>N/A</v>
      </c>
      <c r="E184" s="9">
        <v>0.9639964875</v>
      </c>
      <c r="F184" s="5" t="str">
        <f t="shared" si="73"/>
        <v>N/A</v>
      </c>
      <c r="G184" s="9">
        <v>39.159390959</v>
      </c>
      <c r="H184" s="5" t="str">
        <f t="shared" si="74"/>
        <v>N/A</v>
      </c>
      <c r="I184" s="36">
        <v>-56.8</v>
      </c>
      <c r="J184" s="36">
        <v>3962</v>
      </c>
      <c r="K184" s="3" t="s">
        <v>736</v>
      </c>
      <c r="L184" s="111" t="str">
        <f t="shared" si="75"/>
        <v>No</v>
      </c>
    </row>
    <row r="185" spans="1:12" ht="25" x14ac:dyDescent="0.25">
      <c r="A185" s="134" t="s">
        <v>1643</v>
      </c>
      <c r="B185" s="3" t="s">
        <v>213</v>
      </c>
      <c r="C185" s="9">
        <v>3.4686139587000002</v>
      </c>
      <c r="D185" s="5" t="str">
        <f t="shared" si="72"/>
        <v>N/A</v>
      </c>
      <c r="E185" s="9">
        <v>1.2490087232</v>
      </c>
      <c r="F185" s="5" t="str">
        <f t="shared" si="73"/>
        <v>N/A</v>
      </c>
      <c r="G185" s="9">
        <v>56.870513656999996</v>
      </c>
      <c r="H185" s="5" t="str">
        <f t="shared" si="74"/>
        <v>N/A</v>
      </c>
      <c r="I185" s="36">
        <v>-64</v>
      </c>
      <c r="J185" s="36">
        <v>4453</v>
      </c>
      <c r="K185" s="3" t="s">
        <v>736</v>
      </c>
      <c r="L185" s="111" t="str">
        <f t="shared" si="75"/>
        <v>No</v>
      </c>
    </row>
    <row r="186" spans="1:12" ht="25" x14ac:dyDescent="0.25">
      <c r="A186" s="134" t="s">
        <v>1645</v>
      </c>
      <c r="B186" s="104" t="s">
        <v>213</v>
      </c>
      <c r="C186" s="102">
        <v>0</v>
      </c>
      <c r="D186" s="94" t="str">
        <f>IF($B186="N/A","N/A",IF(C186&gt;10,"No",IF(C186&lt;-10,"No","Yes")))</f>
        <v>N/A</v>
      </c>
      <c r="E186" s="102">
        <v>1.2883443E-3</v>
      </c>
      <c r="F186" s="94" t="str">
        <f>IF($B186="N/A","N/A",IF(E186&gt;10,"No",IF(E186&lt;-10,"No","Yes")))</f>
        <v>N/A</v>
      </c>
      <c r="G186" s="102">
        <v>0.46975623919999998</v>
      </c>
      <c r="H186" s="94" t="str">
        <f>IF($B186="N/A","N/A",IF(G186&gt;10,"No",IF(G186&lt;-10,"No","Yes")))</f>
        <v>N/A</v>
      </c>
      <c r="I186" s="103" t="s">
        <v>1748</v>
      </c>
      <c r="J186" s="103">
        <v>36362</v>
      </c>
      <c r="K186" s="104" t="s">
        <v>736</v>
      </c>
      <c r="L186" s="111" t="str">
        <f t="shared" si="75"/>
        <v>No</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8.5410230000000002E-4</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7.6869203000000004E-3</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7.8158801900000005E-2</v>
      </c>
      <c r="D191" s="27" t="str">
        <f t="shared" si="76"/>
        <v>N/A</v>
      </c>
      <c r="E191" s="9">
        <v>1.80368209E-2</v>
      </c>
      <c r="F191" s="27" t="str">
        <f t="shared" si="77"/>
        <v>N/A</v>
      </c>
      <c r="G191" s="9">
        <v>20.3182385</v>
      </c>
      <c r="H191" s="27" t="str">
        <f t="shared" si="78"/>
        <v>N/A</v>
      </c>
      <c r="I191" s="36">
        <v>-76.900000000000006</v>
      </c>
      <c r="J191" s="36">
        <v>113000</v>
      </c>
      <c r="K191" s="28" t="s">
        <v>736</v>
      </c>
      <c r="L191" s="111" t="str">
        <f t="shared" si="75"/>
        <v>No</v>
      </c>
    </row>
    <row r="192" spans="1:12" ht="25" x14ac:dyDescent="0.25">
      <c r="A192" s="134" t="s">
        <v>1651</v>
      </c>
      <c r="B192" s="22" t="s">
        <v>213</v>
      </c>
      <c r="C192" s="9">
        <v>0</v>
      </c>
      <c r="D192" s="27" t="str">
        <f t="shared" si="76"/>
        <v>N/A</v>
      </c>
      <c r="E192" s="9">
        <v>0</v>
      </c>
      <c r="F192" s="27" t="str">
        <f t="shared" si="77"/>
        <v>N/A</v>
      </c>
      <c r="G192" s="9">
        <v>0</v>
      </c>
      <c r="H192" s="27" t="str">
        <f t="shared" si="78"/>
        <v>N/A</v>
      </c>
      <c r="I192" s="36" t="s">
        <v>1748</v>
      </c>
      <c r="J192" s="36" t="s">
        <v>1748</v>
      </c>
      <c r="K192" s="28" t="s">
        <v>736</v>
      </c>
      <c r="L192" s="111" t="str">
        <f t="shared" si="75"/>
        <v>N/A</v>
      </c>
    </row>
    <row r="193" spans="1:12" ht="25" x14ac:dyDescent="0.25">
      <c r="A193" s="134" t="s">
        <v>1652</v>
      </c>
      <c r="B193" s="22" t="s">
        <v>213</v>
      </c>
      <c r="C193" s="9">
        <v>1.95397005E-2</v>
      </c>
      <c r="D193" s="27" t="str">
        <f t="shared" si="76"/>
        <v>N/A</v>
      </c>
      <c r="E193" s="9">
        <v>1.2883443E-3</v>
      </c>
      <c r="F193" s="27" t="str">
        <f t="shared" si="77"/>
        <v>N/A</v>
      </c>
      <c r="G193" s="9">
        <v>4.8308023437000003</v>
      </c>
      <c r="H193" s="27" t="str">
        <f t="shared" si="78"/>
        <v>N/A</v>
      </c>
      <c r="I193" s="36">
        <v>-93.4</v>
      </c>
      <c r="J193" s="36">
        <v>375000</v>
      </c>
      <c r="K193" s="28" t="s">
        <v>736</v>
      </c>
      <c r="L193" s="111" t="str">
        <f t="shared" si="75"/>
        <v>No</v>
      </c>
    </row>
    <row r="194" spans="1:12" ht="25" x14ac:dyDescent="0.25">
      <c r="A194" s="134" t="s">
        <v>1653</v>
      </c>
      <c r="B194" s="22" t="s">
        <v>213</v>
      </c>
      <c r="C194" s="9">
        <v>6.5597565900000002E-2</v>
      </c>
      <c r="D194" s="27" t="str">
        <f t="shared" si="76"/>
        <v>N/A</v>
      </c>
      <c r="E194" s="9">
        <v>0.52564449430000004</v>
      </c>
      <c r="F194" s="27" t="str">
        <f t="shared" si="77"/>
        <v>N/A</v>
      </c>
      <c r="G194" s="9">
        <v>35.804820552999999</v>
      </c>
      <c r="H194" s="27" t="str">
        <f t="shared" si="78"/>
        <v>N/A</v>
      </c>
      <c r="I194" s="36">
        <v>701.3</v>
      </c>
      <c r="J194" s="36">
        <v>6712</v>
      </c>
      <c r="K194" s="28" t="s">
        <v>736</v>
      </c>
      <c r="L194" s="111" t="str">
        <f t="shared" si="75"/>
        <v>No</v>
      </c>
    </row>
    <row r="195" spans="1:12" ht="25" x14ac:dyDescent="0.25">
      <c r="A195" s="134" t="s">
        <v>1654</v>
      </c>
      <c r="B195" s="22" t="s">
        <v>213</v>
      </c>
      <c r="C195" s="9">
        <v>2.4382754818999999</v>
      </c>
      <c r="D195" s="27" t="str">
        <f t="shared" si="76"/>
        <v>N/A</v>
      </c>
      <c r="E195" s="9">
        <v>6.4417217400000004E-2</v>
      </c>
      <c r="F195" s="27" t="str">
        <f t="shared" si="77"/>
        <v>N/A</v>
      </c>
      <c r="G195" s="9">
        <v>2.4145470696000002</v>
      </c>
      <c r="H195" s="27" t="str">
        <f t="shared" si="78"/>
        <v>N/A</v>
      </c>
      <c r="I195" s="36">
        <v>-97.4</v>
      </c>
      <c r="J195" s="36">
        <v>3648</v>
      </c>
      <c r="K195" s="28" t="s">
        <v>736</v>
      </c>
      <c r="L195" s="111" t="str">
        <f t="shared" si="75"/>
        <v>No</v>
      </c>
    </row>
    <row r="196" spans="1:12" ht="25" x14ac:dyDescent="0.25">
      <c r="A196" s="134" t="s">
        <v>1655</v>
      </c>
      <c r="B196" s="22" t="s">
        <v>213</v>
      </c>
      <c r="C196" s="9">
        <v>0</v>
      </c>
      <c r="D196" s="27" t="str">
        <f t="shared" si="76"/>
        <v>N/A</v>
      </c>
      <c r="E196" s="9">
        <v>0</v>
      </c>
      <c r="F196" s="27" t="str">
        <f t="shared" si="77"/>
        <v>N/A</v>
      </c>
      <c r="G196" s="9">
        <v>1.7082045E-3</v>
      </c>
      <c r="H196" s="27" t="str">
        <f t="shared" si="78"/>
        <v>N/A</v>
      </c>
      <c r="I196" s="36" t="s">
        <v>1748</v>
      </c>
      <c r="J196" s="36" t="s">
        <v>1748</v>
      </c>
      <c r="K196" s="28" t="s">
        <v>736</v>
      </c>
      <c r="L196" s="111" t="str">
        <f t="shared" si="75"/>
        <v>N/A</v>
      </c>
    </row>
    <row r="197" spans="1:12" ht="25" x14ac:dyDescent="0.25">
      <c r="A197" s="134" t="s">
        <v>1656</v>
      </c>
      <c r="B197" s="22" t="s">
        <v>213</v>
      </c>
      <c r="C197" s="9">
        <v>6.1410487200000002E-2</v>
      </c>
      <c r="D197" s="27" t="str">
        <f t="shared" si="76"/>
        <v>N/A</v>
      </c>
      <c r="E197" s="9">
        <v>0.45220886640000002</v>
      </c>
      <c r="F197" s="27" t="str">
        <f t="shared" si="77"/>
        <v>N/A</v>
      </c>
      <c r="G197" s="9">
        <v>27.272339043999999</v>
      </c>
      <c r="H197" s="27" t="str">
        <f t="shared" si="78"/>
        <v>N/A</v>
      </c>
      <c r="I197" s="36">
        <v>636.4</v>
      </c>
      <c r="J197" s="36">
        <v>5931</v>
      </c>
      <c r="K197" s="28" t="s">
        <v>736</v>
      </c>
      <c r="L197" s="111" t="str">
        <f t="shared" si="75"/>
        <v>No</v>
      </c>
    </row>
    <row r="198" spans="1:12" ht="25" x14ac:dyDescent="0.25">
      <c r="A198" s="134" t="s">
        <v>1657</v>
      </c>
      <c r="B198" s="22" t="s">
        <v>213</v>
      </c>
      <c r="C198" s="9">
        <v>2.7913857999999998E-3</v>
      </c>
      <c r="D198" s="27" t="str">
        <f t="shared" si="76"/>
        <v>N/A</v>
      </c>
      <c r="E198" s="9">
        <v>1.2883443E-3</v>
      </c>
      <c r="F198" s="27" t="str">
        <f t="shared" si="77"/>
        <v>N/A</v>
      </c>
      <c r="G198" s="9">
        <v>24.585333356</v>
      </c>
      <c r="H198" s="27" t="str">
        <f t="shared" si="78"/>
        <v>N/A</v>
      </c>
      <c r="I198" s="36">
        <v>-53.8</v>
      </c>
      <c r="J198" s="36">
        <v>1910000</v>
      </c>
      <c r="K198" s="28" t="s">
        <v>736</v>
      </c>
      <c r="L198" s="111" t="str">
        <f t="shared" si="75"/>
        <v>No</v>
      </c>
    </row>
    <row r="199" spans="1:12" ht="25" x14ac:dyDescent="0.25">
      <c r="A199" s="134" t="s">
        <v>1658</v>
      </c>
      <c r="B199" s="22" t="s">
        <v>213</v>
      </c>
      <c r="C199" s="9">
        <v>0</v>
      </c>
      <c r="D199" s="27" t="str">
        <f t="shared" si="76"/>
        <v>N/A</v>
      </c>
      <c r="E199" s="9">
        <v>0</v>
      </c>
      <c r="F199" s="27" t="str">
        <f t="shared" si="77"/>
        <v>N/A</v>
      </c>
      <c r="G199" s="9">
        <v>2.7929143676999999</v>
      </c>
      <c r="H199" s="27" t="str">
        <f t="shared" si="78"/>
        <v>N/A</v>
      </c>
      <c r="I199" s="36" t="s">
        <v>1748</v>
      </c>
      <c r="J199" s="36" t="s">
        <v>1748</v>
      </c>
      <c r="K199" s="28" t="s">
        <v>736</v>
      </c>
      <c r="L199" s="111" t="str">
        <f t="shared" si="75"/>
        <v>N/A</v>
      </c>
    </row>
    <row r="200" spans="1:12" ht="25" x14ac:dyDescent="0.25">
      <c r="A200" s="134" t="s">
        <v>1659</v>
      </c>
      <c r="B200" s="22" t="s">
        <v>213</v>
      </c>
      <c r="C200" s="9">
        <v>0</v>
      </c>
      <c r="D200" s="27" t="str">
        <f t="shared" si="76"/>
        <v>N/A</v>
      </c>
      <c r="E200" s="9">
        <v>1.2883443E-3</v>
      </c>
      <c r="F200" s="27" t="str">
        <f t="shared" si="77"/>
        <v>N/A</v>
      </c>
      <c r="G200" s="9">
        <v>2.9406740574999999</v>
      </c>
      <c r="H200" s="27" t="str">
        <f t="shared" si="78"/>
        <v>N/A</v>
      </c>
      <c r="I200" s="36" t="s">
        <v>1748</v>
      </c>
      <c r="J200" s="36">
        <v>228000</v>
      </c>
      <c r="K200" s="28" t="s">
        <v>736</v>
      </c>
      <c r="L200" s="111" t="str">
        <f t="shared" si="75"/>
        <v>No</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1.1103329300000001E-2</v>
      </c>
      <c r="H203" s="27" t="str">
        <f t="shared" si="78"/>
        <v>N/A</v>
      </c>
      <c r="I203" s="36" t="s">
        <v>1748</v>
      </c>
      <c r="J203" s="36" t="s">
        <v>1748</v>
      </c>
      <c r="K203" s="28" t="s">
        <v>736</v>
      </c>
      <c r="L203" s="111" t="str">
        <f t="shared" si="75"/>
        <v>N/A</v>
      </c>
    </row>
    <row r="204" spans="1:12" ht="25" x14ac:dyDescent="0.25">
      <c r="A204" s="134" t="s">
        <v>1663</v>
      </c>
      <c r="B204" s="22" t="s">
        <v>213</v>
      </c>
      <c r="C204" s="9">
        <v>0</v>
      </c>
      <c r="D204" s="27" t="str">
        <f t="shared" si="76"/>
        <v>N/A</v>
      </c>
      <c r="E204" s="9">
        <v>0</v>
      </c>
      <c r="F204" s="27" t="str">
        <f t="shared" si="77"/>
        <v>N/A</v>
      </c>
      <c r="G204" s="9">
        <v>5.3808441899999997E-2</v>
      </c>
      <c r="H204" s="27" t="str">
        <f t="shared" si="78"/>
        <v>N/A</v>
      </c>
      <c r="I204" s="36" t="s">
        <v>1748</v>
      </c>
      <c r="J204" s="36" t="s">
        <v>1748</v>
      </c>
      <c r="K204" s="28" t="s">
        <v>736</v>
      </c>
      <c r="L204" s="111" t="str">
        <f t="shared" si="75"/>
        <v>N/A</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0</v>
      </c>
      <c r="D206" s="27" t="str">
        <f t="shared" si="76"/>
        <v>N/A</v>
      </c>
      <c r="E206" s="9">
        <v>0</v>
      </c>
      <c r="F206" s="27" t="str">
        <f t="shared" si="77"/>
        <v>N/A</v>
      </c>
      <c r="G206" s="9">
        <v>1.7483473120999999</v>
      </c>
      <c r="H206" s="27" t="str">
        <f t="shared" si="78"/>
        <v>N/A</v>
      </c>
      <c r="I206" s="36" t="s">
        <v>1748</v>
      </c>
      <c r="J206" s="36" t="s">
        <v>1748</v>
      </c>
      <c r="K206" s="28" t="s">
        <v>736</v>
      </c>
      <c r="L206" s="111" t="str">
        <f t="shared" si="75"/>
        <v>N/A</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8.3741574000000003E-3</v>
      </c>
      <c r="D208" s="27" t="str">
        <f t="shared" si="76"/>
        <v>N/A</v>
      </c>
      <c r="E208" s="9">
        <v>7.7300660899999998E-2</v>
      </c>
      <c r="F208" s="27" t="str">
        <f t="shared" si="77"/>
        <v>N/A</v>
      </c>
      <c r="G208" s="9">
        <v>10.355135717</v>
      </c>
      <c r="H208" s="27" t="str">
        <f t="shared" si="78"/>
        <v>N/A</v>
      </c>
      <c r="I208" s="36">
        <v>823.1</v>
      </c>
      <c r="J208" s="36">
        <v>13296</v>
      </c>
      <c r="K208" s="28" t="s">
        <v>736</v>
      </c>
      <c r="L208" s="111" t="str">
        <f t="shared" si="75"/>
        <v>No</v>
      </c>
    </row>
    <row r="209" spans="1:12" ht="25" x14ac:dyDescent="0.25">
      <c r="A209" s="134" t="s">
        <v>1668</v>
      </c>
      <c r="B209" s="22" t="s">
        <v>213</v>
      </c>
      <c r="C209" s="9">
        <v>9.7698501999999993E-3</v>
      </c>
      <c r="D209" s="27" t="str">
        <f t="shared" si="76"/>
        <v>N/A</v>
      </c>
      <c r="E209" s="9">
        <v>0</v>
      </c>
      <c r="F209" s="27" t="str">
        <f t="shared" si="77"/>
        <v>N/A</v>
      </c>
      <c r="G209" s="9">
        <v>5.9787158000000002E-3</v>
      </c>
      <c r="H209" s="27" t="str">
        <f t="shared" si="78"/>
        <v>N/A</v>
      </c>
      <c r="I209" s="36">
        <v>-100</v>
      </c>
      <c r="J209" s="36" t="s">
        <v>1748</v>
      </c>
      <c r="K209" s="28" t="s">
        <v>736</v>
      </c>
      <c r="L209" s="111" t="str">
        <f t="shared" si="75"/>
        <v>N/A</v>
      </c>
    </row>
    <row r="210" spans="1:12" ht="25" x14ac:dyDescent="0.25">
      <c r="A210" s="134" t="s">
        <v>1669</v>
      </c>
      <c r="B210" s="22" t="s">
        <v>213</v>
      </c>
      <c r="C210" s="9">
        <v>4.1563734315999996</v>
      </c>
      <c r="D210" s="27" t="str">
        <f t="shared" si="76"/>
        <v>N/A</v>
      </c>
      <c r="E210" s="9">
        <v>0.94822144060000002</v>
      </c>
      <c r="F210" s="27" t="str">
        <f t="shared" si="77"/>
        <v>N/A</v>
      </c>
      <c r="G210" s="9">
        <v>6.8071949574000001</v>
      </c>
      <c r="H210" s="27" t="str">
        <f t="shared" si="78"/>
        <v>N/A</v>
      </c>
      <c r="I210" s="36">
        <v>-77.2</v>
      </c>
      <c r="J210" s="36">
        <v>617.9</v>
      </c>
      <c r="K210" s="28" t="s">
        <v>736</v>
      </c>
      <c r="L210" s="111" t="str">
        <f t="shared" si="75"/>
        <v>No</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1.3956928999999999E-3</v>
      </c>
      <c r="D212" s="27" t="str">
        <f t="shared" si="76"/>
        <v>N/A</v>
      </c>
      <c r="E212" s="9">
        <v>0</v>
      </c>
      <c r="F212" s="27" t="str">
        <f t="shared" si="77"/>
        <v>N/A</v>
      </c>
      <c r="G212" s="9">
        <v>4.2705112699999999E-2</v>
      </c>
      <c r="H212" s="27" t="str">
        <f t="shared" si="78"/>
        <v>N/A</v>
      </c>
      <c r="I212" s="36">
        <v>-100</v>
      </c>
      <c r="J212" s="36" t="s">
        <v>1748</v>
      </c>
      <c r="K212" s="28" t="s">
        <v>736</v>
      </c>
      <c r="L212" s="111" t="str">
        <f t="shared" si="75"/>
        <v>N/A</v>
      </c>
    </row>
    <row r="213" spans="1:12" ht="25" x14ac:dyDescent="0.25">
      <c r="A213" s="135" t="s">
        <v>1644</v>
      </c>
      <c r="B213" s="119" t="s">
        <v>213</v>
      </c>
      <c r="C213" s="175">
        <v>0</v>
      </c>
      <c r="D213" s="151" t="str">
        <f t="shared" si="76"/>
        <v>N/A</v>
      </c>
      <c r="E213" s="175">
        <v>0</v>
      </c>
      <c r="F213" s="151" t="str">
        <f t="shared" si="77"/>
        <v>N/A</v>
      </c>
      <c r="G213" s="175">
        <v>1.174390598</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613703</v>
      </c>
      <c r="D6" s="7" t="str">
        <f t="shared" ref="D6:D39" si="0">IF($B6="N/A","N/A",IF(C6&gt;10,"No",IF(C6&lt;-10,"No","Yes")))</f>
        <v>N/A</v>
      </c>
      <c r="E6" s="1">
        <v>648708</v>
      </c>
      <c r="F6" s="7" t="str">
        <f t="shared" ref="F6:F39" si="1">IF($B6="N/A","N/A",IF(E6&gt;10,"No",IF(E6&lt;-10,"No","Yes")))</f>
        <v>N/A</v>
      </c>
      <c r="G6" s="1">
        <v>703959</v>
      </c>
      <c r="H6" s="7" t="str">
        <f t="shared" ref="H6:H39" si="2">IF($B6="N/A","N/A",IF(G6&gt;10,"No",IF(G6&lt;-10,"No","Yes")))</f>
        <v>N/A</v>
      </c>
      <c r="I6" s="36">
        <v>5.7039999999999997</v>
      </c>
      <c r="J6" s="36">
        <v>8.5169999999999995</v>
      </c>
      <c r="K6" s="30" t="s">
        <v>736</v>
      </c>
      <c r="L6" s="111" t="str">
        <f t="shared" ref="L6:L39" si="3">IF(J6="Div by 0", "N/A", IF(K6="N/A","N/A", IF(J6&gt;VALUE(MID(K6,1,2)), "No", IF(J6&lt;-1*VALUE(MID(K6,1,2)), "No", "Yes"))))</f>
        <v>Yes</v>
      </c>
    </row>
    <row r="7" spans="1:12" x14ac:dyDescent="0.25">
      <c r="A7" s="144" t="s">
        <v>4</v>
      </c>
      <c r="B7" s="22" t="s">
        <v>213</v>
      </c>
      <c r="C7" s="23">
        <v>488687</v>
      </c>
      <c r="D7" s="27" t="str">
        <f t="shared" si="0"/>
        <v>N/A</v>
      </c>
      <c r="E7" s="23">
        <v>517396</v>
      </c>
      <c r="F7" s="27" t="str">
        <f t="shared" si="1"/>
        <v>N/A</v>
      </c>
      <c r="G7" s="23">
        <v>548124</v>
      </c>
      <c r="H7" s="27" t="str">
        <f t="shared" si="2"/>
        <v>N/A</v>
      </c>
      <c r="I7" s="8">
        <v>5.875</v>
      </c>
      <c r="J7" s="8">
        <v>5.9390000000000001</v>
      </c>
      <c r="K7" s="28" t="s">
        <v>736</v>
      </c>
      <c r="L7" s="111" t="str">
        <f t="shared" si="3"/>
        <v>Yes</v>
      </c>
    </row>
    <row r="8" spans="1:12" x14ac:dyDescent="0.25">
      <c r="A8" s="144" t="s">
        <v>359</v>
      </c>
      <c r="B8" s="22" t="s">
        <v>213</v>
      </c>
      <c r="C8" s="4">
        <v>79.629234335999996</v>
      </c>
      <c r="D8" s="27" t="str">
        <f>IF($B8="N/A","N/A",IF(C8&gt;10,"No",IF(C8&lt;-10,"No","Yes")))</f>
        <v>N/A</v>
      </c>
      <c r="E8" s="4">
        <v>79.757918817000004</v>
      </c>
      <c r="F8" s="27" t="str">
        <f t="shared" si="1"/>
        <v>N/A</v>
      </c>
      <c r="G8" s="4">
        <v>77.863057366000007</v>
      </c>
      <c r="H8" s="27" t="str">
        <f t="shared" si="2"/>
        <v>N/A</v>
      </c>
      <c r="I8" s="8">
        <v>0.16159999999999999</v>
      </c>
      <c r="J8" s="8">
        <v>-2.38</v>
      </c>
      <c r="K8" s="28" t="s">
        <v>736</v>
      </c>
      <c r="L8" s="111" t="str">
        <f t="shared" si="3"/>
        <v>Yes</v>
      </c>
    </row>
    <row r="9" spans="1:12" x14ac:dyDescent="0.25">
      <c r="A9" s="144" t="s">
        <v>83</v>
      </c>
      <c r="B9" s="22" t="s">
        <v>213</v>
      </c>
      <c r="C9" s="23">
        <v>468057.19</v>
      </c>
      <c r="D9" s="27" t="str">
        <f t="shared" si="0"/>
        <v>N/A</v>
      </c>
      <c r="E9" s="23">
        <v>504548.98</v>
      </c>
      <c r="F9" s="27" t="str">
        <f t="shared" si="1"/>
        <v>N/A</v>
      </c>
      <c r="G9" s="23">
        <v>552077.42000000004</v>
      </c>
      <c r="H9" s="27" t="str">
        <f t="shared" si="2"/>
        <v>N/A</v>
      </c>
      <c r="I9" s="8">
        <v>7.7960000000000003</v>
      </c>
      <c r="J9" s="8">
        <v>9.42</v>
      </c>
      <c r="K9" s="28" t="s">
        <v>736</v>
      </c>
      <c r="L9" s="111" t="str">
        <f t="shared" si="3"/>
        <v>Yes</v>
      </c>
    </row>
    <row r="10" spans="1:12" x14ac:dyDescent="0.25">
      <c r="A10" s="144" t="s">
        <v>100</v>
      </c>
      <c r="B10" s="22" t="s">
        <v>213</v>
      </c>
      <c r="C10" s="23">
        <v>4019</v>
      </c>
      <c r="D10" s="27" t="str">
        <f t="shared" si="0"/>
        <v>N/A</v>
      </c>
      <c r="E10" s="23">
        <v>3792</v>
      </c>
      <c r="F10" s="27" t="str">
        <f t="shared" si="1"/>
        <v>N/A</v>
      </c>
      <c r="G10" s="23">
        <v>4081</v>
      </c>
      <c r="H10" s="27" t="str">
        <f t="shared" si="2"/>
        <v>N/A</v>
      </c>
      <c r="I10" s="8">
        <v>-5.65</v>
      </c>
      <c r="J10" s="8">
        <v>7.6210000000000004</v>
      </c>
      <c r="K10" s="28" t="s">
        <v>736</v>
      </c>
      <c r="L10" s="111" t="str">
        <f t="shared" si="3"/>
        <v>Yes</v>
      </c>
    </row>
    <row r="11" spans="1:12" x14ac:dyDescent="0.25">
      <c r="A11" s="144" t="s">
        <v>977</v>
      </c>
      <c r="B11" s="22" t="s">
        <v>213</v>
      </c>
      <c r="C11" s="23">
        <v>3902</v>
      </c>
      <c r="D11" s="27" t="str">
        <f t="shared" si="0"/>
        <v>N/A</v>
      </c>
      <c r="E11" s="23">
        <v>3786</v>
      </c>
      <c r="F11" s="27" t="str">
        <f t="shared" si="1"/>
        <v>N/A</v>
      </c>
      <c r="G11" s="23">
        <v>4071</v>
      </c>
      <c r="H11" s="27" t="str">
        <f t="shared" si="2"/>
        <v>N/A</v>
      </c>
      <c r="I11" s="8">
        <v>-2.97</v>
      </c>
      <c r="J11" s="8">
        <v>7.5279999999999996</v>
      </c>
      <c r="K11" s="28" t="s">
        <v>736</v>
      </c>
      <c r="L11" s="111" t="str">
        <f t="shared" si="3"/>
        <v>Yes</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11</v>
      </c>
      <c r="D13" s="27" t="str">
        <f t="shared" si="0"/>
        <v>N/A</v>
      </c>
      <c r="E13" s="23">
        <v>11</v>
      </c>
      <c r="F13" s="27" t="str">
        <f t="shared" si="1"/>
        <v>N/A</v>
      </c>
      <c r="G13" s="23">
        <v>11</v>
      </c>
      <c r="H13" s="27" t="str">
        <f t="shared" si="2"/>
        <v>N/A</v>
      </c>
      <c r="I13" s="8">
        <v>-16.7</v>
      </c>
      <c r="J13" s="8">
        <v>100</v>
      </c>
      <c r="K13" s="28" t="s">
        <v>736</v>
      </c>
      <c r="L13" s="111" t="str">
        <f t="shared" si="3"/>
        <v>No</v>
      </c>
    </row>
    <row r="14" spans="1:12" x14ac:dyDescent="0.25">
      <c r="A14" s="144" t="s">
        <v>980</v>
      </c>
      <c r="B14" s="22" t="s">
        <v>213</v>
      </c>
      <c r="C14" s="23">
        <v>111</v>
      </c>
      <c r="D14" s="27" t="str">
        <f t="shared" si="0"/>
        <v>N/A</v>
      </c>
      <c r="E14" s="23">
        <v>11</v>
      </c>
      <c r="F14" s="27" t="str">
        <f t="shared" si="1"/>
        <v>N/A</v>
      </c>
      <c r="G14" s="23">
        <v>0</v>
      </c>
      <c r="H14" s="27" t="str">
        <f t="shared" si="2"/>
        <v>N/A</v>
      </c>
      <c r="I14" s="8">
        <v>-99.1</v>
      </c>
      <c r="J14" s="8">
        <v>-100</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51011</v>
      </c>
      <c r="D16" s="27" t="str">
        <f t="shared" si="0"/>
        <v>N/A</v>
      </c>
      <c r="E16" s="23">
        <v>54485</v>
      </c>
      <c r="F16" s="27" t="str">
        <f t="shared" si="1"/>
        <v>N/A</v>
      </c>
      <c r="G16" s="23">
        <v>66109</v>
      </c>
      <c r="H16" s="27" t="str">
        <f t="shared" si="2"/>
        <v>N/A</v>
      </c>
      <c r="I16" s="8">
        <v>6.81</v>
      </c>
      <c r="J16" s="8">
        <v>21.33</v>
      </c>
      <c r="K16" s="28" t="s">
        <v>736</v>
      </c>
      <c r="L16" s="111" t="str">
        <f t="shared" si="3"/>
        <v>Yes</v>
      </c>
    </row>
    <row r="17" spans="1:12" x14ac:dyDescent="0.25">
      <c r="A17" s="143" t="s">
        <v>982</v>
      </c>
      <c r="B17" s="22" t="s">
        <v>213</v>
      </c>
      <c r="C17" s="23">
        <v>47015</v>
      </c>
      <c r="D17" s="27" t="str">
        <f t="shared" si="0"/>
        <v>N/A</v>
      </c>
      <c r="E17" s="23">
        <v>53575</v>
      </c>
      <c r="F17" s="27" t="str">
        <f t="shared" si="1"/>
        <v>N/A</v>
      </c>
      <c r="G17" s="23">
        <v>64692</v>
      </c>
      <c r="H17" s="27" t="str">
        <f t="shared" si="2"/>
        <v>N/A</v>
      </c>
      <c r="I17" s="8">
        <v>13.95</v>
      </c>
      <c r="J17" s="8">
        <v>20.75</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696</v>
      </c>
      <c r="D19" s="27" t="str">
        <f t="shared" si="0"/>
        <v>N/A</v>
      </c>
      <c r="E19" s="23">
        <v>739</v>
      </c>
      <c r="F19" s="27" t="str">
        <f t="shared" si="1"/>
        <v>N/A</v>
      </c>
      <c r="G19" s="23">
        <v>730</v>
      </c>
      <c r="H19" s="27" t="str">
        <f t="shared" si="2"/>
        <v>N/A</v>
      </c>
      <c r="I19" s="8">
        <v>6.1779999999999999</v>
      </c>
      <c r="J19" s="8">
        <v>-1.22</v>
      </c>
      <c r="K19" s="28" t="s">
        <v>736</v>
      </c>
      <c r="L19" s="111" t="str">
        <f t="shared" si="3"/>
        <v>Yes</v>
      </c>
    </row>
    <row r="20" spans="1:12" x14ac:dyDescent="0.25">
      <c r="A20" s="143" t="s">
        <v>985</v>
      </c>
      <c r="B20" s="22" t="s">
        <v>213</v>
      </c>
      <c r="C20" s="23">
        <v>3300</v>
      </c>
      <c r="D20" s="27" t="str">
        <f t="shared" si="0"/>
        <v>N/A</v>
      </c>
      <c r="E20" s="23">
        <v>171</v>
      </c>
      <c r="F20" s="27" t="str">
        <f t="shared" si="1"/>
        <v>N/A</v>
      </c>
      <c r="G20" s="23">
        <v>687</v>
      </c>
      <c r="H20" s="27" t="str">
        <f t="shared" si="2"/>
        <v>N/A</v>
      </c>
      <c r="I20" s="8">
        <v>-94.8</v>
      </c>
      <c r="J20" s="8">
        <v>301.8</v>
      </c>
      <c r="K20" s="28" t="s">
        <v>736</v>
      </c>
      <c r="L20" s="111" t="str">
        <f t="shared" si="3"/>
        <v>No</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410612</v>
      </c>
      <c r="D22" s="27" t="str">
        <f t="shared" si="0"/>
        <v>N/A</v>
      </c>
      <c r="E22" s="23">
        <v>425299</v>
      </c>
      <c r="F22" s="27" t="str">
        <f t="shared" si="1"/>
        <v>N/A</v>
      </c>
      <c r="G22" s="23">
        <v>408958</v>
      </c>
      <c r="H22" s="27" t="str">
        <f t="shared" si="2"/>
        <v>N/A</v>
      </c>
      <c r="I22" s="8">
        <v>3.577</v>
      </c>
      <c r="J22" s="8">
        <v>-3.84</v>
      </c>
      <c r="K22" s="28" t="s">
        <v>736</v>
      </c>
      <c r="L22" s="111" t="str">
        <f t="shared" si="3"/>
        <v>Yes</v>
      </c>
    </row>
    <row r="23" spans="1:12" x14ac:dyDescent="0.25">
      <c r="A23" s="143" t="s">
        <v>987</v>
      </c>
      <c r="B23" s="22" t="s">
        <v>213</v>
      </c>
      <c r="C23" s="23">
        <v>307906</v>
      </c>
      <c r="D23" s="27" t="str">
        <f t="shared" si="0"/>
        <v>N/A</v>
      </c>
      <c r="E23" s="23">
        <v>328359</v>
      </c>
      <c r="F23" s="27" t="str">
        <f t="shared" si="1"/>
        <v>N/A</v>
      </c>
      <c r="G23" s="23">
        <v>354492</v>
      </c>
      <c r="H23" s="27" t="str">
        <f t="shared" si="2"/>
        <v>N/A</v>
      </c>
      <c r="I23" s="8">
        <v>6.6429999999999998</v>
      </c>
      <c r="J23" s="8">
        <v>7.9589999999999996</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16531</v>
      </c>
      <c r="D26" s="27" t="str">
        <f t="shared" si="0"/>
        <v>N/A</v>
      </c>
      <c r="E26" s="23">
        <v>0</v>
      </c>
      <c r="F26" s="27" t="str">
        <f t="shared" si="1"/>
        <v>N/A</v>
      </c>
      <c r="G26" s="23">
        <v>0</v>
      </c>
      <c r="H26" s="27" t="str">
        <f t="shared" si="2"/>
        <v>N/A</v>
      </c>
      <c r="I26" s="8">
        <v>-100</v>
      </c>
      <c r="J26" s="8" t="s">
        <v>1748</v>
      </c>
      <c r="K26" s="28" t="s">
        <v>736</v>
      </c>
      <c r="L26" s="111" t="str">
        <f t="shared" si="3"/>
        <v>N/A</v>
      </c>
    </row>
    <row r="27" spans="1:12" x14ac:dyDescent="0.25">
      <c r="A27" s="143" t="s">
        <v>991</v>
      </c>
      <c r="B27" s="22" t="s">
        <v>213</v>
      </c>
      <c r="C27" s="23">
        <v>69445</v>
      </c>
      <c r="D27" s="27" t="str">
        <f t="shared" si="0"/>
        <v>N/A</v>
      </c>
      <c r="E27" s="23">
        <v>81623</v>
      </c>
      <c r="F27" s="27" t="str">
        <f t="shared" si="1"/>
        <v>N/A</v>
      </c>
      <c r="G27" s="23">
        <v>38907</v>
      </c>
      <c r="H27" s="27" t="str">
        <f t="shared" si="2"/>
        <v>N/A</v>
      </c>
      <c r="I27" s="8">
        <v>17.54</v>
      </c>
      <c r="J27" s="8">
        <v>-52.3</v>
      </c>
      <c r="K27" s="28" t="s">
        <v>736</v>
      </c>
      <c r="L27" s="111" t="str">
        <f t="shared" si="3"/>
        <v>No</v>
      </c>
    </row>
    <row r="28" spans="1:12" x14ac:dyDescent="0.25">
      <c r="A28" s="162" t="s">
        <v>992</v>
      </c>
      <c r="B28" s="22" t="s">
        <v>213</v>
      </c>
      <c r="C28" s="23">
        <v>16730</v>
      </c>
      <c r="D28" s="27" t="str">
        <f t="shared" si="0"/>
        <v>N/A</v>
      </c>
      <c r="E28" s="23">
        <v>15317</v>
      </c>
      <c r="F28" s="27" t="str">
        <f t="shared" si="1"/>
        <v>N/A</v>
      </c>
      <c r="G28" s="23">
        <v>15559</v>
      </c>
      <c r="H28" s="27" t="str">
        <f t="shared" si="2"/>
        <v>N/A</v>
      </c>
      <c r="I28" s="8">
        <v>-8.4499999999999993</v>
      </c>
      <c r="J28" s="8">
        <v>1.58</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148059</v>
      </c>
      <c r="D30" s="27" t="str">
        <f t="shared" si="0"/>
        <v>N/A</v>
      </c>
      <c r="E30" s="23">
        <v>165121</v>
      </c>
      <c r="F30" s="27" t="str">
        <f t="shared" si="1"/>
        <v>N/A</v>
      </c>
      <c r="G30" s="23">
        <v>224804</v>
      </c>
      <c r="H30" s="27" t="str">
        <f t="shared" si="2"/>
        <v>N/A</v>
      </c>
      <c r="I30" s="8">
        <v>11.52</v>
      </c>
      <c r="J30" s="8">
        <v>36.15</v>
      </c>
      <c r="K30" s="28" t="s">
        <v>736</v>
      </c>
      <c r="L30" s="111" t="str">
        <f t="shared" si="3"/>
        <v>No</v>
      </c>
    </row>
    <row r="31" spans="1:12" x14ac:dyDescent="0.25">
      <c r="A31" s="174" t="s">
        <v>994</v>
      </c>
      <c r="B31" s="22" t="s">
        <v>213</v>
      </c>
      <c r="C31" s="23">
        <v>136896</v>
      </c>
      <c r="D31" s="27" t="str">
        <f t="shared" si="0"/>
        <v>N/A</v>
      </c>
      <c r="E31" s="23">
        <v>156326</v>
      </c>
      <c r="F31" s="27" t="str">
        <f t="shared" si="1"/>
        <v>N/A</v>
      </c>
      <c r="G31" s="23">
        <v>207889</v>
      </c>
      <c r="H31" s="27" t="str">
        <f t="shared" si="2"/>
        <v>N/A</v>
      </c>
      <c r="I31" s="8">
        <v>14.19</v>
      </c>
      <c r="J31" s="8">
        <v>32.979999999999997</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0</v>
      </c>
      <c r="D33" s="27" t="str">
        <f t="shared" si="0"/>
        <v>N/A</v>
      </c>
      <c r="E33" s="23">
        <v>0</v>
      </c>
      <c r="F33" s="27" t="str">
        <f t="shared" si="1"/>
        <v>N/A</v>
      </c>
      <c r="G33" s="23">
        <v>945</v>
      </c>
      <c r="H33" s="27" t="str">
        <f t="shared" si="2"/>
        <v>N/A</v>
      </c>
      <c r="I33" s="8" t="s">
        <v>1748</v>
      </c>
      <c r="J33" s="8" t="s">
        <v>1748</v>
      </c>
      <c r="K33" s="28" t="s">
        <v>736</v>
      </c>
      <c r="L33" s="111" t="str">
        <f t="shared" si="3"/>
        <v>N/A</v>
      </c>
    </row>
    <row r="34" spans="1:12" x14ac:dyDescent="0.25">
      <c r="A34" s="174" t="s">
        <v>997</v>
      </c>
      <c r="B34" s="22" t="s">
        <v>213</v>
      </c>
      <c r="C34" s="23">
        <v>1691</v>
      </c>
      <c r="D34" s="27" t="str">
        <f t="shared" si="0"/>
        <v>N/A</v>
      </c>
      <c r="E34" s="23">
        <v>11</v>
      </c>
      <c r="F34" s="27" t="str">
        <f t="shared" si="1"/>
        <v>N/A</v>
      </c>
      <c r="G34" s="23">
        <v>12404</v>
      </c>
      <c r="H34" s="27" t="str">
        <f t="shared" si="2"/>
        <v>N/A</v>
      </c>
      <c r="I34" s="8">
        <v>-99.7</v>
      </c>
      <c r="J34" s="8">
        <v>248000</v>
      </c>
      <c r="K34" s="28" t="s">
        <v>736</v>
      </c>
      <c r="L34" s="111" t="str">
        <f t="shared" si="3"/>
        <v>No</v>
      </c>
    </row>
    <row r="35" spans="1:12" x14ac:dyDescent="0.25">
      <c r="A35" s="174" t="s">
        <v>998</v>
      </c>
      <c r="B35" s="22" t="s">
        <v>213</v>
      </c>
      <c r="C35" s="23">
        <v>9472</v>
      </c>
      <c r="D35" s="27" t="str">
        <f t="shared" si="0"/>
        <v>N/A</v>
      </c>
      <c r="E35" s="23">
        <v>8790</v>
      </c>
      <c r="F35" s="27" t="str">
        <f t="shared" si="1"/>
        <v>N/A</v>
      </c>
      <c r="G35" s="23">
        <v>3566</v>
      </c>
      <c r="H35" s="27" t="str">
        <f t="shared" si="2"/>
        <v>N/A</v>
      </c>
      <c r="I35" s="8">
        <v>-7.2</v>
      </c>
      <c r="J35" s="8">
        <v>-59.4</v>
      </c>
      <c r="K35" s="28" t="s">
        <v>736</v>
      </c>
      <c r="L35" s="111" t="str">
        <f t="shared" si="3"/>
        <v>No</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987</v>
      </c>
      <c r="D37" s="27" t="str">
        <f t="shared" si="0"/>
        <v>N/A</v>
      </c>
      <c r="E37" s="23">
        <v>594</v>
      </c>
      <c r="F37" s="27" t="str">
        <f t="shared" si="1"/>
        <v>N/A</v>
      </c>
      <c r="G37" s="23">
        <v>692</v>
      </c>
      <c r="H37" s="27" t="str">
        <f t="shared" si="2"/>
        <v>N/A</v>
      </c>
      <c r="I37" s="8">
        <v>-39.799999999999997</v>
      </c>
      <c r="J37" s="8">
        <v>16.5</v>
      </c>
      <c r="K37" s="28" t="s">
        <v>736</v>
      </c>
      <c r="L37" s="111" t="str">
        <f t="shared" si="3"/>
        <v>Yes</v>
      </c>
    </row>
    <row r="38" spans="1:12" x14ac:dyDescent="0.25">
      <c r="A38" s="174" t="s">
        <v>84</v>
      </c>
      <c r="B38" s="22" t="s">
        <v>213</v>
      </c>
      <c r="C38" s="29">
        <v>1873175388</v>
      </c>
      <c r="D38" s="27" t="str">
        <f t="shared" si="0"/>
        <v>N/A</v>
      </c>
      <c r="E38" s="29">
        <v>1806890935</v>
      </c>
      <c r="F38" s="27" t="str">
        <f t="shared" si="1"/>
        <v>N/A</v>
      </c>
      <c r="G38" s="29">
        <v>2038290563</v>
      </c>
      <c r="H38" s="27" t="str">
        <f t="shared" si="2"/>
        <v>N/A</v>
      </c>
      <c r="I38" s="8">
        <v>-3.54</v>
      </c>
      <c r="J38" s="8">
        <v>12.81</v>
      </c>
      <c r="K38" s="28" t="s">
        <v>736</v>
      </c>
      <c r="L38" s="111" t="str">
        <f t="shared" si="3"/>
        <v>Yes</v>
      </c>
    </row>
    <row r="39" spans="1:12" x14ac:dyDescent="0.25">
      <c r="A39" s="174" t="s">
        <v>1288</v>
      </c>
      <c r="B39" s="22" t="s">
        <v>213</v>
      </c>
      <c r="C39" s="29">
        <v>3052.2506619999999</v>
      </c>
      <c r="D39" s="27" t="str">
        <f t="shared" si="0"/>
        <v>N/A</v>
      </c>
      <c r="E39" s="29">
        <v>2785.3686636000002</v>
      </c>
      <c r="F39" s="27" t="str">
        <f t="shared" si="1"/>
        <v>N/A</v>
      </c>
      <c r="G39" s="29">
        <v>2895.4677233000002</v>
      </c>
      <c r="H39" s="27" t="str">
        <f t="shared" si="2"/>
        <v>N/A</v>
      </c>
      <c r="I39" s="8">
        <v>-8.74</v>
      </c>
      <c r="J39" s="8">
        <v>3.9529999999999998</v>
      </c>
      <c r="K39" s="28" t="s">
        <v>736</v>
      </c>
      <c r="L39" s="111" t="str">
        <f t="shared" si="3"/>
        <v>Yes</v>
      </c>
    </row>
    <row r="40" spans="1:12" x14ac:dyDescent="0.25">
      <c r="A40" s="174" t="s">
        <v>1289</v>
      </c>
      <c r="B40" s="22" t="s">
        <v>213</v>
      </c>
      <c r="C40" s="29">
        <v>3833.0779987999999</v>
      </c>
      <c r="D40" s="27" t="str">
        <f>IF($B40="N/A","N/A",IF(C40&gt;10,"No",IF(C40&lt;-10,"No","Yes")))</f>
        <v>N/A</v>
      </c>
      <c r="E40" s="29">
        <v>3492.2785159</v>
      </c>
      <c r="F40" s="27" t="str">
        <f>IF($B40="N/A","N/A",IF(E40&gt;10,"No",IF(E40&lt;-10,"No","Yes")))</f>
        <v>N/A</v>
      </c>
      <c r="G40" s="29">
        <v>3718.6668764999999</v>
      </c>
      <c r="H40" s="27" t="str">
        <f>IF($B40="N/A","N/A",IF(G40&gt;10,"No",IF(G40&lt;-10,"No","Yes")))</f>
        <v>N/A</v>
      </c>
      <c r="I40" s="8">
        <v>-8.89</v>
      </c>
      <c r="J40" s="8">
        <v>6.4829999999999997</v>
      </c>
      <c r="K40" s="28" t="s">
        <v>736</v>
      </c>
      <c r="L40" s="111" t="str">
        <f>IF(J40="Div by 0", "N/A", IF(K40="N/A","N/A", IF(J40&gt;VALUE(MID(K40,1,2)), "No", IF(J40&lt;-1*VALUE(MID(K40,1,2)), "No", "Yes"))))</f>
        <v>Yes</v>
      </c>
    </row>
    <row r="41" spans="1:12" x14ac:dyDescent="0.25">
      <c r="A41" s="174" t="s">
        <v>107</v>
      </c>
      <c r="B41" s="22" t="s">
        <v>213</v>
      </c>
      <c r="C41" s="29">
        <v>198866890</v>
      </c>
      <c r="D41" s="27" t="str">
        <f t="shared" ref="D41:D44" si="4">IF($B41="N/A","N/A",IF(C41&gt;10,"No",IF(C41&lt;-10,"No","Yes")))</f>
        <v>N/A</v>
      </c>
      <c r="E41" s="29">
        <v>227231049</v>
      </c>
      <c r="F41" s="27" t="str">
        <f t="shared" ref="F41:F44" si="5">IF($B41="N/A","N/A",IF(E41&gt;10,"No",IF(E41&lt;-10,"No","Yes")))</f>
        <v>N/A</v>
      </c>
      <c r="G41" s="29">
        <v>275681814</v>
      </c>
      <c r="H41" s="27" t="str">
        <f t="shared" ref="H41:H44" si="6">IF($B41="N/A","N/A",IF(G41&gt;10,"No",IF(G41&lt;-10,"No","Yes")))</f>
        <v>N/A</v>
      </c>
      <c r="I41" s="8">
        <v>14.26</v>
      </c>
      <c r="J41" s="8">
        <v>21.32</v>
      </c>
      <c r="K41" s="28" t="s">
        <v>736</v>
      </c>
      <c r="L41" s="111" t="str">
        <f t="shared" ref="L41:L43" si="7">IF(J41="Div by 0", "N/A", IF(K41="N/A","N/A", IF(J41&gt;VALUE(MID(K41,1,2)), "No", IF(J41&lt;-1*VALUE(MID(K41,1,2)), "No", "Yes"))))</f>
        <v>Yes</v>
      </c>
    </row>
    <row r="42" spans="1:12" x14ac:dyDescent="0.25">
      <c r="A42" s="174" t="s">
        <v>158</v>
      </c>
      <c r="B42" s="30" t="s">
        <v>217</v>
      </c>
      <c r="C42" s="1">
        <v>79698</v>
      </c>
      <c r="D42" s="27" t="str">
        <f>IF($B42="N/A","N/A",IF(C42&gt;0,"No",IF(C42&lt;0,"No","Yes")))</f>
        <v>No</v>
      </c>
      <c r="E42" s="1">
        <v>250470</v>
      </c>
      <c r="F42" s="27" t="str">
        <f>IF($B42="N/A","N/A",IF(E42&gt;0,"No",IF(E42&lt;0,"No","Yes")))</f>
        <v>No</v>
      </c>
      <c r="G42" s="1">
        <v>461660</v>
      </c>
      <c r="H42" s="27" t="str">
        <f>IF($B42="N/A","N/A",IF(G42&gt;0,"No",IF(G42&lt;0,"No","Yes")))</f>
        <v>No</v>
      </c>
      <c r="I42" s="8">
        <v>214.3</v>
      </c>
      <c r="J42" s="8">
        <v>84.32</v>
      </c>
      <c r="K42" s="28" t="s">
        <v>736</v>
      </c>
      <c r="L42" s="111" t="str">
        <f t="shared" si="7"/>
        <v>No</v>
      </c>
    </row>
    <row r="43" spans="1:12" x14ac:dyDescent="0.25">
      <c r="A43" s="174" t="s">
        <v>156</v>
      </c>
      <c r="B43" s="22" t="s">
        <v>213</v>
      </c>
      <c r="C43" s="29">
        <v>2484954</v>
      </c>
      <c r="D43" s="27" t="str">
        <f t="shared" si="4"/>
        <v>N/A</v>
      </c>
      <c r="E43" s="29">
        <v>19976199</v>
      </c>
      <c r="F43" s="27" t="str">
        <f t="shared" si="5"/>
        <v>N/A</v>
      </c>
      <c r="G43" s="29">
        <v>36521613</v>
      </c>
      <c r="H43" s="27" t="str">
        <f t="shared" si="6"/>
        <v>N/A</v>
      </c>
      <c r="I43" s="8">
        <v>703.9</v>
      </c>
      <c r="J43" s="8">
        <v>82.83</v>
      </c>
      <c r="K43" s="28" t="s">
        <v>736</v>
      </c>
      <c r="L43" s="111" t="str">
        <f t="shared" si="7"/>
        <v>No</v>
      </c>
    </row>
    <row r="44" spans="1:12" x14ac:dyDescent="0.25">
      <c r="A44" s="174" t="s">
        <v>1290</v>
      </c>
      <c r="B44" s="22" t="s">
        <v>213</v>
      </c>
      <c r="C44" s="29">
        <v>31.179628095999998</v>
      </c>
      <c r="D44" s="27" t="str">
        <f t="shared" si="4"/>
        <v>N/A</v>
      </c>
      <c r="E44" s="29">
        <v>79.754856868999994</v>
      </c>
      <c r="F44" s="27" t="str">
        <f t="shared" si="5"/>
        <v>N/A</v>
      </c>
      <c r="G44" s="29">
        <v>79.109329376999995</v>
      </c>
      <c r="H44" s="27" t="str">
        <f t="shared" si="6"/>
        <v>N/A</v>
      </c>
      <c r="I44" s="8">
        <v>155.80000000000001</v>
      </c>
      <c r="J44" s="8">
        <v>-0.80900000000000005</v>
      </c>
      <c r="K44" s="28" t="s">
        <v>736</v>
      </c>
      <c r="L44" s="111" t="str">
        <f>IF(J44="Div by 0", "N/A", IF(OR(J44="N/A",K44="N/A"),"N/A", IF(J44&gt;VALUE(MID(K44,1,2)), "No", IF(J44&lt;-1*VALUE(MID(K44,1,2)), "No", "Yes"))))</f>
        <v>Yes</v>
      </c>
    </row>
    <row r="45" spans="1:12" x14ac:dyDescent="0.25">
      <c r="A45" s="174" t="s">
        <v>1291</v>
      </c>
      <c r="B45" s="22" t="s">
        <v>213</v>
      </c>
      <c r="C45" s="29">
        <v>8789.9965164999994</v>
      </c>
      <c r="D45" s="27" t="str">
        <f t="shared" ref="D45:D71" si="8">IF($B45="N/A","N/A",IF(C45&gt;10,"No",IF(C45&lt;-10,"No","Yes")))</f>
        <v>N/A</v>
      </c>
      <c r="E45" s="29">
        <v>9474.8628692000002</v>
      </c>
      <c r="F45" s="27" t="str">
        <f t="shared" ref="F45:F71" si="9">IF($B45="N/A","N/A",IF(E45&gt;10,"No",IF(E45&lt;-10,"No","Yes")))</f>
        <v>N/A</v>
      </c>
      <c r="G45" s="29">
        <v>8229.7343787999998</v>
      </c>
      <c r="H45" s="27" t="str">
        <f t="shared" ref="H45:H71" si="10">IF($B45="N/A","N/A",IF(G45&gt;10,"No",IF(G45&lt;-10,"No","Yes")))</f>
        <v>N/A</v>
      </c>
      <c r="I45" s="8">
        <v>7.7910000000000004</v>
      </c>
      <c r="J45" s="8">
        <v>-13.1</v>
      </c>
      <c r="K45" s="28" t="s">
        <v>736</v>
      </c>
      <c r="L45" s="111" t="str">
        <f t="shared" ref="L45:L71" si="11">IF(J45="Div by 0", "N/A", IF(K45="N/A","N/A", IF(J45&gt;VALUE(MID(K45,1,2)), "No", IF(J45&lt;-1*VALUE(MID(K45,1,2)), "No", "Yes"))))</f>
        <v>Yes</v>
      </c>
    </row>
    <row r="46" spans="1:12" x14ac:dyDescent="0.25">
      <c r="A46" s="174" t="s">
        <v>1292</v>
      </c>
      <c r="B46" s="22" t="s">
        <v>213</v>
      </c>
      <c r="C46" s="29">
        <v>8464.7275755999999</v>
      </c>
      <c r="D46" s="27" t="str">
        <f t="shared" si="8"/>
        <v>N/A</v>
      </c>
      <c r="E46" s="29">
        <v>9489.2511885999993</v>
      </c>
      <c r="F46" s="27" t="str">
        <f t="shared" si="9"/>
        <v>N/A</v>
      </c>
      <c r="G46" s="29">
        <v>8244.5924833999998</v>
      </c>
      <c r="H46" s="27" t="str">
        <f t="shared" si="10"/>
        <v>N/A</v>
      </c>
      <c r="I46" s="8">
        <v>12.1</v>
      </c>
      <c r="J46" s="8">
        <v>-13.1</v>
      </c>
      <c r="K46" s="28" t="s">
        <v>736</v>
      </c>
      <c r="L46" s="111" t="str">
        <f t="shared" si="11"/>
        <v>Yes</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v>2171.3333333</v>
      </c>
      <c r="D48" s="27" t="str">
        <f t="shared" si="8"/>
        <v>N/A</v>
      </c>
      <c r="E48" s="29">
        <v>417</v>
      </c>
      <c r="F48" s="27" t="str">
        <f t="shared" si="9"/>
        <v>N/A</v>
      </c>
      <c r="G48" s="29">
        <v>2181</v>
      </c>
      <c r="H48" s="27" t="str">
        <f t="shared" si="10"/>
        <v>N/A</v>
      </c>
      <c r="I48" s="8">
        <v>-80.8</v>
      </c>
      <c r="J48" s="8">
        <v>423</v>
      </c>
      <c r="K48" s="28" t="s">
        <v>736</v>
      </c>
      <c r="L48" s="111" t="str">
        <f t="shared" si="11"/>
        <v>No</v>
      </c>
    </row>
    <row r="49" spans="1:12" x14ac:dyDescent="0.25">
      <c r="A49" s="174" t="s">
        <v>1295</v>
      </c>
      <c r="B49" s="22" t="s">
        <v>213</v>
      </c>
      <c r="C49" s="29">
        <v>20581.990990999999</v>
      </c>
      <c r="D49" s="27" t="str">
        <f t="shared" si="8"/>
        <v>N/A</v>
      </c>
      <c r="E49" s="29">
        <v>290</v>
      </c>
      <c r="F49" s="27" t="str">
        <f t="shared" si="9"/>
        <v>N/A</v>
      </c>
      <c r="G49" s="29" t="s">
        <v>1748</v>
      </c>
      <c r="H49" s="27" t="str">
        <f t="shared" si="10"/>
        <v>N/A</v>
      </c>
      <c r="I49" s="8">
        <v>-98.6</v>
      </c>
      <c r="J49" s="8" t="s">
        <v>1748</v>
      </c>
      <c r="K49" s="28" t="s">
        <v>736</v>
      </c>
      <c r="L49" s="111" t="str">
        <f t="shared" si="11"/>
        <v>N/A</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16952.800788</v>
      </c>
      <c r="D51" s="27" t="str">
        <f t="shared" si="8"/>
        <v>N/A</v>
      </c>
      <c r="E51" s="29">
        <v>13074.842048</v>
      </c>
      <c r="F51" s="27" t="str">
        <f t="shared" si="9"/>
        <v>N/A</v>
      </c>
      <c r="G51" s="29">
        <v>12912.973317</v>
      </c>
      <c r="H51" s="27" t="str">
        <f t="shared" si="10"/>
        <v>N/A</v>
      </c>
      <c r="I51" s="8">
        <v>-22.9</v>
      </c>
      <c r="J51" s="8">
        <v>-1.24</v>
      </c>
      <c r="K51" s="28" t="s">
        <v>736</v>
      </c>
      <c r="L51" s="111" t="str">
        <f t="shared" si="11"/>
        <v>Yes</v>
      </c>
    </row>
    <row r="52" spans="1:12" x14ac:dyDescent="0.25">
      <c r="A52" s="174" t="s">
        <v>1298</v>
      </c>
      <c r="B52" s="22" t="s">
        <v>213</v>
      </c>
      <c r="C52" s="29">
        <v>14839.708710000001</v>
      </c>
      <c r="D52" s="27" t="str">
        <f t="shared" si="8"/>
        <v>N/A</v>
      </c>
      <c r="E52" s="29">
        <v>13092.621166999999</v>
      </c>
      <c r="F52" s="27" t="str">
        <f t="shared" si="9"/>
        <v>N/A</v>
      </c>
      <c r="G52" s="29">
        <v>12946.791334</v>
      </c>
      <c r="H52" s="27" t="str">
        <f t="shared" si="10"/>
        <v>N/A</v>
      </c>
      <c r="I52" s="8">
        <v>-11.8</v>
      </c>
      <c r="J52" s="8">
        <v>-1.1100000000000001</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14571.295977</v>
      </c>
      <c r="D54" s="27" t="str">
        <f t="shared" si="8"/>
        <v>N/A</v>
      </c>
      <c r="E54" s="29">
        <v>13364.477672999999</v>
      </c>
      <c r="F54" s="27" t="str">
        <f t="shared" si="9"/>
        <v>N/A</v>
      </c>
      <c r="G54" s="29">
        <v>14122.727397000001</v>
      </c>
      <c r="H54" s="27" t="str">
        <f t="shared" si="10"/>
        <v>N/A</v>
      </c>
      <c r="I54" s="8">
        <v>-8.2799999999999994</v>
      </c>
      <c r="J54" s="8">
        <v>5.6740000000000004</v>
      </c>
      <c r="K54" s="28" t="s">
        <v>736</v>
      </c>
      <c r="L54" s="111" t="str">
        <f t="shared" si="11"/>
        <v>Yes</v>
      </c>
    </row>
    <row r="55" spans="1:12" x14ac:dyDescent="0.25">
      <c r="A55" s="174" t="s">
        <v>1677</v>
      </c>
      <c r="B55" s="22" t="s">
        <v>213</v>
      </c>
      <c r="C55" s="29">
        <v>47560.240605999999</v>
      </c>
      <c r="D55" s="27" t="str">
        <f t="shared" si="8"/>
        <v>N/A</v>
      </c>
      <c r="E55" s="29">
        <v>6252.8713449999996</v>
      </c>
      <c r="F55" s="27" t="str">
        <f t="shared" si="9"/>
        <v>N/A</v>
      </c>
      <c r="G55" s="29">
        <v>8442.9941775999996</v>
      </c>
      <c r="H55" s="27" t="str">
        <f t="shared" si="10"/>
        <v>N/A</v>
      </c>
      <c r="I55" s="8">
        <v>-86.9</v>
      </c>
      <c r="J55" s="8">
        <v>35.03</v>
      </c>
      <c r="K55" s="28" t="s">
        <v>736</v>
      </c>
      <c r="L55" s="111" t="str">
        <f t="shared" si="11"/>
        <v>No</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1462.9427244999999</v>
      </c>
      <c r="D57" s="27" t="str">
        <f t="shared" si="8"/>
        <v>N/A</v>
      </c>
      <c r="E57" s="29">
        <v>1452.2996926999999</v>
      </c>
      <c r="F57" s="27" t="str">
        <f t="shared" si="9"/>
        <v>N/A</v>
      </c>
      <c r="G57" s="29">
        <v>1534.4671702000001</v>
      </c>
      <c r="H57" s="27" t="str">
        <f t="shared" si="10"/>
        <v>N/A</v>
      </c>
      <c r="I57" s="8">
        <v>-0.72799999999999998</v>
      </c>
      <c r="J57" s="8">
        <v>5.6580000000000004</v>
      </c>
      <c r="K57" s="28" t="s">
        <v>736</v>
      </c>
      <c r="L57" s="111" t="str">
        <f t="shared" si="11"/>
        <v>Yes</v>
      </c>
    </row>
    <row r="58" spans="1:12" x14ac:dyDescent="0.25">
      <c r="A58" s="174" t="s">
        <v>1302</v>
      </c>
      <c r="B58" s="22" t="s">
        <v>213</v>
      </c>
      <c r="C58" s="29">
        <v>1319.4309788999999</v>
      </c>
      <c r="D58" s="27" t="str">
        <f t="shared" si="8"/>
        <v>N/A</v>
      </c>
      <c r="E58" s="29">
        <v>1320.9877573000001</v>
      </c>
      <c r="F58" s="27" t="str">
        <f t="shared" si="9"/>
        <v>N/A</v>
      </c>
      <c r="G58" s="29">
        <v>1408.6418452</v>
      </c>
      <c r="H58" s="27" t="str">
        <f t="shared" si="10"/>
        <v>N/A</v>
      </c>
      <c r="I58" s="8">
        <v>0.11799999999999999</v>
      </c>
      <c r="J58" s="8">
        <v>6.6349999999999998</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834.07398221999995</v>
      </c>
      <c r="D61" s="27" t="str">
        <f t="shared" si="8"/>
        <v>N/A</v>
      </c>
      <c r="E61" s="29" t="s">
        <v>1748</v>
      </c>
      <c r="F61" s="27" t="str">
        <f t="shared" si="9"/>
        <v>N/A</v>
      </c>
      <c r="G61" s="29" t="s">
        <v>1748</v>
      </c>
      <c r="H61" s="27" t="str">
        <f t="shared" si="10"/>
        <v>N/A</v>
      </c>
      <c r="I61" s="8" t="s">
        <v>1748</v>
      </c>
      <c r="J61" s="8" t="s">
        <v>1748</v>
      </c>
      <c r="K61" s="28" t="s">
        <v>736</v>
      </c>
      <c r="L61" s="111" t="str">
        <f t="shared" si="11"/>
        <v>N/A</v>
      </c>
    </row>
    <row r="62" spans="1:12" x14ac:dyDescent="0.25">
      <c r="A62" s="110" t="s">
        <v>1682</v>
      </c>
      <c r="B62" s="22" t="s">
        <v>213</v>
      </c>
      <c r="C62" s="29">
        <v>1524.0883577</v>
      </c>
      <c r="D62" s="27" t="str">
        <f t="shared" si="8"/>
        <v>N/A</v>
      </c>
      <c r="E62" s="29">
        <v>1349.5313943000001</v>
      </c>
      <c r="F62" s="27" t="str">
        <f t="shared" si="9"/>
        <v>N/A</v>
      </c>
      <c r="G62" s="29">
        <v>1468.0569306</v>
      </c>
      <c r="H62" s="27" t="str">
        <f t="shared" si="10"/>
        <v>N/A</v>
      </c>
      <c r="I62" s="8">
        <v>-11.5</v>
      </c>
      <c r="J62" s="8">
        <v>8.7829999999999995</v>
      </c>
      <c r="K62" s="28" t="s">
        <v>736</v>
      </c>
      <c r="L62" s="111" t="str">
        <f t="shared" si="11"/>
        <v>Yes</v>
      </c>
    </row>
    <row r="63" spans="1:12" x14ac:dyDescent="0.25">
      <c r="A63" s="110" t="s">
        <v>1683</v>
      </c>
      <c r="B63" s="22" t="s">
        <v>213</v>
      </c>
      <c r="C63" s="29">
        <v>4471.7710698999999</v>
      </c>
      <c r="D63" s="27" t="str">
        <f t="shared" si="8"/>
        <v>N/A</v>
      </c>
      <c r="E63" s="29">
        <v>4814.9498596000003</v>
      </c>
      <c r="F63" s="27" t="str">
        <f t="shared" si="9"/>
        <v>N/A</v>
      </c>
      <c r="G63" s="29">
        <v>4567.3031043000001</v>
      </c>
      <c r="H63" s="27" t="str">
        <f t="shared" si="10"/>
        <v>N/A</v>
      </c>
      <c r="I63" s="8">
        <v>7.6740000000000004</v>
      </c>
      <c r="J63" s="8">
        <v>-5.14</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2514.9883221999999</v>
      </c>
      <c r="D65" s="27" t="str">
        <f t="shared" si="8"/>
        <v>N/A</v>
      </c>
      <c r="E65" s="29">
        <v>2669.6837107000001</v>
      </c>
      <c r="F65" s="27" t="str">
        <f t="shared" si="9"/>
        <v>N/A</v>
      </c>
      <c r="G65" s="29">
        <v>2328.6640674</v>
      </c>
      <c r="H65" s="27" t="str">
        <f t="shared" si="10"/>
        <v>N/A</v>
      </c>
      <c r="I65" s="8">
        <v>6.1509999999999998</v>
      </c>
      <c r="J65" s="8">
        <v>-12.8</v>
      </c>
      <c r="K65" s="28" t="s">
        <v>736</v>
      </c>
      <c r="L65" s="111" t="str">
        <f t="shared" si="11"/>
        <v>Yes</v>
      </c>
    </row>
    <row r="66" spans="1:12" x14ac:dyDescent="0.25">
      <c r="A66" s="110" t="s">
        <v>1686</v>
      </c>
      <c r="B66" s="22" t="s">
        <v>213</v>
      </c>
      <c r="C66" s="29">
        <v>2505.9549074000001</v>
      </c>
      <c r="D66" s="27" t="str">
        <f t="shared" si="8"/>
        <v>N/A</v>
      </c>
      <c r="E66" s="29">
        <v>2612.6711488000001</v>
      </c>
      <c r="F66" s="27" t="str">
        <f t="shared" si="9"/>
        <v>N/A</v>
      </c>
      <c r="G66" s="29">
        <v>2205.9871613999999</v>
      </c>
      <c r="H66" s="27" t="str">
        <f t="shared" si="10"/>
        <v>N/A</v>
      </c>
      <c r="I66" s="8">
        <v>4.2590000000000003</v>
      </c>
      <c r="J66" s="8">
        <v>-15.6</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t="s">
        <v>1748</v>
      </c>
      <c r="D68" s="27" t="str">
        <f t="shared" si="8"/>
        <v>N/A</v>
      </c>
      <c r="E68" s="29" t="s">
        <v>1748</v>
      </c>
      <c r="F68" s="27" t="str">
        <f t="shared" si="9"/>
        <v>N/A</v>
      </c>
      <c r="G68" s="29">
        <v>6118.9460317000003</v>
      </c>
      <c r="H68" s="27" t="str">
        <f t="shared" si="10"/>
        <v>N/A</v>
      </c>
      <c r="I68" s="8" t="s">
        <v>1748</v>
      </c>
      <c r="J68" s="8" t="s">
        <v>1748</v>
      </c>
      <c r="K68" s="28" t="s">
        <v>736</v>
      </c>
      <c r="L68" s="111" t="str">
        <f t="shared" si="11"/>
        <v>N/A</v>
      </c>
    </row>
    <row r="69" spans="1:12" x14ac:dyDescent="0.25">
      <c r="A69" s="134" t="s">
        <v>1689</v>
      </c>
      <c r="B69" s="22" t="s">
        <v>213</v>
      </c>
      <c r="C69" s="29">
        <v>2999.2471909999999</v>
      </c>
      <c r="D69" s="27" t="str">
        <f t="shared" si="8"/>
        <v>N/A</v>
      </c>
      <c r="E69" s="29">
        <v>4001.2</v>
      </c>
      <c r="F69" s="27" t="str">
        <f t="shared" si="9"/>
        <v>N/A</v>
      </c>
      <c r="G69" s="29">
        <v>3559.8028055</v>
      </c>
      <c r="H69" s="27" t="str">
        <f t="shared" si="10"/>
        <v>N/A</v>
      </c>
      <c r="I69" s="8">
        <v>33.409999999999997</v>
      </c>
      <c r="J69" s="8">
        <v>-11</v>
      </c>
      <c r="K69" s="28" t="s">
        <v>736</v>
      </c>
      <c r="L69" s="111" t="str">
        <f t="shared" si="11"/>
        <v>Yes</v>
      </c>
    </row>
    <row r="70" spans="1:12" x14ac:dyDescent="0.25">
      <c r="A70" s="174" t="s">
        <v>1690</v>
      </c>
      <c r="B70" s="22" t="s">
        <v>213</v>
      </c>
      <c r="C70" s="29">
        <v>2559.0926942999999</v>
      </c>
      <c r="D70" s="27" t="str">
        <f t="shared" si="8"/>
        <v>N/A</v>
      </c>
      <c r="E70" s="29">
        <v>3682.8678043</v>
      </c>
      <c r="F70" s="27" t="str">
        <f t="shared" si="9"/>
        <v>N/A</v>
      </c>
      <c r="G70" s="29">
        <v>4193.5877733999996</v>
      </c>
      <c r="H70" s="27" t="str">
        <f t="shared" si="10"/>
        <v>N/A</v>
      </c>
      <c r="I70" s="8">
        <v>43.91</v>
      </c>
      <c r="J70" s="8">
        <v>13.87</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290731441</v>
      </c>
      <c r="D72" s="27" t="str">
        <f t="shared" ref="D72:D135" si="12">IF($B72="N/A","N/A",IF(C72&gt;10,"No",IF(C72&lt;-10,"No","Yes")))</f>
        <v>N/A</v>
      </c>
      <c r="E72" s="29">
        <v>304318620</v>
      </c>
      <c r="F72" s="27" t="str">
        <f t="shared" ref="F72:F135" si="13">IF($B72="N/A","N/A",IF(E72&gt;10,"No",IF(E72&lt;-10,"No","Yes")))</f>
        <v>N/A</v>
      </c>
      <c r="G72" s="29">
        <v>335140565</v>
      </c>
      <c r="H72" s="27" t="str">
        <f t="shared" ref="H72:H135" si="14">IF($B72="N/A","N/A",IF(G72&gt;10,"No",IF(G72&lt;-10,"No","Yes")))</f>
        <v>N/A</v>
      </c>
      <c r="I72" s="8">
        <v>4.673</v>
      </c>
      <c r="J72" s="8">
        <v>10.130000000000001</v>
      </c>
      <c r="K72" s="28" t="s">
        <v>736</v>
      </c>
      <c r="L72" s="111" t="str">
        <f t="shared" ref="L72:L132" si="15">IF(J72="Div by 0", "N/A", IF(K72="N/A","N/A", IF(J72&gt;VALUE(MID(K72,1,2)), "No", IF(J72&lt;-1*VALUE(MID(K72,1,2)), "No", "Yes"))))</f>
        <v>Yes</v>
      </c>
    </row>
    <row r="73" spans="1:12" x14ac:dyDescent="0.25">
      <c r="A73" s="174" t="s">
        <v>1610</v>
      </c>
      <c r="B73" s="22" t="s">
        <v>213</v>
      </c>
      <c r="C73" s="23">
        <v>36051</v>
      </c>
      <c r="D73" s="27" t="str">
        <f t="shared" si="12"/>
        <v>N/A</v>
      </c>
      <c r="E73" s="23">
        <v>37128</v>
      </c>
      <c r="F73" s="27" t="str">
        <f t="shared" si="13"/>
        <v>N/A</v>
      </c>
      <c r="G73" s="23">
        <v>40039</v>
      </c>
      <c r="H73" s="27" t="str">
        <f t="shared" si="14"/>
        <v>N/A</v>
      </c>
      <c r="I73" s="8">
        <v>2.9870000000000001</v>
      </c>
      <c r="J73" s="8">
        <v>7.84</v>
      </c>
      <c r="K73" s="28" t="s">
        <v>736</v>
      </c>
      <c r="L73" s="111" t="str">
        <f t="shared" si="15"/>
        <v>Yes</v>
      </c>
    </row>
    <row r="74" spans="1:12" x14ac:dyDescent="0.25">
      <c r="A74" s="174" t="s">
        <v>1303</v>
      </c>
      <c r="B74" s="22" t="s">
        <v>213</v>
      </c>
      <c r="C74" s="29">
        <v>8064.4487253999996</v>
      </c>
      <c r="D74" s="27" t="str">
        <f t="shared" si="12"/>
        <v>N/A</v>
      </c>
      <c r="E74" s="29">
        <v>8196.4722043000002</v>
      </c>
      <c r="F74" s="27" t="str">
        <f t="shared" si="13"/>
        <v>N/A</v>
      </c>
      <c r="G74" s="29">
        <v>8370.3530308000009</v>
      </c>
      <c r="H74" s="27" t="str">
        <f t="shared" si="14"/>
        <v>N/A</v>
      </c>
      <c r="I74" s="8">
        <v>1.637</v>
      </c>
      <c r="J74" s="8">
        <v>2.121</v>
      </c>
      <c r="K74" s="28" t="s">
        <v>736</v>
      </c>
      <c r="L74" s="111" t="str">
        <f t="shared" si="15"/>
        <v>Yes</v>
      </c>
    </row>
    <row r="75" spans="1:12" x14ac:dyDescent="0.25">
      <c r="A75" s="174" t="s">
        <v>1304</v>
      </c>
      <c r="B75" s="22" t="s">
        <v>213</v>
      </c>
      <c r="C75" s="23">
        <v>6.0064908047000003</v>
      </c>
      <c r="D75" s="27" t="str">
        <f t="shared" si="12"/>
        <v>N/A</v>
      </c>
      <c r="E75" s="23">
        <v>5.9250161603000002</v>
      </c>
      <c r="F75" s="27" t="str">
        <f t="shared" si="13"/>
        <v>N/A</v>
      </c>
      <c r="G75" s="23">
        <v>5.9999500486999997</v>
      </c>
      <c r="H75" s="27" t="str">
        <f t="shared" si="14"/>
        <v>N/A</v>
      </c>
      <c r="I75" s="8">
        <v>-1.36</v>
      </c>
      <c r="J75" s="8">
        <v>1.2649999999999999</v>
      </c>
      <c r="K75" s="28" t="s">
        <v>736</v>
      </c>
      <c r="L75" s="111" t="str">
        <f t="shared" si="15"/>
        <v>Yes</v>
      </c>
    </row>
    <row r="76" spans="1:12" x14ac:dyDescent="0.25">
      <c r="A76" s="174" t="s">
        <v>546</v>
      </c>
      <c r="B76" s="22" t="s">
        <v>213</v>
      </c>
      <c r="C76" s="29">
        <v>293259</v>
      </c>
      <c r="D76" s="27" t="str">
        <f t="shared" si="12"/>
        <v>N/A</v>
      </c>
      <c r="E76" s="29">
        <v>220932</v>
      </c>
      <c r="F76" s="27" t="str">
        <f t="shared" si="13"/>
        <v>N/A</v>
      </c>
      <c r="G76" s="29">
        <v>224583</v>
      </c>
      <c r="H76" s="27" t="str">
        <f t="shared" si="14"/>
        <v>N/A</v>
      </c>
      <c r="I76" s="8">
        <v>-24.7</v>
      </c>
      <c r="J76" s="8">
        <v>1.653</v>
      </c>
      <c r="K76" s="28" t="s">
        <v>736</v>
      </c>
      <c r="L76" s="111" t="str">
        <f t="shared" si="15"/>
        <v>Yes</v>
      </c>
    </row>
    <row r="77" spans="1:12" x14ac:dyDescent="0.25">
      <c r="A77" s="174" t="s">
        <v>547</v>
      </c>
      <c r="B77" s="22" t="s">
        <v>213</v>
      </c>
      <c r="C77" s="23">
        <v>11</v>
      </c>
      <c r="D77" s="27" t="str">
        <f t="shared" si="12"/>
        <v>N/A</v>
      </c>
      <c r="E77" s="23">
        <v>11</v>
      </c>
      <c r="F77" s="27" t="str">
        <f t="shared" si="13"/>
        <v>N/A</v>
      </c>
      <c r="G77" s="23">
        <v>11</v>
      </c>
      <c r="H77" s="27" t="str">
        <f t="shared" si="14"/>
        <v>N/A</v>
      </c>
      <c r="I77" s="8">
        <v>-50</v>
      </c>
      <c r="J77" s="8">
        <v>0</v>
      </c>
      <c r="K77" s="28" t="s">
        <v>736</v>
      </c>
      <c r="L77" s="111" t="str">
        <f t="shared" si="15"/>
        <v>Yes</v>
      </c>
    </row>
    <row r="78" spans="1:12" x14ac:dyDescent="0.25">
      <c r="A78" s="174" t="s">
        <v>1305</v>
      </c>
      <c r="B78" s="22" t="s">
        <v>213</v>
      </c>
      <c r="C78" s="29">
        <v>146629.5</v>
      </c>
      <c r="D78" s="27" t="str">
        <f t="shared" si="12"/>
        <v>N/A</v>
      </c>
      <c r="E78" s="29">
        <v>220932</v>
      </c>
      <c r="F78" s="27" t="str">
        <f t="shared" si="13"/>
        <v>N/A</v>
      </c>
      <c r="G78" s="29">
        <v>224583</v>
      </c>
      <c r="H78" s="27" t="str">
        <f t="shared" si="14"/>
        <v>N/A</v>
      </c>
      <c r="I78" s="8">
        <v>50.67</v>
      </c>
      <c r="J78" s="8">
        <v>1.653</v>
      </c>
      <c r="K78" s="28" t="s">
        <v>736</v>
      </c>
      <c r="L78" s="111" t="str">
        <f t="shared" si="15"/>
        <v>Yes</v>
      </c>
    </row>
    <row r="79" spans="1:12" ht="25" x14ac:dyDescent="0.25">
      <c r="A79" s="174" t="s">
        <v>548</v>
      </c>
      <c r="B79" s="22" t="s">
        <v>213</v>
      </c>
      <c r="C79" s="29">
        <v>1409931</v>
      </c>
      <c r="D79" s="27" t="str">
        <f t="shared" si="12"/>
        <v>N/A</v>
      </c>
      <c r="E79" s="29">
        <v>1268414</v>
      </c>
      <c r="F79" s="27" t="str">
        <f t="shared" si="13"/>
        <v>N/A</v>
      </c>
      <c r="G79" s="29">
        <v>2451287</v>
      </c>
      <c r="H79" s="27" t="str">
        <f t="shared" si="14"/>
        <v>N/A</v>
      </c>
      <c r="I79" s="8">
        <v>-10</v>
      </c>
      <c r="J79" s="8">
        <v>93.26</v>
      </c>
      <c r="K79" s="28" t="s">
        <v>736</v>
      </c>
      <c r="L79" s="111" t="str">
        <f t="shared" si="15"/>
        <v>No</v>
      </c>
    </row>
    <row r="80" spans="1:12" x14ac:dyDescent="0.25">
      <c r="A80" s="174" t="s">
        <v>549</v>
      </c>
      <c r="B80" s="22" t="s">
        <v>213</v>
      </c>
      <c r="C80" s="23">
        <v>38</v>
      </c>
      <c r="D80" s="27" t="str">
        <f t="shared" si="12"/>
        <v>N/A</v>
      </c>
      <c r="E80" s="23">
        <v>28</v>
      </c>
      <c r="F80" s="27" t="str">
        <f t="shared" si="13"/>
        <v>N/A</v>
      </c>
      <c r="G80" s="23">
        <v>42</v>
      </c>
      <c r="H80" s="27" t="str">
        <f t="shared" si="14"/>
        <v>N/A</v>
      </c>
      <c r="I80" s="8">
        <v>-26.3</v>
      </c>
      <c r="J80" s="8">
        <v>50</v>
      </c>
      <c r="K80" s="28" t="s">
        <v>736</v>
      </c>
      <c r="L80" s="111" t="str">
        <f t="shared" si="15"/>
        <v>No</v>
      </c>
    </row>
    <row r="81" spans="1:12" ht="25" x14ac:dyDescent="0.25">
      <c r="A81" s="174" t="s">
        <v>1306</v>
      </c>
      <c r="B81" s="22" t="s">
        <v>213</v>
      </c>
      <c r="C81" s="29">
        <v>37103.447368000001</v>
      </c>
      <c r="D81" s="27" t="str">
        <f t="shared" si="12"/>
        <v>N/A</v>
      </c>
      <c r="E81" s="29">
        <v>45300.5</v>
      </c>
      <c r="F81" s="27" t="str">
        <f t="shared" si="13"/>
        <v>N/A</v>
      </c>
      <c r="G81" s="29">
        <v>58363.976190000001</v>
      </c>
      <c r="H81" s="27" t="str">
        <f t="shared" si="14"/>
        <v>N/A</v>
      </c>
      <c r="I81" s="8">
        <v>22.09</v>
      </c>
      <c r="J81" s="8">
        <v>28.84</v>
      </c>
      <c r="K81" s="28" t="s">
        <v>736</v>
      </c>
      <c r="L81" s="111" t="str">
        <f t="shared" si="15"/>
        <v>Yes</v>
      </c>
    </row>
    <row r="82" spans="1:12" x14ac:dyDescent="0.25">
      <c r="A82" s="174" t="s">
        <v>550</v>
      </c>
      <c r="B82" s="22" t="s">
        <v>213</v>
      </c>
      <c r="C82" s="29">
        <v>28866646</v>
      </c>
      <c r="D82" s="27" t="str">
        <f t="shared" si="12"/>
        <v>N/A</v>
      </c>
      <c r="E82" s="29">
        <v>17563020</v>
      </c>
      <c r="F82" s="27" t="str">
        <f t="shared" si="13"/>
        <v>N/A</v>
      </c>
      <c r="G82" s="29">
        <v>24008038</v>
      </c>
      <c r="H82" s="27" t="str">
        <f t="shared" si="14"/>
        <v>N/A</v>
      </c>
      <c r="I82" s="8">
        <v>-39.200000000000003</v>
      </c>
      <c r="J82" s="8">
        <v>36.700000000000003</v>
      </c>
      <c r="K82" s="28" t="s">
        <v>736</v>
      </c>
      <c r="L82" s="111" t="str">
        <f t="shared" si="15"/>
        <v>No</v>
      </c>
    </row>
    <row r="83" spans="1:12" x14ac:dyDescent="0.25">
      <c r="A83" s="174" t="s">
        <v>551</v>
      </c>
      <c r="B83" s="22" t="s">
        <v>213</v>
      </c>
      <c r="C83" s="23">
        <v>72</v>
      </c>
      <c r="D83" s="27" t="str">
        <f t="shared" si="12"/>
        <v>N/A</v>
      </c>
      <c r="E83" s="23">
        <v>41</v>
      </c>
      <c r="F83" s="27" t="str">
        <f t="shared" si="13"/>
        <v>N/A</v>
      </c>
      <c r="G83" s="23">
        <v>63</v>
      </c>
      <c r="H83" s="27" t="str">
        <f t="shared" si="14"/>
        <v>N/A</v>
      </c>
      <c r="I83" s="8">
        <v>-43.1</v>
      </c>
      <c r="J83" s="8">
        <v>53.66</v>
      </c>
      <c r="K83" s="28" t="s">
        <v>736</v>
      </c>
      <c r="L83" s="111" t="str">
        <f t="shared" si="15"/>
        <v>No</v>
      </c>
    </row>
    <row r="84" spans="1:12" x14ac:dyDescent="0.25">
      <c r="A84" s="174" t="s">
        <v>1307</v>
      </c>
      <c r="B84" s="22" t="s">
        <v>213</v>
      </c>
      <c r="C84" s="29">
        <v>400925.63889</v>
      </c>
      <c r="D84" s="27" t="str">
        <f t="shared" si="12"/>
        <v>N/A</v>
      </c>
      <c r="E84" s="29">
        <v>428366.34146000003</v>
      </c>
      <c r="F84" s="27" t="str">
        <f t="shared" si="13"/>
        <v>N/A</v>
      </c>
      <c r="G84" s="29">
        <v>381079.96824999998</v>
      </c>
      <c r="H84" s="27" t="str">
        <f t="shared" si="14"/>
        <v>N/A</v>
      </c>
      <c r="I84" s="8">
        <v>6.8440000000000003</v>
      </c>
      <c r="J84" s="8">
        <v>-11</v>
      </c>
      <c r="K84" s="28" t="s">
        <v>736</v>
      </c>
      <c r="L84" s="111" t="str">
        <f t="shared" si="15"/>
        <v>Yes</v>
      </c>
    </row>
    <row r="85" spans="1:12" x14ac:dyDescent="0.25">
      <c r="A85" s="174" t="s">
        <v>552</v>
      </c>
      <c r="B85" s="22" t="s">
        <v>213</v>
      </c>
      <c r="C85" s="29">
        <v>49780949</v>
      </c>
      <c r="D85" s="27" t="str">
        <f t="shared" si="12"/>
        <v>N/A</v>
      </c>
      <c r="E85" s="29">
        <v>26374437</v>
      </c>
      <c r="F85" s="27" t="str">
        <f t="shared" si="13"/>
        <v>N/A</v>
      </c>
      <c r="G85" s="29">
        <v>33800243</v>
      </c>
      <c r="H85" s="27" t="str">
        <f t="shared" si="14"/>
        <v>N/A</v>
      </c>
      <c r="I85" s="8">
        <v>-47</v>
      </c>
      <c r="J85" s="8">
        <v>28.16</v>
      </c>
      <c r="K85" s="28" t="s">
        <v>736</v>
      </c>
      <c r="L85" s="111" t="str">
        <f t="shared" si="15"/>
        <v>Yes</v>
      </c>
    </row>
    <row r="86" spans="1:12" x14ac:dyDescent="0.25">
      <c r="A86" s="174" t="s">
        <v>553</v>
      </c>
      <c r="B86" s="22" t="s">
        <v>213</v>
      </c>
      <c r="C86" s="23">
        <v>1189</v>
      </c>
      <c r="D86" s="27" t="str">
        <f t="shared" si="12"/>
        <v>N/A</v>
      </c>
      <c r="E86" s="23">
        <v>784</v>
      </c>
      <c r="F86" s="27" t="str">
        <f t="shared" si="13"/>
        <v>N/A</v>
      </c>
      <c r="G86" s="23">
        <v>901</v>
      </c>
      <c r="H86" s="27" t="str">
        <f t="shared" si="14"/>
        <v>N/A</v>
      </c>
      <c r="I86" s="8">
        <v>-34.1</v>
      </c>
      <c r="J86" s="8">
        <v>14.92</v>
      </c>
      <c r="K86" s="28" t="s">
        <v>736</v>
      </c>
      <c r="L86" s="111" t="str">
        <f t="shared" si="15"/>
        <v>Yes</v>
      </c>
    </row>
    <row r="87" spans="1:12" x14ac:dyDescent="0.25">
      <c r="A87" s="174" t="s">
        <v>1308</v>
      </c>
      <c r="B87" s="22" t="s">
        <v>213</v>
      </c>
      <c r="C87" s="29">
        <v>41867.913373000003</v>
      </c>
      <c r="D87" s="27" t="str">
        <f t="shared" si="12"/>
        <v>N/A</v>
      </c>
      <c r="E87" s="29">
        <v>33640.863519999999</v>
      </c>
      <c r="F87" s="27" t="str">
        <f t="shared" si="13"/>
        <v>N/A</v>
      </c>
      <c r="G87" s="29">
        <v>37514.143173999997</v>
      </c>
      <c r="H87" s="27" t="str">
        <f t="shared" si="14"/>
        <v>N/A</v>
      </c>
      <c r="I87" s="8">
        <v>-19.7</v>
      </c>
      <c r="J87" s="8">
        <v>11.51</v>
      </c>
      <c r="K87" s="28" t="s">
        <v>736</v>
      </c>
      <c r="L87" s="111" t="str">
        <f t="shared" si="15"/>
        <v>Yes</v>
      </c>
    </row>
    <row r="88" spans="1:12" x14ac:dyDescent="0.25">
      <c r="A88" s="174" t="s">
        <v>554</v>
      </c>
      <c r="B88" s="22" t="s">
        <v>213</v>
      </c>
      <c r="C88" s="29">
        <v>202487775</v>
      </c>
      <c r="D88" s="27" t="str">
        <f t="shared" si="12"/>
        <v>N/A</v>
      </c>
      <c r="E88" s="29">
        <v>198259326</v>
      </c>
      <c r="F88" s="27" t="str">
        <f t="shared" si="13"/>
        <v>N/A</v>
      </c>
      <c r="G88" s="29">
        <v>218525913</v>
      </c>
      <c r="H88" s="27" t="str">
        <f t="shared" si="14"/>
        <v>N/A</v>
      </c>
      <c r="I88" s="8">
        <v>-2.09</v>
      </c>
      <c r="J88" s="8">
        <v>10.220000000000001</v>
      </c>
      <c r="K88" s="28" t="s">
        <v>736</v>
      </c>
      <c r="L88" s="111" t="str">
        <f t="shared" si="15"/>
        <v>Yes</v>
      </c>
    </row>
    <row r="89" spans="1:12" x14ac:dyDescent="0.25">
      <c r="A89" s="174" t="s">
        <v>555</v>
      </c>
      <c r="B89" s="22" t="s">
        <v>213</v>
      </c>
      <c r="C89" s="23">
        <v>361610</v>
      </c>
      <c r="D89" s="27" t="str">
        <f t="shared" si="12"/>
        <v>N/A</v>
      </c>
      <c r="E89" s="23">
        <v>381292</v>
      </c>
      <c r="F89" s="27" t="str">
        <f t="shared" si="13"/>
        <v>N/A</v>
      </c>
      <c r="G89" s="23">
        <v>405012</v>
      </c>
      <c r="H89" s="27" t="str">
        <f t="shared" si="14"/>
        <v>N/A</v>
      </c>
      <c r="I89" s="8">
        <v>5.4429999999999996</v>
      </c>
      <c r="J89" s="8">
        <v>6.2210000000000001</v>
      </c>
      <c r="K89" s="28" t="s">
        <v>736</v>
      </c>
      <c r="L89" s="111" t="str">
        <f t="shared" si="15"/>
        <v>Yes</v>
      </c>
    </row>
    <row r="90" spans="1:12" x14ac:dyDescent="0.25">
      <c r="A90" s="174" t="s">
        <v>1309</v>
      </c>
      <c r="B90" s="22" t="s">
        <v>213</v>
      </c>
      <c r="C90" s="29">
        <v>559.96176820000005</v>
      </c>
      <c r="D90" s="27" t="str">
        <f t="shared" si="12"/>
        <v>N/A</v>
      </c>
      <c r="E90" s="29">
        <v>519.96718000999999</v>
      </c>
      <c r="F90" s="27" t="str">
        <f t="shared" si="13"/>
        <v>N/A</v>
      </c>
      <c r="G90" s="29">
        <v>539.55416877000005</v>
      </c>
      <c r="H90" s="27" t="str">
        <f t="shared" si="14"/>
        <v>N/A</v>
      </c>
      <c r="I90" s="8">
        <v>-7.14</v>
      </c>
      <c r="J90" s="8">
        <v>3.7669999999999999</v>
      </c>
      <c r="K90" s="28" t="s">
        <v>736</v>
      </c>
      <c r="L90" s="111" t="str">
        <f t="shared" si="15"/>
        <v>Yes</v>
      </c>
    </row>
    <row r="91" spans="1:12" x14ac:dyDescent="0.25">
      <c r="A91" s="174" t="s">
        <v>556</v>
      </c>
      <c r="B91" s="22" t="s">
        <v>213</v>
      </c>
      <c r="C91" s="29">
        <v>89770884</v>
      </c>
      <c r="D91" s="27" t="str">
        <f t="shared" si="12"/>
        <v>N/A</v>
      </c>
      <c r="E91" s="29">
        <v>90756563</v>
      </c>
      <c r="F91" s="27" t="str">
        <f t="shared" si="13"/>
        <v>N/A</v>
      </c>
      <c r="G91" s="29">
        <v>106438534</v>
      </c>
      <c r="H91" s="27" t="str">
        <f t="shared" si="14"/>
        <v>N/A</v>
      </c>
      <c r="I91" s="8">
        <v>1.0980000000000001</v>
      </c>
      <c r="J91" s="8">
        <v>17.28</v>
      </c>
      <c r="K91" s="28" t="s">
        <v>736</v>
      </c>
      <c r="L91" s="111" t="str">
        <f t="shared" si="15"/>
        <v>Yes</v>
      </c>
    </row>
    <row r="92" spans="1:12" x14ac:dyDescent="0.25">
      <c r="A92" s="174" t="s">
        <v>557</v>
      </c>
      <c r="B92" s="22" t="s">
        <v>213</v>
      </c>
      <c r="C92" s="23">
        <v>199818</v>
      </c>
      <c r="D92" s="27" t="str">
        <f t="shared" si="12"/>
        <v>N/A</v>
      </c>
      <c r="E92" s="23">
        <v>214598</v>
      </c>
      <c r="F92" s="27" t="str">
        <f t="shared" si="13"/>
        <v>N/A</v>
      </c>
      <c r="G92" s="23">
        <v>224811</v>
      </c>
      <c r="H92" s="27" t="str">
        <f t="shared" si="14"/>
        <v>N/A</v>
      </c>
      <c r="I92" s="8">
        <v>7.3970000000000002</v>
      </c>
      <c r="J92" s="8">
        <v>4.7590000000000003</v>
      </c>
      <c r="K92" s="28" t="s">
        <v>736</v>
      </c>
      <c r="L92" s="111" t="str">
        <f t="shared" si="15"/>
        <v>Yes</v>
      </c>
    </row>
    <row r="93" spans="1:12" x14ac:dyDescent="0.25">
      <c r="A93" s="174" t="s">
        <v>1310</v>
      </c>
      <c r="B93" s="22" t="s">
        <v>213</v>
      </c>
      <c r="C93" s="29">
        <v>449.26324956000002</v>
      </c>
      <c r="D93" s="27" t="str">
        <f t="shared" si="12"/>
        <v>N/A</v>
      </c>
      <c r="E93" s="29">
        <v>422.91430022999998</v>
      </c>
      <c r="F93" s="27" t="str">
        <f t="shared" si="13"/>
        <v>N/A</v>
      </c>
      <c r="G93" s="29">
        <v>473.45785570999999</v>
      </c>
      <c r="H93" s="27" t="str">
        <f t="shared" si="14"/>
        <v>N/A</v>
      </c>
      <c r="I93" s="8">
        <v>-5.86</v>
      </c>
      <c r="J93" s="8">
        <v>11.95</v>
      </c>
      <c r="K93" s="28" t="s">
        <v>736</v>
      </c>
      <c r="L93" s="111" t="str">
        <f t="shared" si="15"/>
        <v>Yes</v>
      </c>
    </row>
    <row r="94" spans="1:12" ht="25" x14ac:dyDescent="0.25">
      <c r="A94" s="174" t="s">
        <v>558</v>
      </c>
      <c r="B94" s="22" t="s">
        <v>213</v>
      </c>
      <c r="C94" s="29">
        <v>29996914</v>
      </c>
      <c r="D94" s="27" t="str">
        <f t="shared" si="12"/>
        <v>N/A</v>
      </c>
      <c r="E94" s="29">
        <v>27058108</v>
      </c>
      <c r="F94" s="27" t="str">
        <f t="shared" si="13"/>
        <v>N/A</v>
      </c>
      <c r="G94" s="29">
        <v>30904390</v>
      </c>
      <c r="H94" s="27" t="str">
        <f t="shared" si="14"/>
        <v>N/A</v>
      </c>
      <c r="I94" s="8">
        <v>-9.8000000000000007</v>
      </c>
      <c r="J94" s="8">
        <v>14.21</v>
      </c>
      <c r="K94" s="28" t="s">
        <v>736</v>
      </c>
      <c r="L94" s="111" t="str">
        <f t="shared" si="15"/>
        <v>Yes</v>
      </c>
    </row>
    <row r="95" spans="1:12" x14ac:dyDescent="0.25">
      <c r="A95" s="174" t="s">
        <v>559</v>
      </c>
      <c r="B95" s="22" t="s">
        <v>213</v>
      </c>
      <c r="C95" s="23">
        <v>34280</v>
      </c>
      <c r="D95" s="27" t="str">
        <f t="shared" si="12"/>
        <v>N/A</v>
      </c>
      <c r="E95" s="23">
        <v>35633</v>
      </c>
      <c r="F95" s="27" t="str">
        <f t="shared" si="13"/>
        <v>N/A</v>
      </c>
      <c r="G95" s="23">
        <v>43529</v>
      </c>
      <c r="H95" s="27" t="str">
        <f t="shared" si="14"/>
        <v>N/A</v>
      </c>
      <c r="I95" s="8">
        <v>3.9470000000000001</v>
      </c>
      <c r="J95" s="8">
        <v>22.16</v>
      </c>
      <c r="K95" s="28" t="s">
        <v>736</v>
      </c>
      <c r="L95" s="111" t="str">
        <f t="shared" si="15"/>
        <v>Yes</v>
      </c>
    </row>
    <row r="96" spans="1:12" ht="25" x14ac:dyDescent="0.25">
      <c r="A96" s="174" t="s">
        <v>1311</v>
      </c>
      <c r="B96" s="22" t="s">
        <v>213</v>
      </c>
      <c r="C96" s="29">
        <v>875.05583431000002</v>
      </c>
      <c r="D96" s="27" t="str">
        <f t="shared" si="12"/>
        <v>N/A</v>
      </c>
      <c r="E96" s="29">
        <v>759.3553167</v>
      </c>
      <c r="F96" s="27" t="str">
        <f t="shared" si="13"/>
        <v>N/A</v>
      </c>
      <c r="G96" s="29">
        <v>709.97243217000005</v>
      </c>
      <c r="H96" s="27" t="str">
        <f t="shared" si="14"/>
        <v>N/A</v>
      </c>
      <c r="I96" s="8">
        <v>-13.2</v>
      </c>
      <c r="J96" s="8">
        <v>-6.5</v>
      </c>
      <c r="K96" s="28" t="s">
        <v>736</v>
      </c>
      <c r="L96" s="111" t="str">
        <f t="shared" si="15"/>
        <v>Yes</v>
      </c>
    </row>
    <row r="97" spans="1:12" x14ac:dyDescent="0.25">
      <c r="A97" s="174" t="s">
        <v>560</v>
      </c>
      <c r="B97" s="22" t="s">
        <v>213</v>
      </c>
      <c r="C97" s="29">
        <v>163152779</v>
      </c>
      <c r="D97" s="27" t="str">
        <f t="shared" si="12"/>
        <v>N/A</v>
      </c>
      <c r="E97" s="29">
        <v>171032071</v>
      </c>
      <c r="F97" s="27" t="str">
        <f t="shared" si="13"/>
        <v>N/A</v>
      </c>
      <c r="G97" s="29">
        <v>192839654</v>
      </c>
      <c r="H97" s="27" t="str">
        <f t="shared" si="14"/>
        <v>N/A</v>
      </c>
      <c r="I97" s="8">
        <v>4.8289999999999997</v>
      </c>
      <c r="J97" s="8">
        <v>12.75</v>
      </c>
      <c r="K97" s="28" t="s">
        <v>736</v>
      </c>
      <c r="L97" s="111" t="str">
        <f t="shared" si="15"/>
        <v>Yes</v>
      </c>
    </row>
    <row r="98" spans="1:12" x14ac:dyDescent="0.25">
      <c r="A98" s="174" t="s">
        <v>561</v>
      </c>
      <c r="B98" s="22" t="s">
        <v>213</v>
      </c>
      <c r="C98" s="23">
        <v>205883</v>
      </c>
      <c r="D98" s="27" t="str">
        <f t="shared" si="12"/>
        <v>N/A</v>
      </c>
      <c r="E98" s="23">
        <v>222183</v>
      </c>
      <c r="F98" s="27" t="str">
        <f t="shared" si="13"/>
        <v>N/A</v>
      </c>
      <c r="G98" s="23">
        <v>232335</v>
      </c>
      <c r="H98" s="27" t="str">
        <f t="shared" si="14"/>
        <v>N/A</v>
      </c>
      <c r="I98" s="8">
        <v>7.9169999999999998</v>
      </c>
      <c r="J98" s="8">
        <v>4.569</v>
      </c>
      <c r="K98" s="28" t="s">
        <v>736</v>
      </c>
      <c r="L98" s="111" t="str">
        <f t="shared" si="15"/>
        <v>Yes</v>
      </c>
    </row>
    <row r="99" spans="1:12" x14ac:dyDescent="0.25">
      <c r="A99" s="174" t="s">
        <v>1312</v>
      </c>
      <c r="B99" s="22" t="s">
        <v>213</v>
      </c>
      <c r="C99" s="29">
        <v>792.45386456999995</v>
      </c>
      <c r="D99" s="27" t="str">
        <f t="shared" si="12"/>
        <v>N/A</v>
      </c>
      <c r="E99" s="29">
        <v>769.78018569999995</v>
      </c>
      <c r="F99" s="27" t="str">
        <f t="shared" si="13"/>
        <v>N/A</v>
      </c>
      <c r="G99" s="29">
        <v>830.00690382000005</v>
      </c>
      <c r="H99" s="27" t="str">
        <f t="shared" si="14"/>
        <v>N/A</v>
      </c>
      <c r="I99" s="8">
        <v>-2.86</v>
      </c>
      <c r="J99" s="8">
        <v>7.8239999999999998</v>
      </c>
      <c r="K99" s="28" t="s">
        <v>736</v>
      </c>
      <c r="L99" s="111" t="str">
        <f t="shared" si="15"/>
        <v>Yes</v>
      </c>
    </row>
    <row r="100" spans="1:12" x14ac:dyDescent="0.25">
      <c r="A100" s="174" t="s">
        <v>562</v>
      </c>
      <c r="B100" s="22" t="s">
        <v>213</v>
      </c>
      <c r="C100" s="29">
        <v>125863431</v>
      </c>
      <c r="D100" s="27" t="str">
        <f t="shared" si="12"/>
        <v>N/A</v>
      </c>
      <c r="E100" s="29">
        <v>131351355</v>
      </c>
      <c r="F100" s="27" t="str">
        <f t="shared" si="13"/>
        <v>N/A</v>
      </c>
      <c r="G100" s="29">
        <v>139762861</v>
      </c>
      <c r="H100" s="27" t="str">
        <f t="shared" si="14"/>
        <v>N/A</v>
      </c>
      <c r="I100" s="8">
        <v>4.3600000000000003</v>
      </c>
      <c r="J100" s="8">
        <v>6.4039999999999999</v>
      </c>
      <c r="K100" s="28" t="s">
        <v>736</v>
      </c>
      <c r="L100" s="111" t="str">
        <f t="shared" si="15"/>
        <v>Yes</v>
      </c>
    </row>
    <row r="101" spans="1:12" x14ac:dyDescent="0.25">
      <c r="A101" s="174" t="s">
        <v>563</v>
      </c>
      <c r="B101" s="22" t="s">
        <v>213</v>
      </c>
      <c r="C101" s="23">
        <v>265062</v>
      </c>
      <c r="D101" s="27" t="str">
        <f t="shared" si="12"/>
        <v>N/A</v>
      </c>
      <c r="E101" s="23">
        <v>287784</v>
      </c>
      <c r="F101" s="27" t="str">
        <f t="shared" si="13"/>
        <v>N/A</v>
      </c>
      <c r="G101" s="23">
        <v>303276</v>
      </c>
      <c r="H101" s="27" t="str">
        <f t="shared" si="14"/>
        <v>N/A</v>
      </c>
      <c r="I101" s="8">
        <v>8.5719999999999992</v>
      </c>
      <c r="J101" s="8">
        <v>5.383</v>
      </c>
      <c r="K101" s="28" t="s">
        <v>736</v>
      </c>
      <c r="L101" s="111" t="str">
        <f t="shared" si="15"/>
        <v>Yes</v>
      </c>
    </row>
    <row r="102" spans="1:12" x14ac:dyDescent="0.25">
      <c r="A102" s="174" t="s">
        <v>1313</v>
      </c>
      <c r="B102" s="22" t="s">
        <v>213</v>
      </c>
      <c r="C102" s="29">
        <v>474.84524752999999</v>
      </c>
      <c r="D102" s="27" t="str">
        <f t="shared" si="12"/>
        <v>N/A</v>
      </c>
      <c r="E102" s="29">
        <v>456.42341131000001</v>
      </c>
      <c r="F102" s="27" t="str">
        <f t="shared" si="13"/>
        <v>N/A</v>
      </c>
      <c r="G102" s="29">
        <v>460.84378915999997</v>
      </c>
      <c r="H102" s="27" t="str">
        <f t="shared" si="14"/>
        <v>N/A</v>
      </c>
      <c r="I102" s="8">
        <v>-3.88</v>
      </c>
      <c r="J102" s="8">
        <v>0.96850000000000003</v>
      </c>
      <c r="K102" s="28" t="s">
        <v>736</v>
      </c>
      <c r="L102" s="111" t="str">
        <f t="shared" si="15"/>
        <v>Yes</v>
      </c>
    </row>
    <row r="103" spans="1:12" ht="25" x14ac:dyDescent="0.25">
      <c r="A103" s="174" t="s">
        <v>564</v>
      </c>
      <c r="B103" s="22" t="s">
        <v>213</v>
      </c>
      <c r="C103" s="29">
        <v>116863089</v>
      </c>
      <c r="D103" s="27" t="str">
        <f t="shared" si="12"/>
        <v>N/A</v>
      </c>
      <c r="E103" s="29">
        <v>72473780</v>
      </c>
      <c r="F103" s="27" t="str">
        <f t="shared" si="13"/>
        <v>N/A</v>
      </c>
      <c r="G103" s="29">
        <v>92182816</v>
      </c>
      <c r="H103" s="27" t="str">
        <f t="shared" si="14"/>
        <v>N/A</v>
      </c>
      <c r="I103" s="8">
        <v>-38</v>
      </c>
      <c r="J103" s="8">
        <v>27.19</v>
      </c>
      <c r="K103" s="28" t="s">
        <v>736</v>
      </c>
      <c r="L103" s="111" t="str">
        <f t="shared" si="15"/>
        <v>Yes</v>
      </c>
    </row>
    <row r="104" spans="1:12" x14ac:dyDescent="0.25">
      <c r="A104" s="174" t="s">
        <v>565</v>
      </c>
      <c r="B104" s="22" t="s">
        <v>213</v>
      </c>
      <c r="C104" s="23">
        <v>7464</v>
      </c>
      <c r="D104" s="27" t="str">
        <f t="shared" si="12"/>
        <v>N/A</v>
      </c>
      <c r="E104" s="23">
        <v>6196</v>
      </c>
      <c r="F104" s="27" t="str">
        <f t="shared" si="13"/>
        <v>N/A</v>
      </c>
      <c r="G104" s="23">
        <v>7579</v>
      </c>
      <c r="H104" s="27" t="str">
        <f t="shared" si="14"/>
        <v>N/A</v>
      </c>
      <c r="I104" s="8">
        <v>-17</v>
      </c>
      <c r="J104" s="8">
        <v>22.32</v>
      </c>
      <c r="K104" s="28" t="s">
        <v>736</v>
      </c>
      <c r="L104" s="111" t="str">
        <f t="shared" si="15"/>
        <v>Yes</v>
      </c>
    </row>
    <row r="105" spans="1:12" x14ac:dyDescent="0.25">
      <c r="A105" s="174" t="s">
        <v>1314</v>
      </c>
      <c r="B105" s="22" t="s">
        <v>213</v>
      </c>
      <c r="C105" s="29">
        <v>15656.898311999999</v>
      </c>
      <c r="D105" s="27" t="str">
        <f t="shared" si="12"/>
        <v>N/A</v>
      </c>
      <c r="E105" s="29">
        <v>11696.86572</v>
      </c>
      <c r="F105" s="27" t="str">
        <f t="shared" si="13"/>
        <v>N/A</v>
      </c>
      <c r="G105" s="29">
        <v>12162.92598</v>
      </c>
      <c r="H105" s="27" t="str">
        <f t="shared" si="14"/>
        <v>N/A</v>
      </c>
      <c r="I105" s="8">
        <v>-25.3</v>
      </c>
      <c r="J105" s="8">
        <v>3.984</v>
      </c>
      <c r="K105" s="28" t="s">
        <v>736</v>
      </c>
      <c r="L105" s="111" t="str">
        <f t="shared" si="15"/>
        <v>Yes</v>
      </c>
    </row>
    <row r="106" spans="1:12" x14ac:dyDescent="0.25">
      <c r="A106" s="174" t="s">
        <v>566</v>
      </c>
      <c r="B106" s="22" t="s">
        <v>213</v>
      </c>
      <c r="C106" s="29">
        <v>130623754</v>
      </c>
      <c r="D106" s="27" t="str">
        <f t="shared" si="12"/>
        <v>N/A</v>
      </c>
      <c r="E106" s="29">
        <v>128991867</v>
      </c>
      <c r="F106" s="27" t="str">
        <f t="shared" si="13"/>
        <v>N/A</v>
      </c>
      <c r="G106" s="29">
        <v>141101533</v>
      </c>
      <c r="H106" s="27" t="str">
        <f t="shared" si="14"/>
        <v>N/A</v>
      </c>
      <c r="I106" s="8">
        <v>-1.25</v>
      </c>
      <c r="J106" s="8">
        <v>9.3879999999999999</v>
      </c>
      <c r="K106" s="28" t="s">
        <v>736</v>
      </c>
      <c r="L106" s="111" t="str">
        <f t="shared" si="15"/>
        <v>Yes</v>
      </c>
    </row>
    <row r="107" spans="1:12" x14ac:dyDescent="0.25">
      <c r="A107" s="174" t="s">
        <v>567</v>
      </c>
      <c r="B107" s="22" t="s">
        <v>213</v>
      </c>
      <c r="C107" s="23">
        <v>287760</v>
      </c>
      <c r="D107" s="27" t="str">
        <f t="shared" si="12"/>
        <v>N/A</v>
      </c>
      <c r="E107" s="23">
        <v>301168</v>
      </c>
      <c r="F107" s="27" t="str">
        <f t="shared" si="13"/>
        <v>N/A</v>
      </c>
      <c r="G107" s="23">
        <v>319534</v>
      </c>
      <c r="H107" s="27" t="str">
        <f t="shared" si="14"/>
        <v>N/A</v>
      </c>
      <c r="I107" s="8">
        <v>4.6589999999999998</v>
      </c>
      <c r="J107" s="8">
        <v>6.0979999999999999</v>
      </c>
      <c r="K107" s="28" t="s">
        <v>736</v>
      </c>
      <c r="L107" s="111" t="str">
        <f t="shared" si="15"/>
        <v>Yes</v>
      </c>
    </row>
    <row r="108" spans="1:12" x14ac:dyDescent="0.25">
      <c r="A108" s="174" t="s">
        <v>1315</v>
      </c>
      <c r="B108" s="22" t="s">
        <v>213</v>
      </c>
      <c r="C108" s="29">
        <v>453.93297887</v>
      </c>
      <c r="D108" s="27" t="str">
        <f t="shared" si="12"/>
        <v>N/A</v>
      </c>
      <c r="E108" s="29">
        <v>428.30535449000001</v>
      </c>
      <c r="F108" s="27" t="str">
        <f t="shared" si="13"/>
        <v>N/A</v>
      </c>
      <c r="G108" s="29">
        <v>441.58534929000001</v>
      </c>
      <c r="H108" s="27" t="str">
        <f t="shared" si="14"/>
        <v>N/A</v>
      </c>
      <c r="I108" s="8">
        <v>-5.65</v>
      </c>
      <c r="J108" s="8">
        <v>3.101</v>
      </c>
      <c r="K108" s="28" t="s">
        <v>736</v>
      </c>
      <c r="L108" s="111" t="str">
        <f t="shared" si="15"/>
        <v>Yes</v>
      </c>
    </row>
    <row r="109" spans="1:12" x14ac:dyDescent="0.25">
      <c r="A109" s="174" t="s">
        <v>568</v>
      </c>
      <c r="B109" s="22" t="s">
        <v>213</v>
      </c>
      <c r="C109" s="29">
        <v>319128929</v>
      </c>
      <c r="D109" s="27" t="str">
        <f t="shared" si="12"/>
        <v>N/A</v>
      </c>
      <c r="E109" s="29">
        <v>398624657</v>
      </c>
      <c r="F109" s="27" t="str">
        <f t="shared" si="13"/>
        <v>N/A</v>
      </c>
      <c r="G109" s="29">
        <v>411409931</v>
      </c>
      <c r="H109" s="27" t="str">
        <f t="shared" si="14"/>
        <v>N/A</v>
      </c>
      <c r="I109" s="8">
        <v>24.91</v>
      </c>
      <c r="J109" s="8">
        <v>3.2069999999999999</v>
      </c>
      <c r="K109" s="28" t="s">
        <v>736</v>
      </c>
      <c r="L109" s="111" t="str">
        <f t="shared" si="15"/>
        <v>Yes</v>
      </c>
    </row>
    <row r="110" spans="1:12" x14ac:dyDescent="0.25">
      <c r="A110" s="174" t="s">
        <v>569</v>
      </c>
      <c r="B110" s="22" t="s">
        <v>213</v>
      </c>
      <c r="C110" s="23">
        <v>312151</v>
      </c>
      <c r="D110" s="27" t="str">
        <f t="shared" si="12"/>
        <v>N/A</v>
      </c>
      <c r="E110" s="23">
        <v>333729</v>
      </c>
      <c r="F110" s="27" t="str">
        <f t="shared" si="13"/>
        <v>N/A</v>
      </c>
      <c r="G110" s="23">
        <v>354055</v>
      </c>
      <c r="H110" s="27" t="str">
        <f t="shared" si="14"/>
        <v>N/A</v>
      </c>
      <c r="I110" s="8">
        <v>6.9130000000000003</v>
      </c>
      <c r="J110" s="8">
        <v>6.0910000000000002</v>
      </c>
      <c r="K110" s="28" t="s">
        <v>736</v>
      </c>
      <c r="L110" s="111" t="str">
        <f t="shared" si="15"/>
        <v>Yes</v>
      </c>
    </row>
    <row r="111" spans="1:12" x14ac:dyDescent="0.25">
      <c r="A111" s="174" t="s">
        <v>1316</v>
      </c>
      <c r="B111" s="22" t="s">
        <v>213</v>
      </c>
      <c r="C111" s="29">
        <v>1022.3543380999999</v>
      </c>
      <c r="D111" s="27" t="str">
        <f t="shared" si="12"/>
        <v>N/A</v>
      </c>
      <c r="E111" s="29">
        <v>1194.4561515</v>
      </c>
      <c r="F111" s="27" t="str">
        <f t="shared" si="13"/>
        <v>N/A</v>
      </c>
      <c r="G111" s="29">
        <v>1161.9944105</v>
      </c>
      <c r="H111" s="27" t="str">
        <f t="shared" si="14"/>
        <v>N/A</v>
      </c>
      <c r="I111" s="8">
        <v>16.829999999999998</v>
      </c>
      <c r="J111" s="8">
        <v>-2.72</v>
      </c>
      <c r="K111" s="28" t="s">
        <v>736</v>
      </c>
      <c r="L111" s="111" t="str">
        <f t="shared" si="15"/>
        <v>Yes</v>
      </c>
    </row>
    <row r="112" spans="1:12" ht="25" x14ac:dyDescent="0.25">
      <c r="A112" s="174" t="s">
        <v>570</v>
      </c>
      <c r="B112" s="22" t="s">
        <v>213</v>
      </c>
      <c r="C112" s="29">
        <v>80959144</v>
      </c>
      <c r="D112" s="27" t="str">
        <f t="shared" si="12"/>
        <v>N/A</v>
      </c>
      <c r="E112" s="29">
        <v>31192911</v>
      </c>
      <c r="F112" s="27" t="str">
        <f t="shared" si="13"/>
        <v>N/A</v>
      </c>
      <c r="G112" s="29">
        <v>40219351</v>
      </c>
      <c r="H112" s="27" t="str">
        <f t="shared" si="14"/>
        <v>N/A</v>
      </c>
      <c r="I112" s="8">
        <v>-61.5</v>
      </c>
      <c r="J112" s="8">
        <v>28.94</v>
      </c>
      <c r="K112" s="28" t="s">
        <v>736</v>
      </c>
      <c r="L112" s="111" t="str">
        <f t="shared" si="15"/>
        <v>Yes</v>
      </c>
    </row>
    <row r="113" spans="1:12" x14ac:dyDescent="0.25">
      <c r="A113" s="174" t="s">
        <v>571</v>
      </c>
      <c r="B113" s="22" t="s">
        <v>213</v>
      </c>
      <c r="C113" s="23">
        <v>14850</v>
      </c>
      <c r="D113" s="27" t="str">
        <f t="shared" si="12"/>
        <v>N/A</v>
      </c>
      <c r="E113" s="23">
        <v>13976</v>
      </c>
      <c r="F113" s="27" t="str">
        <f t="shared" si="13"/>
        <v>N/A</v>
      </c>
      <c r="G113" s="23">
        <v>16216</v>
      </c>
      <c r="H113" s="27" t="str">
        <f t="shared" si="14"/>
        <v>N/A</v>
      </c>
      <c r="I113" s="8">
        <v>-5.89</v>
      </c>
      <c r="J113" s="8">
        <v>16.03</v>
      </c>
      <c r="K113" s="28" t="s">
        <v>736</v>
      </c>
      <c r="L113" s="111" t="str">
        <f t="shared" si="15"/>
        <v>Yes</v>
      </c>
    </row>
    <row r="114" spans="1:12" x14ac:dyDescent="0.25">
      <c r="A114" s="174" t="s">
        <v>1317</v>
      </c>
      <c r="B114" s="22" t="s">
        <v>213</v>
      </c>
      <c r="C114" s="29">
        <v>5451.7942088</v>
      </c>
      <c r="D114" s="27" t="str">
        <f t="shared" si="12"/>
        <v>N/A</v>
      </c>
      <c r="E114" s="29">
        <v>2231.8911705999999</v>
      </c>
      <c r="F114" s="27" t="str">
        <f t="shared" si="13"/>
        <v>N/A</v>
      </c>
      <c r="G114" s="29">
        <v>2480.2263813999998</v>
      </c>
      <c r="H114" s="27" t="str">
        <f t="shared" si="14"/>
        <v>N/A</v>
      </c>
      <c r="I114" s="8">
        <v>-59.1</v>
      </c>
      <c r="J114" s="8">
        <v>11.13</v>
      </c>
      <c r="K114" s="28" t="s">
        <v>736</v>
      </c>
      <c r="L114" s="111" t="str">
        <f t="shared" si="15"/>
        <v>Yes</v>
      </c>
    </row>
    <row r="115" spans="1:12" ht="25" x14ac:dyDescent="0.25">
      <c r="A115" s="174" t="s">
        <v>572</v>
      </c>
      <c r="B115" s="22" t="s">
        <v>213</v>
      </c>
      <c r="C115" s="29">
        <v>7397783</v>
      </c>
      <c r="D115" s="27" t="str">
        <f t="shared" si="12"/>
        <v>N/A</v>
      </c>
      <c r="E115" s="29">
        <v>7203850</v>
      </c>
      <c r="F115" s="27" t="str">
        <f t="shared" si="13"/>
        <v>N/A</v>
      </c>
      <c r="G115" s="29">
        <v>13422225</v>
      </c>
      <c r="H115" s="27" t="str">
        <f t="shared" si="14"/>
        <v>N/A</v>
      </c>
      <c r="I115" s="8">
        <v>-2.62</v>
      </c>
      <c r="J115" s="8">
        <v>86.32</v>
      </c>
      <c r="K115" s="28" t="s">
        <v>736</v>
      </c>
      <c r="L115" s="111" t="str">
        <f t="shared" si="15"/>
        <v>No</v>
      </c>
    </row>
    <row r="116" spans="1:12" x14ac:dyDescent="0.25">
      <c r="A116" s="110" t="s">
        <v>573</v>
      </c>
      <c r="B116" s="22" t="s">
        <v>213</v>
      </c>
      <c r="C116" s="23">
        <v>24108</v>
      </c>
      <c r="D116" s="27" t="str">
        <f t="shared" si="12"/>
        <v>N/A</v>
      </c>
      <c r="E116" s="23">
        <v>24779</v>
      </c>
      <c r="F116" s="27" t="str">
        <f t="shared" si="13"/>
        <v>N/A</v>
      </c>
      <c r="G116" s="23">
        <v>28351</v>
      </c>
      <c r="H116" s="27" t="str">
        <f t="shared" si="14"/>
        <v>N/A</v>
      </c>
      <c r="I116" s="8">
        <v>2.7829999999999999</v>
      </c>
      <c r="J116" s="8">
        <v>14.42</v>
      </c>
      <c r="K116" s="28" t="s">
        <v>736</v>
      </c>
      <c r="L116" s="111" t="str">
        <f t="shared" si="15"/>
        <v>Yes</v>
      </c>
    </row>
    <row r="117" spans="1:12" x14ac:dyDescent="0.25">
      <c r="A117" s="110" t="s">
        <v>1318</v>
      </c>
      <c r="B117" s="22" t="s">
        <v>213</v>
      </c>
      <c r="C117" s="29">
        <v>306.86008794000003</v>
      </c>
      <c r="D117" s="27" t="str">
        <f t="shared" si="12"/>
        <v>N/A</v>
      </c>
      <c r="E117" s="29">
        <v>290.72400016</v>
      </c>
      <c r="F117" s="27" t="str">
        <f t="shared" si="13"/>
        <v>N/A</v>
      </c>
      <c r="G117" s="29">
        <v>473.43039046000001</v>
      </c>
      <c r="H117" s="27" t="str">
        <f t="shared" si="14"/>
        <v>N/A</v>
      </c>
      <c r="I117" s="8">
        <v>-5.26</v>
      </c>
      <c r="J117" s="8">
        <v>62.85</v>
      </c>
      <c r="K117" s="28" t="s">
        <v>736</v>
      </c>
      <c r="L117" s="111" t="str">
        <f t="shared" si="15"/>
        <v>No</v>
      </c>
    </row>
    <row r="118" spans="1:12" ht="25" x14ac:dyDescent="0.25">
      <c r="A118" s="143" t="s">
        <v>574</v>
      </c>
      <c r="B118" s="22" t="s">
        <v>213</v>
      </c>
      <c r="C118" s="29">
        <v>0</v>
      </c>
      <c r="D118" s="27" t="str">
        <f t="shared" si="12"/>
        <v>N/A</v>
      </c>
      <c r="E118" s="29">
        <v>0</v>
      </c>
      <c r="F118" s="27" t="str">
        <f t="shared" si="13"/>
        <v>N/A</v>
      </c>
      <c r="G118" s="29">
        <v>0</v>
      </c>
      <c r="H118" s="27" t="str">
        <f t="shared" si="14"/>
        <v>N/A</v>
      </c>
      <c r="I118" s="8" t="s">
        <v>1748</v>
      </c>
      <c r="J118" s="8" t="s">
        <v>1748</v>
      </c>
      <c r="K118" s="28" t="s">
        <v>736</v>
      </c>
      <c r="L118" s="111" t="str">
        <f t="shared" si="15"/>
        <v>N/A</v>
      </c>
    </row>
    <row r="119" spans="1:12" x14ac:dyDescent="0.25">
      <c r="A119" s="143" t="s">
        <v>575</v>
      </c>
      <c r="B119" s="22" t="s">
        <v>213</v>
      </c>
      <c r="C119" s="23">
        <v>0</v>
      </c>
      <c r="D119" s="27" t="str">
        <f t="shared" si="12"/>
        <v>N/A</v>
      </c>
      <c r="E119" s="23">
        <v>0</v>
      </c>
      <c r="F119" s="27" t="str">
        <f t="shared" si="13"/>
        <v>N/A</v>
      </c>
      <c r="G119" s="23">
        <v>0</v>
      </c>
      <c r="H119" s="27" t="str">
        <f t="shared" si="14"/>
        <v>N/A</v>
      </c>
      <c r="I119" s="8" t="s">
        <v>1748</v>
      </c>
      <c r="J119" s="8" t="s">
        <v>1748</v>
      </c>
      <c r="K119" s="28" t="s">
        <v>736</v>
      </c>
      <c r="L119" s="111" t="str">
        <f t="shared" si="15"/>
        <v>N/A</v>
      </c>
    </row>
    <row r="120" spans="1:12" ht="25" x14ac:dyDescent="0.25">
      <c r="A120" s="143" t="s">
        <v>1319</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736</v>
      </c>
      <c r="L120" s="111" t="str">
        <f t="shared" si="15"/>
        <v>N/A</v>
      </c>
    </row>
    <row r="121" spans="1:12" ht="25" x14ac:dyDescent="0.25">
      <c r="A121" s="143" t="s">
        <v>576</v>
      </c>
      <c r="B121" s="22" t="s">
        <v>213</v>
      </c>
      <c r="C121" s="29">
        <v>5849510</v>
      </c>
      <c r="D121" s="27" t="str">
        <f t="shared" si="12"/>
        <v>N/A</v>
      </c>
      <c r="E121" s="29">
        <v>0</v>
      </c>
      <c r="F121" s="27" t="str">
        <f t="shared" si="13"/>
        <v>N/A</v>
      </c>
      <c r="G121" s="29">
        <v>0</v>
      </c>
      <c r="H121" s="27" t="str">
        <f t="shared" si="14"/>
        <v>N/A</v>
      </c>
      <c r="I121" s="8">
        <v>-100</v>
      </c>
      <c r="J121" s="8" t="s">
        <v>1748</v>
      </c>
      <c r="K121" s="28" t="s">
        <v>736</v>
      </c>
      <c r="L121" s="111" t="str">
        <f t="shared" si="15"/>
        <v>N/A</v>
      </c>
    </row>
    <row r="122" spans="1:12" x14ac:dyDescent="0.25">
      <c r="A122" s="143" t="s">
        <v>577</v>
      </c>
      <c r="B122" s="22" t="s">
        <v>213</v>
      </c>
      <c r="C122" s="23">
        <v>6127</v>
      </c>
      <c r="D122" s="27" t="str">
        <f t="shared" si="12"/>
        <v>N/A</v>
      </c>
      <c r="E122" s="23">
        <v>0</v>
      </c>
      <c r="F122" s="27" t="str">
        <f t="shared" si="13"/>
        <v>N/A</v>
      </c>
      <c r="G122" s="23">
        <v>0</v>
      </c>
      <c r="H122" s="27" t="str">
        <f t="shared" si="14"/>
        <v>N/A</v>
      </c>
      <c r="I122" s="8">
        <v>-100</v>
      </c>
      <c r="J122" s="8" t="s">
        <v>1748</v>
      </c>
      <c r="K122" s="28" t="s">
        <v>736</v>
      </c>
      <c r="L122" s="111" t="str">
        <f t="shared" si="15"/>
        <v>N/A</v>
      </c>
    </row>
    <row r="123" spans="1:12" ht="25" x14ac:dyDescent="0.25">
      <c r="A123" s="143" t="s">
        <v>1320</v>
      </c>
      <c r="B123" s="22" t="s">
        <v>213</v>
      </c>
      <c r="C123" s="29">
        <v>954.71029868000005</v>
      </c>
      <c r="D123" s="27" t="str">
        <f t="shared" si="12"/>
        <v>N/A</v>
      </c>
      <c r="E123" s="29" t="s">
        <v>1748</v>
      </c>
      <c r="F123" s="27" t="str">
        <f t="shared" si="13"/>
        <v>N/A</v>
      </c>
      <c r="G123" s="29" t="s">
        <v>1748</v>
      </c>
      <c r="H123" s="27" t="str">
        <f t="shared" si="14"/>
        <v>N/A</v>
      </c>
      <c r="I123" s="8" t="s">
        <v>1748</v>
      </c>
      <c r="J123" s="8" t="s">
        <v>1748</v>
      </c>
      <c r="K123" s="28" t="s">
        <v>736</v>
      </c>
      <c r="L123" s="111" t="str">
        <f t="shared" si="15"/>
        <v>N/A</v>
      </c>
    </row>
    <row r="124" spans="1:12" ht="25" x14ac:dyDescent="0.25">
      <c r="A124" s="143" t="s">
        <v>578</v>
      </c>
      <c r="B124" s="22" t="s">
        <v>213</v>
      </c>
      <c r="C124" s="29">
        <v>5888221</v>
      </c>
      <c r="D124" s="27" t="str">
        <f t="shared" si="12"/>
        <v>N/A</v>
      </c>
      <c r="E124" s="29">
        <v>6655369</v>
      </c>
      <c r="F124" s="27" t="str">
        <f t="shared" si="13"/>
        <v>N/A</v>
      </c>
      <c r="G124" s="29">
        <v>8249236</v>
      </c>
      <c r="H124" s="27" t="str">
        <f t="shared" si="14"/>
        <v>N/A</v>
      </c>
      <c r="I124" s="8">
        <v>13.03</v>
      </c>
      <c r="J124" s="8">
        <v>23.95</v>
      </c>
      <c r="K124" s="28" t="s">
        <v>736</v>
      </c>
      <c r="L124" s="111" t="str">
        <f t="shared" si="15"/>
        <v>Yes</v>
      </c>
    </row>
    <row r="125" spans="1:12" x14ac:dyDescent="0.25">
      <c r="A125" s="134" t="s">
        <v>579</v>
      </c>
      <c r="B125" s="22" t="s">
        <v>213</v>
      </c>
      <c r="C125" s="23">
        <v>3072</v>
      </c>
      <c r="D125" s="27" t="str">
        <f t="shared" si="12"/>
        <v>N/A</v>
      </c>
      <c r="E125" s="23">
        <v>4022</v>
      </c>
      <c r="F125" s="27" t="str">
        <f t="shared" si="13"/>
        <v>N/A</v>
      </c>
      <c r="G125" s="23">
        <v>5568</v>
      </c>
      <c r="H125" s="27" t="str">
        <f t="shared" si="14"/>
        <v>N/A</v>
      </c>
      <c r="I125" s="8">
        <v>30.92</v>
      </c>
      <c r="J125" s="8">
        <v>38.44</v>
      </c>
      <c r="K125" s="28" t="s">
        <v>736</v>
      </c>
      <c r="L125" s="111" t="str">
        <f t="shared" si="15"/>
        <v>No</v>
      </c>
    </row>
    <row r="126" spans="1:12" ht="25" x14ac:dyDescent="0.25">
      <c r="A126" s="134" t="s">
        <v>1321</v>
      </c>
      <c r="B126" s="22" t="s">
        <v>213</v>
      </c>
      <c r="C126" s="29">
        <v>1916.7386068000001</v>
      </c>
      <c r="D126" s="27" t="str">
        <f t="shared" si="12"/>
        <v>N/A</v>
      </c>
      <c r="E126" s="29">
        <v>1654.7411735000001</v>
      </c>
      <c r="F126" s="27" t="str">
        <f t="shared" si="13"/>
        <v>N/A</v>
      </c>
      <c r="G126" s="29">
        <v>1481.5438217999999</v>
      </c>
      <c r="H126" s="27" t="str">
        <f t="shared" si="14"/>
        <v>N/A</v>
      </c>
      <c r="I126" s="8">
        <v>-13.7</v>
      </c>
      <c r="J126" s="8">
        <v>-10.5</v>
      </c>
      <c r="K126" s="28" t="s">
        <v>736</v>
      </c>
      <c r="L126" s="111" t="str">
        <f t="shared" si="15"/>
        <v>Yes</v>
      </c>
    </row>
    <row r="127" spans="1:12" ht="25" x14ac:dyDescent="0.25">
      <c r="A127" s="134" t="s">
        <v>580</v>
      </c>
      <c r="B127" s="22" t="s">
        <v>213</v>
      </c>
      <c r="C127" s="29">
        <v>4311153</v>
      </c>
      <c r="D127" s="27" t="str">
        <f t="shared" si="12"/>
        <v>N/A</v>
      </c>
      <c r="E127" s="29">
        <v>3295614</v>
      </c>
      <c r="F127" s="27" t="str">
        <f t="shared" si="13"/>
        <v>N/A</v>
      </c>
      <c r="G127" s="29">
        <v>3118496</v>
      </c>
      <c r="H127" s="27" t="str">
        <f t="shared" si="14"/>
        <v>N/A</v>
      </c>
      <c r="I127" s="8">
        <v>-23.6</v>
      </c>
      <c r="J127" s="8">
        <v>-5.37</v>
      </c>
      <c r="K127" s="28" t="s">
        <v>736</v>
      </c>
      <c r="L127" s="111" t="str">
        <f t="shared" si="15"/>
        <v>Yes</v>
      </c>
    </row>
    <row r="128" spans="1:12" x14ac:dyDescent="0.25">
      <c r="A128" s="134" t="s">
        <v>581</v>
      </c>
      <c r="B128" s="22" t="s">
        <v>213</v>
      </c>
      <c r="C128" s="23">
        <v>2260</v>
      </c>
      <c r="D128" s="27" t="str">
        <f t="shared" si="12"/>
        <v>N/A</v>
      </c>
      <c r="E128" s="23">
        <v>1930</v>
      </c>
      <c r="F128" s="27" t="str">
        <f t="shared" si="13"/>
        <v>N/A</v>
      </c>
      <c r="G128" s="23">
        <v>1803</v>
      </c>
      <c r="H128" s="27" t="str">
        <f t="shared" si="14"/>
        <v>N/A</v>
      </c>
      <c r="I128" s="8">
        <v>-14.6</v>
      </c>
      <c r="J128" s="8">
        <v>-6.58</v>
      </c>
      <c r="K128" s="28" t="s">
        <v>736</v>
      </c>
      <c r="L128" s="111" t="str">
        <f t="shared" si="15"/>
        <v>Yes</v>
      </c>
    </row>
    <row r="129" spans="1:12" ht="25" x14ac:dyDescent="0.25">
      <c r="A129" s="134" t="s">
        <v>1322</v>
      </c>
      <c r="B129" s="22" t="s">
        <v>213</v>
      </c>
      <c r="C129" s="29">
        <v>1907.589823</v>
      </c>
      <c r="D129" s="27" t="str">
        <f t="shared" si="12"/>
        <v>N/A</v>
      </c>
      <c r="E129" s="29">
        <v>1707.5720206999999</v>
      </c>
      <c r="F129" s="27" t="str">
        <f t="shared" si="13"/>
        <v>N/A</v>
      </c>
      <c r="G129" s="29">
        <v>1729.615086</v>
      </c>
      <c r="H129" s="27" t="str">
        <f t="shared" si="14"/>
        <v>N/A</v>
      </c>
      <c r="I129" s="8">
        <v>-10.5</v>
      </c>
      <c r="J129" s="8">
        <v>1.2909999999999999</v>
      </c>
      <c r="K129" s="28" t="s">
        <v>736</v>
      </c>
      <c r="L129" s="111" t="str">
        <f t="shared" si="15"/>
        <v>Yes</v>
      </c>
    </row>
    <row r="130" spans="1:12" x14ac:dyDescent="0.25">
      <c r="A130" s="134" t="s">
        <v>582</v>
      </c>
      <c r="B130" s="22" t="s">
        <v>213</v>
      </c>
      <c r="C130" s="29">
        <v>7541231</v>
      </c>
      <c r="D130" s="27" t="str">
        <f t="shared" si="12"/>
        <v>N/A</v>
      </c>
      <c r="E130" s="29">
        <v>5951049</v>
      </c>
      <c r="F130" s="27" t="str">
        <f t="shared" si="13"/>
        <v>N/A</v>
      </c>
      <c r="G130" s="29">
        <v>7156940</v>
      </c>
      <c r="H130" s="27" t="str">
        <f t="shared" si="14"/>
        <v>N/A</v>
      </c>
      <c r="I130" s="8">
        <v>-21.1</v>
      </c>
      <c r="J130" s="8">
        <v>20.260000000000002</v>
      </c>
      <c r="K130" s="28" t="s">
        <v>736</v>
      </c>
      <c r="L130" s="111" t="str">
        <f t="shared" si="15"/>
        <v>Yes</v>
      </c>
    </row>
    <row r="131" spans="1:12" x14ac:dyDescent="0.25">
      <c r="A131" s="134" t="s">
        <v>583</v>
      </c>
      <c r="B131" s="22" t="s">
        <v>213</v>
      </c>
      <c r="C131" s="23">
        <v>593</v>
      </c>
      <c r="D131" s="27" t="str">
        <f t="shared" si="12"/>
        <v>N/A</v>
      </c>
      <c r="E131" s="23">
        <v>464</v>
      </c>
      <c r="F131" s="27" t="str">
        <f t="shared" si="13"/>
        <v>N/A</v>
      </c>
      <c r="G131" s="23">
        <v>576</v>
      </c>
      <c r="H131" s="27" t="str">
        <f t="shared" si="14"/>
        <v>N/A</v>
      </c>
      <c r="I131" s="8">
        <v>-21.8</v>
      </c>
      <c r="J131" s="8">
        <v>24.14</v>
      </c>
      <c r="K131" s="28" t="s">
        <v>736</v>
      </c>
      <c r="L131" s="111" t="str">
        <f t="shared" si="15"/>
        <v>Yes</v>
      </c>
    </row>
    <row r="132" spans="1:12" x14ac:dyDescent="0.25">
      <c r="A132" s="134" t="s">
        <v>1323</v>
      </c>
      <c r="B132" s="22" t="s">
        <v>213</v>
      </c>
      <c r="C132" s="29">
        <v>12717.084317000001</v>
      </c>
      <c r="D132" s="27" t="str">
        <f t="shared" si="12"/>
        <v>N/A</v>
      </c>
      <c r="E132" s="29">
        <v>12825.536638</v>
      </c>
      <c r="F132" s="27" t="str">
        <f t="shared" si="13"/>
        <v>N/A</v>
      </c>
      <c r="G132" s="29">
        <v>12425.243055999999</v>
      </c>
      <c r="H132" s="27" t="str">
        <f t="shared" si="14"/>
        <v>N/A</v>
      </c>
      <c r="I132" s="8">
        <v>0.8528</v>
      </c>
      <c r="J132" s="8">
        <v>-3.12</v>
      </c>
      <c r="K132" s="28" t="s">
        <v>736</v>
      </c>
      <c r="L132" s="111" t="str">
        <f t="shared" si="15"/>
        <v>Yes</v>
      </c>
    </row>
    <row r="133" spans="1:12" ht="25" x14ac:dyDescent="0.25">
      <c r="A133" s="134" t="s">
        <v>584</v>
      </c>
      <c r="B133" s="22" t="s">
        <v>213</v>
      </c>
      <c r="C133" s="29">
        <v>84359</v>
      </c>
      <c r="D133" s="27" t="str">
        <f t="shared" si="12"/>
        <v>N/A</v>
      </c>
      <c r="E133" s="29">
        <v>63137</v>
      </c>
      <c r="F133" s="27" t="str">
        <f t="shared" si="13"/>
        <v>N/A</v>
      </c>
      <c r="G133" s="29">
        <v>63364</v>
      </c>
      <c r="H133" s="27" t="str">
        <f t="shared" si="14"/>
        <v>N/A</v>
      </c>
      <c r="I133" s="8">
        <v>-25.2</v>
      </c>
      <c r="J133" s="8">
        <v>0.35949999999999999</v>
      </c>
      <c r="K133" s="28" t="s">
        <v>736</v>
      </c>
      <c r="L133" s="111" t="str">
        <f>IF(J133="Div by 0", "N/A", IF(OR(J133="N/A",K133="N/A"),"N/A", IF(J133&gt;VALUE(MID(K133,1,2)), "No", IF(J133&lt;-1*VALUE(MID(K133,1,2)), "No", "Yes"))))</f>
        <v>Yes</v>
      </c>
    </row>
    <row r="134" spans="1:12" x14ac:dyDescent="0.25">
      <c r="A134" s="134" t="s">
        <v>585</v>
      </c>
      <c r="B134" s="22" t="s">
        <v>213</v>
      </c>
      <c r="C134" s="23">
        <v>141</v>
      </c>
      <c r="D134" s="27" t="str">
        <f t="shared" si="12"/>
        <v>N/A</v>
      </c>
      <c r="E134" s="23">
        <v>123</v>
      </c>
      <c r="F134" s="27" t="str">
        <f t="shared" si="13"/>
        <v>N/A</v>
      </c>
      <c r="G134" s="23">
        <v>84</v>
      </c>
      <c r="H134" s="27" t="str">
        <f t="shared" si="14"/>
        <v>N/A</v>
      </c>
      <c r="I134" s="8">
        <v>-12.8</v>
      </c>
      <c r="J134" s="8">
        <v>-31.7</v>
      </c>
      <c r="K134" s="28" t="s">
        <v>736</v>
      </c>
      <c r="L134" s="111" t="str">
        <f t="shared" ref="L134:L138" si="16">IF(J134="Div by 0", "N/A", IF(OR(J134="N/A",K134="N/A"),"N/A", IF(J134&gt;VALUE(MID(K134,1,2)), "No", IF(J134&lt;-1*VALUE(MID(K134,1,2)), "No", "Yes"))))</f>
        <v>No</v>
      </c>
    </row>
    <row r="135" spans="1:12" ht="25" x14ac:dyDescent="0.25">
      <c r="A135" s="134" t="s">
        <v>1324</v>
      </c>
      <c r="B135" s="22" t="s">
        <v>213</v>
      </c>
      <c r="C135" s="29">
        <v>598.29078014000004</v>
      </c>
      <c r="D135" s="27" t="str">
        <f t="shared" si="12"/>
        <v>N/A</v>
      </c>
      <c r="E135" s="29">
        <v>513.30894308999996</v>
      </c>
      <c r="F135" s="27" t="str">
        <f t="shared" si="13"/>
        <v>N/A</v>
      </c>
      <c r="G135" s="29">
        <v>754.33333332999996</v>
      </c>
      <c r="H135" s="27" t="str">
        <f t="shared" si="14"/>
        <v>N/A</v>
      </c>
      <c r="I135" s="8">
        <v>-14.2</v>
      </c>
      <c r="J135" s="8">
        <v>46.96</v>
      </c>
      <c r="K135" s="28" t="s">
        <v>736</v>
      </c>
      <c r="L135" s="111" t="str">
        <f t="shared" si="16"/>
        <v>No</v>
      </c>
    </row>
    <row r="136" spans="1:12" ht="25" x14ac:dyDescent="0.25">
      <c r="A136" s="134" t="s">
        <v>586</v>
      </c>
      <c r="B136" s="22" t="s">
        <v>213</v>
      </c>
      <c r="C136" s="29">
        <v>23647906</v>
      </c>
      <c r="D136" s="27" t="str">
        <f t="shared" ref="D136:D150" si="17">IF($B136="N/A","N/A",IF(C136&gt;10,"No",IF(C136&lt;-10,"No","Yes")))</f>
        <v>N/A</v>
      </c>
      <c r="E136" s="29">
        <v>18042112</v>
      </c>
      <c r="F136" s="27" t="str">
        <f t="shared" ref="F136:F150" si="18">IF($B136="N/A","N/A",IF(E136&gt;10,"No",IF(E136&lt;-10,"No","Yes")))</f>
        <v>N/A</v>
      </c>
      <c r="G136" s="29">
        <v>25264997</v>
      </c>
      <c r="H136" s="27" t="str">
        <f t="shared" ref="H136:H150" si="19">IF($B136="N/A","N/A",IF(G136&gt;10,"No",IF(G136&lt;-10,"No","Yes")))</f>
        <v>N/A</v>
      </c>
      <c r="I136" s="8">
        <v>-23.7</v>
      </c>
      <c r="J136" s="8">
        <v>40.03</v>
      </c>
      <c r="K136" s="28" t="s">
        <v>736</v>
      </c>
      <c r="L136" s="111" t="str">
        <f t="shared" si="16"/>
        <v>No</v>
      </c>
    </row>
    <row r="137" spans="1:12" x14ac:dyDescent="0.25">
      <c r="A137" s="134" t="s">
        <v>587</v>
      </c>
      <c r="B137" s="22" t="s">
        <v>213</v>
      </c>
      <c r="C137" s="23">
        <v>241</v>
      </c>
      <c r="D137" s="27" t="str">
        <f t="shared" si="17"/>
        <v>N/A</v>
      </c>
      <c r="E137" s="23">
        <v>184</v>
      </c>
      <c r="F137" s="27" t="str">
        <f t="shared" si="18"/>
        <v>N/A</v>
      </c>
      <c r="G137" s="23">
        <v>267</v>
      </c>
      <c r="H137" s="27" t="str">
        <f t="shared" si="19"/>
        <v>N/A</v>
      </c>
      <c r="I137" s="8">
        <v>-23.7</v>
      </c>
      <c r="J137" s="8">
        <v>45.11</v>
      </c>
      <c r="K137" s="28" t="s">
        <v>736</v>
      </c>
      <c r="L137" s="111" t="str">
        <f t="shared" si="16"/>
        <v>No</v>
      </c>
    </row>
    <row r="138" spans="1:12" ht="25" x14ac:dyDescent="0.25">
      <c r="A138" s="134" t="s">
        <v>1325</v>
      </c>
      <c r="B138" s="22" t="s">
        <v>213</v>
      </c>
      <c r="C138" s="29">
        <v>98124.091285999995</v>
      </c>
      <c r="D138" s="27" t="str">
        <f t="shared" si="17"/>
        <v>N/A</v>
      </c>
      <c r="E138" s="29">
        <v>98054.956521999993</v>
      </c>
      <c r="F138" s="27" t="str">
        <f t="shared" si="18"/>
        <v>N/A</v>
      </c>
      <c r="G138" s="29">
        <v>94625.456929000007</v>
      </c>
      <c r="H138" s="27" t="str">
        <f t="shared" si="19"/>
        <v>N/A</v>
      </c>
      <c r="I138" s="8">
        <v>-7.0000000000000007E-2</v>
      </c>
      <c r="J138" s="8">
        <v>-3.5</v>
      </c>
      <c r="K138" s="28" t="s">
        <v>736</v>
      </c>
      <c r="L138" s="111" t="str">
        <f t="shared" si="16"/>
        <v>Yes</v>
      </c>
    </row>
    <row r="139" spans="1:12" ht="25" x14ac:dyDescent="0.25">
      <c r="A139" s="134" t="s">
        <v>588</v>
      </c>
      <c r="B139" s="22" t="s">
        <v>213</v>
      </c>
      <c r="C139" s="29">
        <v>86391157</v>
      </c>
      <c r="D139" s="27" t="str">
        <f t="shared" si="17"/>
        <v>N/A</v>
      </c>
      <c r="E139" s="29">
        <v>82057378</v>
      </c>
      <c r="F139" s="27" t="str">
        <f t="shared" si="18"/>
        <v>N/A</v>
      </c>
      <c r="G139" s="29">
        <v>95396698</v>
      </c>
      <c r="H139" s="27" t="str">
        <f t="shared" si="19"/>
        <v>N/A</v>
      </c>
      <c r="I139" s="8">
        <v>-5.0199999999999996</v>
      </c>
      <c r="J139" s="8">
        <v>16.260000000000002</v>
      </c>
      <c r="K139" s="28" t="s">
        <v>736</v>
      </c>
      <c r="L139" s="111" t="str">
        <f t="shared" ref="L139:L150" si="20">IF(J139="Div by 0", "N/A", IF(K139="N/A","N/A", IF(J139&gt;VALUE(MID(K139,1,2)), "No", IF(J139&lt;-1*VALUE(MID(K139,1,2)), "No", "Yes"))))</f>
        <v>Yes</v>
      </c>
    </row>
    <row r="140" spans="1:12" x14ac:dyDescent="0.25">
      <c r="A140" s="134" t="s">
        <v>589</v>
      </c>
      <c r="B140" s="22" t="s">
        <v>213</v>
      </c>
      <c r="C140" s="23">
        <v>140951</v>
      </c>
      <c r="D140" s="27" t="str">
        <f t="shared" si="17"/>
        <v>N/A</v>
      </c>
      <c r="E140" s="23">
        <v>151057</v>
      </c>
      <c r="F140" s="27" t="str">
        <f t="shared" si="18"/>
        <v>N/A</v>
      </c>
      <c r="G140" s="23">
        <v>154660</v>
      </c>
      <c r="H140" s="27" t="str">
        <f t="shared" si="19"/>
        <v>N/A</v>
      </c>
      <c r="I140" s="8">
        <v>7.17</v>
      </c>
      <c r="J140" s="8">
        <v>2.3849999999999998</v>
      </c>
      <c r="K140" s="28" t="s">
        <v>736</v>
      </c>
      <c r="L140" s="111" t="str">
        <f t="shared" si="20"/>
        <v>Yes</v>
      </c>
    </row>
    <row r="141" spans="1:12" ht="25" x14ac:dyDescent="0.25">
      <c r="A141" s="134" t="s">
        <v>1326</v>
      </c>
      <c r="B141" s="22" t="s">
        <v>213</v>
      </c>
      <c r="C141" s="29">
        <v>612.91624039999999</v>
      </c>
      <c r="D141" s="27" t="str">
        <f t="shared" si="17"/>
        <v>N/A</v>
      </c>
      <c r="E141" s="29">
        <v>543.22128733</v>
      </c>
      <c r="F141" s="27" t="str">
        <f t="shared" si="18"/>
        <v>N/A</v>
      </c>
      <c r="G141" s="29">
        <v>616.81558256999995</v>
      </c>
      <c r="H141" s="27" t="str">
        <f t="shared" si="19"/>
        <v>N/A</v>
      </c>
      <c r="I141" s="8">
        <v>-11.4</v>
      </c>
      <c r="J141" s="8">
        <v>13.55</v>
      </c>
      <c r="K141" s="28" t="s">
        <v>736</v>
      </c>
      <c r="L141" s="111" t="str">
        <f t="shared" si="20"/>
        <v>Yes</v>
      </c>
    </row>
    <row r="142" spans="1:12" ht="25" x14ac:dyDescent="0.25">
      <c r="A142" s="134" t="s">
        <v>590</v>
      </c>
      <c r="B142" s="22" t="s">
        <v>213</v>
      </c>
      <c r="C142" s="29">
        <v>71056254</v>
      </c>
      <c r="D142" s="27" t="str">
        <f t="shared" si="17"/>
        <v>N/A</v>
      </c>
      <c r="E142" s="29">
        <v>46980362</v>
      </c>
      <c r="F142" s="27" t="str">
        <f t="shared" si="18"/>
        <v>N/A</v>
      </c>
      <c r="G142" s="29">
        <v>70022340</v>
      </c>
      <c r="H142" s="27" t="str">
        <f t="shared" si="19"/>
        <v>N/A</v>
      </c>
      <c r="I142" s="8">
        <v>-33.9</v>
      </c>
      <c r="J142" s="8">
        <v>49.05</v>
      </c>
      <c r="K142" s="28" t="s">
        <v>736</v>
      </c>
      <c r="L142" s="111" t="str">
        <f t="shared" si="20"/>
        <v>No</v>
      </c>
    </row>
    <row r="143" spans="1:12" x14ac:dyDescent="0.25">
      <c r="A143" s="110" t="s">
        <v>591</v>
      </c>
      <c r="B143" s="22" t="s">
        <v>213</v>
      </c>
      <c r="C143" s="23">
        <v>1375</v>
      </c>
      <c r="D143" s="27" t="str">
        <f t="shared" si="17"/>
        <v>N/A</v>
      </c>
      <c r="E143" s="23">
        <v>1282</v>
      </c>
      <c r="F143" s="27" t="str">
        <f t="shared" si="18"/>
        <v>N/A</v>
      </c>
      <c r="G143" s="23">
        <v>1755</v>
      </c>
      <c r="H143" s="27" t="str">
        <f t="shared" si="19"/>
        <v>N/A</v>
      </c>
      <c r="I143" s="8">
        <v>-6.76</v>
      </c>
      <c r="J143" s="8">
        <v>36.9</v>
      </c>
      <c r="K143" s="28" t="s">
        <v>736</v>
      </c>
      <c r="L143" s="111" t="str">
        <f t="shared" si="20"/>
        <v>No</v>
      </c>
    </row>
    <row r="144" spans="1:12" ht="25" x14ac:dyDescent="0.25">
      <c r="A144" s="110" t="s">
        <v>1327</v>
      </c>
      <c r="B144" s="22" t="s">
        <v>213</v>
      </c>
      <c r="C144" s="29">
        <v>51677.275635999998</v>
      </c>
      <c r="D144" s="27" t="str">
        <f t="shared" si="17"/>
        <v>N/A</v>
      </c>
      <c r="E144" s="29">
        <v>36646.148205999998</v>
      </c>
      <c r="F144" s="27" t="str">
        <f t="shared" si="18"/>
        <v>N/A</v>
      </c>
      <c r="G144" s="29">
        <v>39898.769230999998</v>
      </c>
      <c r="H144" s="27" t="str">
        <f t="shared" si="19"/>
        <v>N/A</v>
      </c>
      <c r="I144" s="8">
        <v>-29.1</v>
      </c>
      <c r="J144" s="8">
        <v>8.8759999999999994</v>
      </c>
      <c r="K144" s="28" t="s">
        <v>736</v>
      </c>
      <c r="L144" s="111" t="str">
        <f t="shared" si="20"/>
        <v>Yes</v>
      </c>
    </row>
    <row r="145" spans="1:12" ht="25" x14ac:dyDescent="0.25">
      <c r="A145" s="134" t="s">
        <v>592</v>
      </c>
      <c r="B145" s="22" t="s">
        <v>213</v>
      </c>
      <c r="C145" s="29">
        <v>23899488</v>
      </c>
      <c r="D145" s="27" t="str">
        <f t="shared" si="17"/>
        <v>N/A</v>
      </c>
      <c r="E145" s="29">
        <v>16127712</v>
      </c>
      <c r="F145" s="27" t="str">
        <f t="shared" si="18"/>
        <v>N/A</v>
      </c>
      <c r="G145" s="29">
        <v>17856883</v>
      </c>
      <c r="H145" s="27" t="str">
        <f t="shared" si="19"/>
        <v>N/A</v>
      </c>
      <c r="I145" s="8">
        <v>-32.5</v>
      </c>
      <c r="J145" s="8">
        <v>10.72</v>
      </c>
      <c r="K145" s="28" t="s">
        <v>736</v>
      </c>
      <c r="L145" s="111" t="str">
        <f t="shared" si="20"/>
        <v>Yes</v>
      </c>
    </row>
    <row r="146" spans="1:12" x14ac:dyDescent="0.25">
      <c r="A146" s="134" t="s">
        <v>593</v>
      </c>
      <c r="B146" s="22" t="s">
        <v>213</v>
      </c>
      <c r="C146" s="23">
        <v>52508</v>
      </c>
      <c r="D146" s="27" t="str">
        <f t="shared" si="17"/>
        <v>N/A</v>
      </c>
      <c r="E146" s="23">
        <v>49119</v>
      </c>
      <c r="F146" s="27" t="str">
        <f t="shared" si="18"/>
        <v>N/A</v>
      </c>
      <c r="G146" s="23">
        <v>50933</v>
      </c>
      <c r="H146" s="27" t="str">
        <f t="shared" si="19"/>
        <v>N/A</v>
      </c>
      <c r="I146" s="8">
        <v>-6.45</v>
      </c>
      <c r="J146" s="8">
        <v>3.6930000000000001</v>
      </c>
      <c r="K146" s="28" t="s">
        <v>736</v>
      </c>
      <c r="L146" s="111" t="str">
        <f t="shared" si="20"/>
        <v>Yes</v>
      </c>
    </row>
    <row r="147" spans="1:12" x14ac:dyDescent="0.25">
      <c r="A147" s="134" t="s">
        <v>1328</v>
      </c>
      <c r="B147" s="22" t="s">
        <v>213</v>
      </c>
      <c r="C147" s="29">
        <v>455.15898529999998</v>
      </c>
      <c r="D147" s="27" t="str">
        <f t="shared" si="17"/>
        <v>N/A</v>
      </c>
      <c r="E147" s="29">
        <v>328.33958345999997</v>
      </c>
      <c r="F147" s="27" t="str">
        <f t="shared" si="18"/>
        <v>N/A</v>
      </c>
      <c r="G147" s="29">
        <v>350.59554709000003</v>
      </c>
      <c r="H147" s="27" t="str">
        <f t="shared" si="19"/>
        <v>N/A</v>
      </c>
      <c r="I147" s="8">
        <v>-27.9</v>
      </c>
      <c r="J147" s="8">
        <v>6.7779999999999996</v>
      </c>
      <c r="K147" s="28" t="s">
        <v>736</v>
      </c>
      <c r="L147" s="111" t="str">
        <f t="shared" si="20"/>
        <v>Yes</v>
      </c>
    </row>
    <row r="148" spans="1:12" ht="25" x14ac:dyDescent="0.25">
      <c r="A148" s="134" t="s">
        <v>594</v>
      </c>
      <c r="B148" s="22" t="s">
        <v>213</v>
      </c>
      <c r="C148" s="29">
        <v>2026328</v>
      </c>
      <c r="D148" s="27" t="str">
        <f t="shared" si="17"/>
        <v>N/A</v>
      </c>
      <c r="E148" s="29">
        <v>16819659</v>
      </c>
      <c r="F148" s="27" t="str">
        <f t="shared" si="18"/>
        <v>N/A</v>
      </c>
      <c r="G148" s="29">
        <v>24149087</v>
      </c>
      <c r="H148" s="27" t="str">
        <f t="shared" si="19"/>
        <v>N/A</v>
      </c>
      <c r="I148" s="8">
        <v>730.1</v>
      </c>
      <c r="J148" s="8">
        <v>43.58</v>
      </c>
      <c r="K148" s="28" t="s">
        <v>736</v>
      </c>
      <c r="L148" s="111" t="str">
        <f t="shared" si="20"/>
        <v>No</v>
      </c>
    </row>
    <row r="149" spans="1:12" x14ac:dyDescent="0.25">
      <c r="A149" s="134" t="s">
        <v>595</v>
      </c>
      <c r="B149" s="22" t="s">
        <v>213</v>
      </c>
      <c r="C149" s="23">
        <v>398</v>
      </c>
      <c r="D149" s="27" t="str">
        <f t="shared" si="17"/>
        <v>N/A</v>
      </c>
      <c r="E149" s="23">
        <v>1764</v>
      </c>
      <c r="F149" s="27" t="str">
        <f t="shared" si="18"/>
        <v>N/A</v>
      </c>
      <c r="G149" s="23">
        <v>2458</v>
      </c>
      <c r="H149" s="27" t="str">
        <f t="shared" si="19"/>
        <v>N/A</v>
      </c>
      <c r="I149" s="8">
        <v>343.2</v>
      </c>
      <c r="J149" s="8">
        <v>39.340000000000003</v>
      </c>
      <c r="K149" s="28" t="s">
        <v>736</v>
      </c>
      <c r="L149" s="111" t="str">
        <f t="shared" si="20"/>
        <v>No</v>
      </c>
    </row>
    <row r="150" spans="1:12" x14ac:dyDescent="0.25">
      <c r="A150" s="143" t="s">
        <v>1329</v>
      </c>
      <c r="B150" s="22" t="s">
        <v>213</v>
      </c>
      <c r="C150" s="29">
        <v>5091.2763819000002</v>
      </c>
      <c r="D150" s="27" t="str">
        <f t="shared" si="17"/>
        <v>N/A</v>
      </c>
      <c r="E150" s="29">
        <v>9534.9540816000008</v>
      </c>
      <c r="F150" s="27" t="str">
        <f t="shared" si="18"/>
        <v>N/A</v>
      </c>
      <c r="G150" s="29">
        <v>9824.6895850000001</v>
      </c>
      <c r="H150" s="27" t="str">
        <f t="shared" si="19"/>
        <v>N/A</v>
      </c>
      <c r="I150" s="8">
        <v>87.28</v>
      </c>
      <c r="J150" s="8">
        <v>3.0390000000000001</v>
      </c>
      <c r="K150" s="28" t="s">
        <v>736</v>
      </c>
      <c r="L150" s="111" t="str">
        <f t="shared" si="20"/>
        <v>Yes</v>
      </c>
    </row>
    <row r="151" spans="1:12" x14ac:dyDescent="0.25">
      <c r="A151" s="143" t="s">
        <v>1330</v>
      </c>
      <c r="B151" s="22" t="s">
        <v>213</v>
      </c>
      <c r="C151" s="29">
        <v>473.73312661</v>
      </c>
      <c r="D151" s="27" t="str">
        <f t="shared" ref="D151:D170" si="21">IF($B151="N/A","N/A",IF(C151&gt;10,"No",IF(C151&lt;-10,"No","Yes")))</f>
        <v>N/A</v>
      </c>
      <c r="E151" s="29">
        <v>469.11494848000001</v>
      </c>
      <c r="F151" s="27" t="str">
        <f t="shared" ref="F151:F170" si="22">IF($B151="N/A","N/A",IF(E151&gt;10,"No",IF(E151&lt;-10,"No","Yes")))</f>
        <v>N/A</v>
      </c>
      <c r="G151" s="29">
        <v>476.07966514999998</v>
      </c>
      <c r="H151" s="27" t="str">
        <f t="shared" ref="H151:H170" si="23">IF($B151="N/A","N/A",IF(G151&gt;10,"No",IF(G151&lt;-10,"No","Yes")))</f>
        <v>N/A</v>
      </c>
      <c r="I151" s="8">
        <v>-0.97499999999999998</v>
      </c>
      <c r="J151" s="8">
        <v>1.4850000000000001</v>
      </c>
      <c r="K151" s="28" t="s">
        <v>736</v>
      </c>
      <c r="L151" s="111" t="str">
        <f t="shared" ref="L151:L170" si="24">IF(J151="Div by 0", "N/A", IF(K151="N/A","N/A", IF(J151&gt;VALUE(MID(K151,1,2)), "No", IF(J151&lt;-1*VALUE(MID(K151,1,2)), "No", "Yes"))))</f>
        <v>Yes</v>
      </c>
    </row>
    <row r="152" spans="1:12" ht="25" x14ac:dyDescent="0.25">
      <c r="A152" s="143" t="s">
        <v>1331</v>
      </c>
      <c r="B152" s="22" t="s">
        <v>213</v>
      </c>
      <c r="C152" s="29">
        <v>1477.0462802</v>
      </c>
      <c r="D152" s="27" t="str">
        <f t="shared" si="21"/>
        <v>N/A</v>
      </c>
      <c r="E152" s="29">
        <v>1702.6722046</v>
      </c>
      <c r="F152" s="27" t="str">
        <f t="shared" si="22"/>
        <v>N/A</v>
      </c>
      <c r="G152" s="29">
        <v>1396.7569223</v>
      </c>
      <c r="H152" s="27" t="str">
        <f t="shared" si="23"/>
        <v>N/A</v>
      </c>
      <c r="I152" s="8">
        <v>15.28</v>
      </c>
      <c r="J152" s="8">
        <v>-18</v>
      </c>
      <c r="K152" s="28" t="s">
        <v>736</v>
      </c>
      <c r="L152" s="111" t="str">
        <f t="shared" si="24"/>
        <v>Yes</v>
      </c>
    </row>
    <row r="153" spans="1:12" ht="25" x14ac:dyDescent="0.25">
      <c r="A153" s="143" t="s">
        <v>1332</v>
      </c>
      <c r="B153" s="22" t="s">
        <v>213</v>
      </c>
      <c r="C153" s="29">
        <v>2415.1622983000002</v>
      </c>
      <c r="D153" s="27" t="str">
        <f t="shared" si="21"/>
        <v>N/A</v>
      </c>
      <c r="E153" s="29">
        <v>2188.0080939999998</v>
      </c>
      <c r="F153" s="27" t="str">
        <f t="shared" si="22"/>
        <v>N/A</v>
      </c>
      <c r="G153" s="29">
        <v>1964.9288297000001</v>
      </c>
      <c r="H153" s="27" t="str">
        <f t="shared" si="23"/>
        <v>N/A</v>
      </c>
      <c r="I153" s="8">
        <v>-9.41</v>
      </c>
      <c r="J153" s="8">
        <v>-10.199999999999999</v>
      </c>
      <c r="K153" s="28" t="s">
        <v>736</v>
      </c>
      <c r="L153" s="111" t="str">
        <f t="shared" si="24"/>
        <v>Yes</v>
      </c>
    </row>
    <row r="154" spans="1:12" ht="25" x14ac:dyDescent="0.25">
      <c r="A154" s="143" t="s">
        <v>1333</v>
      </c>
      <c r="B154" s="22" t="s">
        <v>213</v>
      </c>
      <c r="C154" s="29">
        <v>200.10751268999999</v>
      </c>
      <c r="D154" s="27" t="str">
        <f t="shared" si="21"/>
        <v>N/A</v>
      </c>
      <c r="E154" s="29">
        <v>199.77834418</v>
      </c>
      <c r="F154" s="27" t="str">
        <f t="shared" si="22"/>
        <v>N/A</v>
      </c>
      <c r="G154" s="29">
        <v>210.95569226999999</v>
      </c>
      <c r="H154" s="27" t="str">
        <f t="shared" si="23"/>
        <v>N/A</v>
      </c>
      <c r="I154" s="8">
        <v>-0.16400000000000001</v>
      </c>
      <c r="J154" s="8">
        <v>5.5949999999999998</v>
      </c>
      <c r="K154" s="28" t="s">
        <v>736</v>
      </c>
      <c r="L154" s="111" t="str">
        <f t="shared" si="24"/>
        <v>Yes</v>
      </c>
    </row>
    <row r="155" spans="1:12" ht="25" x14ac:dyDescent="0.25">
      <c r="A155" s="134" t="s">
        <v>1334</v>
      </c>
      <c r="B155" s="22" t="s">
        <v>213</v>
      </c>
      <c r="C155" s="29">
        <v>536.46723266000004</v>
      </c>
      <c r="D155" s="27" t="str">
        <f t="shared" si="21"/>
        <v>N/A</v>
      </c>
      <c r="E155" s="29">
        <v>567.31212868</v>
      </c>
      <c r="F155" s="27" t="str">
        <f t="shared" si="22"/>
        <v>N/A</v>
      </c>
      <c r="G155" s="29">
        <v>503.85625700999998</v>
      </c>
      <c r="H155" s="27" t="str">
        <f t="shared" si="23"/>
        <v>N/A</v>
      </c>
      <c r="I155" s="8">
        <v>5.75</v>
      </c>
      <c r="J155" s="8">
        <v>-11.2</v>
      </c>
      <c r="K155" s="28" t="s">
        <v>736</v>
      </c>
      <c r="L155" s="111" t="str">
        <f t="shared" si="24"/>
        <v>Yes</v>
      </c>
    </row>
    <row r="156" spans="1:12" x14ac:dyDescent="0.25">
      <c r="A156" s="134" t="s">
        <v>1335</v>
      </c>
      <c r="B156" s="22" t="s">
        <v>213</v>
      </c>
      <c r="C156" s="29">
        <v>130.92780221000001</v>
      </c>
      <c r="D156" s="27" t="str">
        <f t="shared" si="21"/>
        <v>N/A</v>
      </c>
      <c r="E156" s="29">
        <v>70.026580526000004</v>
      </c>
      <c r="F156" s="27" t="str">
        <f t="shared" si="22"/>
        <v>N/A</v>
      </c>
      <c r="G156" s="29">
        <v>85.919991078999999</v>
      </c>
      <c r="H156" s="27" t="str">
        <f t="shared" si="23"/>
        <v>N/A</v>
      </c>
      <c r="I156" s="8">
        <v>-46.5</v>
      </c>
      <c r="J156" s="8">
        <v>22.7</v>
      </c>
      <c r="K156" s="28" t="s">
        <v>736</v>
      </c>
      <c r="L156" s="111" t="str">
        <f t="shared" si="24"/>
        <v>Yes</v>
      </c>
    </row>
    <row r="157" spans="1:12" ht="25" x14ac:dyDescent="0.25">
      <c r="A157" s="134" t="s">
        <v>1336</v>
      </c>
      <c r="B157" s="22" t="s">
        <v>213</v>
      </c>
      <c r="C157" s="29">
        <v>2026.3090321</v>
      </c>
      <c r="D157" s="27" t="str">
        <f t="shared" si="21"/>
        <v>N/A</v>
      </c>
      <c r="E157" s="29">
        <v>1553.2067511</v>
      </c>
      <c r="F157" s="27" t="str">
        <f t="shared" si="22"/>
        <v>N/A</v>
      </c>
      <c r="G157" s="29">
        <v>1390.1617251</v>
      </c>
      <c r="H157" s="27" t="str">
        <f t="shared" si="23"/>
        <v>N/A</v>
      </c>
      <c r="I157" s="8">
        <v>-23.3</v>
      </c>
      <c r="J157" s="8">
        <v>-10.5</v>
      </c>
      <c r="K157" s="28" t="s">
        <v>736</v>
      </c>
      <c r="L157" s="111" t="str">
        <f t="shared" si="24"/>
        <v>Yes</v>
      </c>
    </row>
    <row r="158" spans="1:12" ht="25" x14ac:dyDescent="0.25">
      <c r="A158" s="134" t="s">
        <v>1337</v>
      </c>
      <c r="B158" s="22" t="s">
        <v>213</v>
      </c>
      <c r="C158" s="29">
        <v>1384.4768578999999</v>
      </c>
      <c r="D158" s="27" t="str">
        <f t="shared" si="21"/>
        <v>N/A</v>
      </c>
      <c r="E158" s="29">
        <v>707.85640083999999</v>
      </c>
      <c r="F158" s="27" t="str">
        <f t="shared" si="22"/>
        <v>N/A</v>
      </c>
      <c r="G158" s="29">
        <v>788.35500461000004</v>
      </c>
      <c r="H158" s="27" t="str">
        <f t="shared" si="23"/>
        <v>N/A</v>
      </c>
      <c r="I158" s="8">
        <v>-48.9</v>
      </c>
      <c r="J158" s="8">
        <v>11.37</v>
      </c>
      <c r="K158" s="28" t="s">
        <v>736</v>
      </c>
      <c r="L158" s="111" t="str">
        <f t="shared" si="24"/>
        <v>Yes</v>
      </c>
    </row>
    <row r="159" spans="1:12" ht="25" x14ac:dyDescent="0.25">
      <c r="A159" s="134" t="s">
        <v>1338</v>
      </c>
      <c r="B159" s="22" t="s">
        <v>213</v>
      </c>
      <c r="C159" s="29">
        <v>3.7310161418000001</v>
      </c>
      <c r="D159" s="27" t="str">
        <f t="shared" si="21"/>
        <v>N/A</v>
      </c>
      <c r="E159" s="29">
        <v>2.0451047381</v>
      </c>
      <c r="F159" s="27" t="str">
        <f t="shared" si="22"/>
        <v>N/A</v>
      </c>
      <c r="G159" s="29">
        <v>5.3541512820000001</v>
      </c>
      <c r="H159" s="27" t="str">
        <f t="shared" si="23"/>
        <v>N/A</v>
      </c>
      <c r="I159" s="8">
        <v>-45.2</v>
      </c>
      <c r="J159" s="8">
        <v>161.80000000000001</v>
      </c>
      <c r="K159" s="28" t="s">
        <v>736</v>
      </c>
      <c r="L159" s="111" t="str">
        <f t="shared" si="24"/>
        <v>No</v>
      </c>
    </row>
    <row r="160" spans="1:12" ht="25" x14ac:dyDescent="0.25">
      <c r="A160" s="143" t="s">
        <v>1339</v>
      </c>
      <c r="B160" s="22" t="s">
        <v>213</v>
      </c>
      <c r="C160" s="29">
        <v>0.34783430929999998</v>
      </c>
      <c r="D160" s="27" t="str">
        <f t="shared" si="21"/>
        <v>N/A</v>
      </c>
      <c r="E160" s="29">
        <v>0.60383597479999995</v>
      </c>
      <c r="F160" s="27" t="str">
        <f t="shared" si="22"/>
        <v>N/A</v>
      </c>
      <c r="G160" s="29">
        <v>2.2415837796</v>
      </c>
      <c r="H160" s="27" t="str">
        <f t="shared" si="23"/>
        <v>N/A</v>
      </c>
      <c r="I160" s="8">
        <v>73.599999999999994</v>
      </c>
      <c r="J160" s="8">
        <v>271.2</v>
      </c>
      <c r="K160" s="28" t="s">
        <v>736</v>
      </c>
      <c r="L160" s="111" t="str">
        <f t="shared" si="24"/>
        <v>No</v>
      </c>
    </row>
    <row r="161" spans="1:12" x14ac:dyDescent="0.25">
      <c r="A161" s="143" t="s">
        <v>1340</v>
      </c>
      <c r="B161" s="22" t="s">
        <v>213</v>
      </c>
      <c r="C161" s="29">
        <v>520.00548963000006</v>
      </c>
      <c r="D161" s="27" t="str">
        <f t="shared" si="21"/>
        <v>N/A</v>
      </c>
      <c r="E161" s="29">
        <v>614.49012035999999</v>
      </c>
      <c r="F161" s="27" t="str">
        <f t="shared" si="22"/>
        <v>N/A</v>
      </c>
      <c r="G161" s="29">
        <v>584.42314253999996</v>
      </c>
      <c r="H161" s="27" t="str">
        <f t="shared" si="23"/>
        <v>N/A</v>
      </c>
      <c r="I161" s="8">
        <v>18.170000000000002</v>
      </c>
      <c r="J161" s="8">
        <v>-4.8899999999999997</v>
      </c>
      <c r="K161" s="28" t="s">
        <v>736</v>
      </c>
      <c r="L161" s="111" t="str">
        <f t="shared" si="24"/>
        <v>Yes</v>
      </c>
    </row>
    <row r="162" spans="1:12" x14ac:dyDescent="0.25">
      <c r="A162" s="143" t="s">
        <v>1341</v>
      </c>
      <c r="B162" s="22" t="s">
        <v>213</v>
      </c>
      <c r="C162" s="29">
        <v>1465.5847226000001</v>
      </c>
      <c r="D162" s="27" t="str">
        <f t="shared" si="21"/>
        <v>N/A</v>
      </c>
      <c r="E162" s="29">
        <v>1885.9992089</v>
      </c>
      <c r="F162" s="27" t="str">
        <f t="shared" si="22"/>
        <v>N/A</v>
      </c>
      <c r="G162" s="29">
        <v>1553.0735113999999</v>
      </c>
      <c r="H162" s="27" t="str">
        <f t="shared" si="23"/>
        <v>N/A</v>
      </c>
      <c r="I162" s="8">
        <v>28.69</v>
      </c>
      <c r="J162" s="8">
        <v>-17.7</v>
      </c>
      <c r="K162" s="28" t="s">
        <v>736</v>
      </c>
      <c r="L162" s="111" t="str">
        <f t="shared" si="24"/>
        <v>Yes</v>
      </c>
    </row>
    <row r="163" spans="1:12" x14ac:dyDescent="0.25">
      <c r="A163" s="143" t="s">
        <v>1692</v>
      </c>
      <c r="B163" s="22" t="s">
        <v>213</v>
      </c>
      <c r="C163" s="29">
        <v>3089.6282959</v>
      </c>
      <c r="D163" s="27" t="str">
        <f t="shared" si="21"/>
        <v>N/A</v>
      </c>
      <c r="E163" s="29">
        <v>3281.5967697999999</v>
      </c>
      <c r="F163" s="27" t="str">
        <f t="shared" si="22"/>
        <v>N/A</v>
      </c>
      <c r="G163" s="29">
        <v>2840.0670559</v>
      </c>
      <c r="H163" s="27" t="str">
        <f t="shared" si="23"/>
        <v>N/A</v>
      </c>
      <c r="I163" s="8">
        <v>6.2130000000000001</v>
      </c>
      <c r="J163" s="8">
        <v>-13.5</v>
      </c>
      <c r="K163" s="28" t="s">
        <v>736</v>
      </c>
      <c r="L163" s="111" t="str">
        <f t="shared" si="24"/>
        <v>Yes</v>
      </c>
    </row>
    <row r="164" spans="1:12" x14ac:dyDescent="0.25">
      <c r="A164" s="143" t="s">
        <v>1342</v>
      </c>
      <c r="B164" s="22" t="s">
        <v>213</v>
      </c>
      <c r="C164" s="29">
        <v>211.27391065</v>
      </c>
      <c r="D164" s="27" t="str">
        <f t="shared" si="21"/>
        <v>N/A</v>
      </c>
      <c r="E164" s="29">
        <v>255.37385463000001</v>
      </c>
      <c r="F164" s="27" t="str">
        <f t="shared" si="22"/>
        <v>N/A</v>
      </c>
      <c r="G164" s="29">
        <v>258.14345483</v>
      </c>
      <c r="H164" s="27" t="str">
        <f t="shared" si="23"/>
        <v>N/A</v>
      </c>
      <c r="I164" s="8">
        <v>20.87</v>
      </c>
      <c r="J164" s="8">
        <v>1.085</v>
      </c>
      <c r="K164" s="28" t="s">
        <v>736</v>
      </c>
      <c r="L164" s="111" t="str">
        <f t="shared" si="24"/>
        <v>Yes</v>
      </c>
    </row>
    <row r="165" spans="1:12" x14ac:dyDescent="0.25">
      <c r="A165" s="143" t="s">
        <v>1343</v>
      </c>
      <c r="B165" s="22" t="s">
        <v>213</v>
      </c>
      <c r="C165" s="29">
        <v>465.23421069</v>
      </c>
      <c r="D165" s="27" t="str">
        <f t="shared" si="21"/>
        <v>N/A</v>
      </c>
      <c r="E165" s="29">
        <v>630.05997420000006</v>
      </c>
      <c r="F165" s="27" t="str">
        <f t="shared" si="22"/>
        <v>N/A</v>
      </c>
      <c r="G165" s="29">
        <v>497.07793011000001</v>
      </c>
      <c r="H165" s="27" t="str">
        <f t="shared" si="23"/>
        <v>N/A</v>
      </c>
      <c r="I165" s="8">
        <v>35.43</v>
      </c>
      <c r="J165" s="8">
        <v>-21.1</v>
      </c>
      <c r="K165" s="28" t="s">
        <v>736</v>
      </c>
      <c r="L165" s="111" t="str">
        <f t="shared" si="24"/>
        <v>Yes</v>
      </c>
    </row>
    <row r="166" spans="1:12" x14ac:dyDescent="0.25">
      <c r="A166" s="143" t="s">
        <v>1344</v>
      </c>
      <c r="B166" s="22" t="s">
        <v>213</v>
      </c>
      <c r="C166" s="29">
        <v>1927.5842435</v>
      </c>
      <c r="D166" s="27" t="str">
        <f t="shared" si="21"/>
        <v>N/A</v>
      </c>
      <c r="E166" s="29">
        <v>1631.7370142</v>
      </c>
      <c r="F166" s="27" t="str">
        <f t="shared" si="22"/>
        <v>N/A</v>
      </c>
      <c r="G166" s="29">
        <v>1749.0449245</v>
      </c>
      <c r="H166" s="27" t="str">
        <f t="shared" si="23"/>
        <v>N/A</v>
      </c>
      <c r="I166" s="8">
        <v>-15.3</v>
      </c>
      <c r="J166" s="8">
        <v>7.1890000000000001</v>
      </c>
      <c r="K166" s="28" t="s">
        <v>736</v>
      </c>
      <c r="L166" s="111" t="str">
        <f t="shared" si="24"/>
        <v>Yes</v>
      </c>
    </row>
    <row r="167" spans="1:12" x14ac:dyDescent="0.25">
      <c r="A167" s="174" t="s">
        <v>1345</v>
      </c>
      <c r="B167" s="22" t="s">
        <v>213</v>
      </c>
      <c r="C167" s="29">
        <v>3821.0564816999999</v>
      </c>
      <c r="D167" s="27" t="str">
        <f t="shared" si="21"/>
        <v>N/A</v>
      </c>
      <c r="E167" s="29">
        <v>4332.9847046000004</v>
      </c>
      <c r="F167" s="27" t="str">
        <f t="shared" si="22"/>
        <v>N/A</v>
      </c>
      <c r="G167" s="29">
        <v>3889.7422200000001</v>
      </c>
      <c r="H167" s="27" t="str">
        <f t="shared" si="23"/>
        <v>N/A</v>
      </c>
      <c r="I167" s="8">
        <v>13.4</v>
      </c>
      <c r="J167" s="8">
        <v>-10.199999999999999</v>
      </c>
      <c r="K167" s="28" t="s">
        <v>736</v>
      </c>
      <c r="L167" s="111" t="str">
        <f t="shared" si="24"/>
        <v>Yes</v>
      </c>
    </row>
    <row r="168" spans="1:12" x14ac:dyDescent="0.25">
      <c r="A168" s="174" t="s">
        <v>1346</v>
      </c>
      <c r="B168" s="22" t="s">
        <v>213</v>
      </c>
      <c r="C168" s="29">
        <v>10063.533336</v>
      </c>
      <c r="D168" s="27" t="str">
        <f t="shared" si="21"/>
        <v>N/A</v>
      </c>
      <c r="E168" s="29">
        <v>6897.3807837000004</v>
      </c>
      <c r="F168" s="27" t="str">
        <f t="shared" si="22"/>
        <v>N/A</v>
      </c>
      <c r="G168" s="29">
        <v>7319.6224265999999</v>
      </c>
      <c r="H168" s="27" t="str">
        <f t="shared" si="23"/>
        <v>N/A</v>
      </c>
      <c r="I168" s="8">
        <v>-31.5</v>
      </c>
      <c r="J168" s="8">
        <v>6.1219999999999999</v>
      </c>
      <c r="K168" s="28" t="s">
        <v>736</v>
      </c>
      <c r="L168" s="111" t="str">
        <f t="shared" si="24"/>
        <v>Yes</v>
      </c>
    </row>
    <row r="169" spans="1:12" x14ac:dyDescent="0.25">
      <c r="A169" s="174" t="s">
        <v>1347</v>
      </c>
      <c r="B169" s="22" t="s">
        <v>213</v>
      </c>
      <c r="C169" s="29">
        <v>1047.830285</v>
      </c>
      <c r="D169" s="27" t="str">
        <f t="shared" si="21"/>
        <v>N/A</v>
      </c>
      <c r="E169" s="29">
        <v>995.10238914000001</v>
      </c>
      <c r="F169" s="27" t="str">
        <f t="shared" si="22"/>
        <v>N/A</v>
      </c>
      <c r="G169" s="29">
        <v>1060.0138718000001</v>
      </c>
      <c r="H169" s="27" t="str">
        <f t="shared" si="23"/>
        <v>N/A</v>
      </c>
      <c r="I169" s="8">
        <v>-5.03</v>
      </c>
      <c r="J169" s="8">
        <v>6.5229999999999997</v>
      </c>
      <c r="K169" s="28" t="s">
        <v>736</v>
      </c>
      <c r="L169" s="111" t="str">
        <f t="shared" si="24"/>
        <v>Yes</v>
      </c>
    </row>
    <row r="170" spans="1:12" x14ac:dyDescent="0.25">
      <c r="A170" s="174" t="s">
        <v>1348</v>
      </c>
      <c r="B170" s="22" t="s">
        <v>213</v>
      </c>
      <c r="C170" s="29">
        <v>1512.9390446</v>
      </c>
      <c r="D170" s="27" t="str">
        <f t="shared" si="21"/>
        <v>N/A</v>
      </c>
      <c r="E170" s="29">
        <v>1471.7077718999999</v>
      </c>
      <c r="F170" s="27" t="str">
        <f t="shared" si="22"/>
        <v>N/A</v>
      </c>
      <c r="G170" s="29">
        <v>1325.4882964999999</v>
      </c>
      <c r="H170" s="27" t="str">
        <f t="shared" si="23"/>
        <v>N/A</v>
      </c>
      <c r="I170" s="8">
        <v>-2.73</v>
      </c>
      <c r="J170" s="8">
        <v>-9.94</v>
      </c>
      <c r="K170" s="28" t="s">
        <v>736</v>
      </c>
      <c r="L170" s="111" t="str">
        <f t="shared" si="24"/>
        <v>Yes</v>
      </c>
    </row>
    <row r="171" spans="1:12" x14ac:dyDescent="0.25">
      <c r="A171" s="174" t="s">
        <v>85</v>
      </c>
      <c r="B171" s="22" t="s">
        <v>213</v>
      </c>
      <c r="C171" s="4">
        <v>5.8743398679999999</v>
      </c>
      <c r="D171" s="27" t="str">
        <f t="shared" ref="D171:D202" si="25">IF($B171="N/A","N/A",IF(C171&gt;10,"No",IF(C171&lt;-10,"No","Yes")))</f>
        <v>N/A</v>
      </c>
      <c r="E171" s="4">
        <v>5.7233763111</v>
      </c>
      <c r="F171" s="27" t="str">
        <f t="shared" ref="F171:F202" si="26">IF($B171="N/A","N/A",IF(E171&gt;10,"No",IF(E171&lt;-10,"No","Yes")))</f>
        <v>N/A</v>
      </c>
      <c r="G171" s="4">
        <v>5.6876891978000002</v>
      </c>
      <c r="H171" s="27" t="str">
        <f t="shared" ref="H171:H202" si="27">IF($B171="N/A","N/A",IF(G171&gt;10,"No",IF(G171&lt;-10,"No","Yes")))</f>
        <v>N/A</v>
      </c>
      <c r="I171" s="8">
        <v>-2.57</v>
      </c>
      <c r="J171" s="8">
        <v>-0.624</v>
      </c>
      <c r="K171" s="28" t="s">
        <v>736</v>
      </c>
      <c r="L171" s="111" t="str">
        <f t="shared" ref="L171:L202" si="28">IF(J171="Div by 0", "N/A", IF(K171="N/A","N/A", IF(J171&gt;VALUE(MID(K171,1,2)), "No", IF(J171&lt;-1*VALUE(MID(K171,1,2)), "No", "Yes"))))</f>
        <v>Yes</v>
      </c>
    </row>
    <row r="172" spans="1:12" x14ac:dyDescent="0.25">
      <c r="A172" s="174" t="s">
        <v>463</v>
      </c>
      <c r="B172" s="22" t="s">
        <v>213</v>
      </c>
      <c r="C172" s="4">
        <v>11.171933317000001</v>
      </c>
      <c r="D172" s="27" t="str">
        <f t="shared" si="25"/>
        <v>N/A</v>
      </c>
      <c r="E172" s="4">
        <v>12.025316456000001</v>
      </c>
      <c r="F172" s="27" t="str">
        <f t="shared" si="26"/>
        <v>N/A</v>
      </c>
      <c r="G172" s="4">
        <v>9.9730458220999996</v>
      </c>
      <c r="H172" s="27" t="str">
        <f t="shared" si="27"/>
        <v>N/A</v>
      </c>
      <c r="I172" s="8">
        <v>7.6390000000000002</v>
      </c>
      <c r="J172" s="8">
        <v>-17.100000000000001</v>
      </c>
      <c r="K172" s="28" t="s">
        <v>736</v>
      </c>
      <c r="L172" s="111" t="str">
        <f t="shared" si="28"/>
        <v>Yes</v>
      </c>
    </row>
    <row r="173" spans="1:12" x14ac:dyDescent="0.25">
      <c r="A173" s="174" t="s">
        <v>464</v>
      </c>
      <c r="B173" s="22" t="s">
        <v>213</v>
      </c>
      <c r="C173" s="4">
        <v>13.210876086000001</v>
      </c>
      <c r="D173" s="27" t="str">
        <f t="shared" si="25"/>
        <v>N/A</v>
      </c>
      <c r="E173" s="4">
        <v>12.284114894</v>
      </c>
      <c r="F173" s="27" t="str">
        <f t="shared" si="26"/>
        <v>N/A</v>
      </c>
      <c r="G173" s="4">
        <v>11.712474852</v>
      </c>
      <c r="H173" s="27" t="str">
        <f t="shared" si="27"/>
        <v>N/A</v>
      </c>
      <c r="I173" s="8">
        <v>-7.02</v>
      </c>
      <c r="J173" s="8">
        <v>-4.6500000000000004</v>
      </c>
      <c r="K173" s="28" t="s">
        <v>736</v>
      </c>
      <c r="L173" s="111" t="str">
        <f t="shared" si="28"/>
        <v>Yes</v>
      </c>
    </row>
    <row r="174" spans="1:12" x14ac:dyDescent="0.25">
      <c r="A174" s="134" t="s">
        <v>465</v>
      </c>
      <c r="B174" s="22" t="s">
        <v>213</v>
      </c>
      <c r="C174" s="4">
        <v>3.3934712087999999</v>
      </c>
      <c r="D174" s="27" t="str">
        <f t="shared" si="25"/>
        <v>N/A</v>
      </c>
      <c r="E174" s="4">
        <v>3.2454814142999999</v>
      </c>
      <c r="F174" s="27" t="str">
        <f t="shared" si="26"/>
        <v>N/A</v>
      </c>
      <c r="G174" s="4">
        <v>2.8968744957000001</v>
      </c>
      <c r="H174" s="27" t="str">
        <f t="shared" si="27"/>
        <v>N/A</v>
      </c>
      <c r="I174" s="8">
        <v>-4.3600000000000003</v>
      </c>
      <c r="J174" s="8">
        <v>-10.7</v>
      </c>
      <c r="K174" s="28" t="s">
        <v>736</v>
      </c>
      <c r="L174" s="111" t="str">
        <f t="shared" si="28"/>
        <v>Yes</v>
      </c>
    </row>
    <row r="175" spans="1:12" x14ac:dyDescent="0.25">
      <c r="A175" s="134" t="s">
        <v>466</v>
      </c>
      <c r="B175" s="22" t="s">
        <v>213</v>
      </c>
      <c r="C175" s="4">
        <v>10.083142531</v>
      </c>
      <c r="D175" s="27" t="str">
        <f t="shared" si="25"/>
        <v>N/A</v>
      </c>
      <c r="E175" s="4">
        <v>9.7958466821000005</v>
      </c>
      <c r="F175" s="27" t="str">
        <f t="shared" si="26"/>
        <v>N/A</v>
      </c>
      <c r="G175" s="4">
        <v>8.9153217914000003</v>
      </c>
      <c r="H175" s="27" t="str">
        <f t="shared" si="27"/>
        <v>N/A</v>
      </c>
      <c r="I175" s="8">
        <v>-2.85</v>
      </c>
      <c r="J175" s="8">
        <v>-8.99</v>
      </c>
      <c r="K175" s="28" t="s">
        <v>736</v>
      </c>
      <c r="L175" s="111" t="str">
        <f t="shared" si="28"/>
        <v>Yes</v>
      </c>
    </row>
    <row r="176" spans="1:12" x14ac:dyDescent="0.25">
      <c r="A176" s="134" t="s">
        <v>1349</v>
      </c>
      <c r="B176" s="22" t="s">
        <v>213</v>
      </c>
      <c r="C176" s="4">
        <v>0.21199179409999999</v>
      </c>
      <c r="D176" s="27" t="str">
        <f t="shared" si="25"/>
        <v>N/A</v>
      </c>
      <c r="E176" s="4">
        <v>0.13149213509999999</v>
      </c>
      <c r="F176" s="27" t="str">
        <f t="shared" si="26"/>
        <v>N/A</v>
      </c>
      <c r="G176" s="4">
        <v>0.14304810370000001</v>
      </c>
      <c r="H176" s="27" t="str">
        <f t="shared" si="27"/>
        <v>N/A</v>
      </c>
      <c r="I176" s="8">
        <v>-38</v>
      </c>
      <c r="J176" s="8">
        <v>8.7880000000000003</v>
      </c>
      <c r="K176" s="28" t="s">
        <v>736</v>
      </c>
      <c r="L176" s="111" t="str">
        <f t="shared" si="28"/>
        <v>Yes</v>
      </c>
    </row>
    <row r="177" spans="1:12" x14ac:dyDescent="0.25">
      <c r="A177" s="134" t="s">
        <v>1350</v>
      </c>
      <c r="B177" s="22" t="s">
        <v>213</v>
      </c>
      <c r="C177" s="4">
        <v>4.6031351082</v>
      </c>
      <c r="D177" s="27" t="str">
        <f t="shared" si="25"/>
        <v>N/A</v>
      </c>
      <c r="E177" s="4">
        <v>3.6656118143</v>
      </c>
      <c r="F177" s="27" t="str">
        <f t="shared" si="26"/>
        <v>N/A</v>
      </c>
      <c r="G177" s="4">
        <v>3.2345013477000002</v>
      </c>
      <c r="H177" s="27" t="str">
        <f t="shared" si="27"/>
        <v>N/A</v>
      </c>
      <c r="I177" s="8">
        <v>-20.399999999999999</v>
      </c>
      <c r="J177" s="8">
        <v>-11.8</v>
      </c>
      <c r="K177" s="28" t="s">
        <v>736</v>
      </c>
      <c r="L177" s="111" t="str">
        <f t="shared" si="28"/>
        <v>Yes</v>
      </c>
    </row>
    <row r="178" spans="1:12" x14ac:dyDescent="0.25">
      <c r="A178" s="134" t="s">
        <v>1351</v>
      </c>
      <c r="B178" s="22" t="s">
        <v>213</v>
      </c>
      <c r="C178" s="4">
        <v>2.1309129403</v>
      </c>
      <c r="D178" s="27" t="str">
        <f t="shared" si="25"/>
        <v>N/A</v>
      </c>
      <c r="E178" s="4">
        <v>1.2517206570999999</v>
      </c>
      <c r="F178" s="27" t="str">
        <f t="shared" si="26"/>
        <v>N/A</v>
      </c>
      <c r="G178" s="4">
        <v>1.2312998230000001</v>
      </c>
      <c r="H178" s="27" t="str">
        <f t="shared" si="27"/>
        <v>N/A</v>
      </c>
      <c r="I178" s="8">
        <v>-41.3</v>
      </c>
      <c r="J178" s="8">
        <v>-1.63</v>
      </c>
      <c r="K178" s="28" t="s">
        <v>736</v>
      </c>
      <c r="L178" s="111" t="str">
        <f t="shared" si="28"/>
        <v>Yes</v>
      </c>
    </row>
    <row r="179" spans="1:12" x14ac:dyDescent="0.25">
      <c r="A179" s="134" t="s">
        <v>1352</v>
      </c>
      <c r="B179" s="22" t="s">
        <v>213</v>
      </c>
      <c r="C179" s="4">
        <v>6.3320117E-3</v>
      </c>
      <c r="D179" s="27" t="str">
        <f t="shared" si="25"/>
        <v>N/A</v>
      </c>
      <c r="E179" s="4">
        <v>5.1728312999999998E-3</v>
      </c>
      <c r="F179" s="27" t="str">
        <f t="shared" si="26"/>
        <v>N/A</v>
      </c>
      <c r="G179" s="4">
        <v>8.3138121999999995E-3</v>
      </c>
      <c r="H179" s="27" t="str">
        <f t="shared" si="27"/>
        <v>N/A</v>
      </c>
      <c r="I179" s="8">
        <v>-18.3</v>
      </c>
      <c r="J179" s="8">
        <v>60.72</v>
      </c>
      <c r="K179" s="28" t="s">
        <v>736</v>
      </c>
      <c r="L179" s="111" t="str">
        <f t="shared" si="28"/>
        <v>No</v>
      </c>
    </row>
    <row r="180" spans="1:12" x14ac:dyDescent="0.25">
      <c r="A180" s="134" t="s">
        <v>1353</v>
      </c>
      <c r="B180" s="22" t="s">
        <v>213</v>
      </c>
      <c r="C180" s="4">
        <v>2.0262193000000002E-3</v>
      </c>
      <c r="D180" s="27" t="str">
        <f t="shared" si="25"/>
        <v>N/A</v>
      </c>
      <c r="E180" s="4">
        <v>6.0561649E-3</v>
      </c>
      <c r="F180" s="27" t="str">
        <f t="shared" si="26"/>
        <v>N/A</v>
      </c>
      <c r="G180" s="4">
        <v>1.20104624E-2</v>
      </c>
      <c r="H180" s="27" t="str">
        <f t="shared" si="27"/>
        <v>N/A</v>
      </c>
      <c r="I180" s="8">
        <v>198.9</v>
      </c>
      <c r="J180" s="8">
        <v>98.32</v>
      </c>
      <c r="K180" s="28" t="s">
        <v>736</v>
      </c>
      <c r="L180" s="111" t="str">
        <f t="shared" si="28"/>
        <v>No</v>
      </c>
    </row>
    <row r="181" spans="1:12" x14ac:dyDescent="0.25">
      <c r="A181" s="134" t="s">
        <v>86</v>
      </c>
      <c r="B181" s="22" t="s">
        <v>213</v>
      </c>
      <c r="C181" s="4">
        <v>50.345887779000002</v>
      </c>
      <c r="D181" s="27" t="str">
        <f t="shared" si="25"/>
        <v>N/A</v>
      </c>
      <c r="E181" s="4">
        <v>15.943728019</v>
      </c>
      <c r="F181" s="27" t="str">
        <f t="shared" si="26"/>
        <v>N/A</v>
      </c>
      <c r="G181" s="4">
        <v>29.791459782</v>
      </c>
      <c r="H181" s="27" t="str">
        <f t="shared" si="27"/>
        <v>N/A</v>
      </c>
      <c r="I181" s="8">
        <v>-68.3</v>
      </c>
      <c r="J181" s="8">
        <v>86.85</v>
      </c>
      <c r="K181" s="28" t="s">
        <v>736</v>
      </c>
      <c r="L181" s="111" t="str">
        <f t="shared" si="28"/>
        <v>No</v>
      </c>
    </row>
    <row r="182" spans="1:12" x14ac:dyDescent="0.25">
      <c r="A182" s="134" t="s">
        <v>87</v>
      </c>
      <c r="B182" s="22" t="s">
        <v>213</v>
      </c>
      <c r="C182" s="4">
        <v>50.863528449</v>
      </c>
      <c r="D182" s="27" t="str">
        <f t="shared" si="25"/>
        <v>N/A</v>
      </c>
      <c r="E182" s="4">
        <v>51.445180266000001</v>
      </c>
      <c r="F182" s="27" t="str">
        <f t="shared" si="26"/>
        <v>N/A</v>
      </c>
      <c r="G182" s="4">
        <v>50.294832511999999</v>
      </c>
      <c r="H182" s="27" t="str">
        <f t="shared" si="27"/>
        <v>N/A</v>
      </c>
      <c r="I182" s="8">
        <v>1.1439999999999999</v>
      </c>
      <c r="J182" s="8">
        <v>-2.2400000000000002</v>
      </c>
      <c r="K182" s="28" t="s">
        <v>736</v>
      </c>
      <c r="L182" s="111" t="str">
        <f t="shared" si="28"/>
        <v>Yes</v>
      </c>
    </row>
    <row r="183" spans="1:12" x14ac:dyDescent="0.25">
      <c r="A183" s="134" t="s">
        <v>467</v>
      </c>
      <c r="B183" s="22" t="s">
        <v>213</v>
      </c>
      <c r="C183" s="4">
        <v>67.554117939999998</v>
      </c>
      <c r="D183" s="27" t="str">
        <f t="shared" si="25"/>
        <v>N/A</v>
      </c>
      <c r="E183" s="4">
        <v>70.490506328999999</v>
      </c>
      <c r="F183" s="27" t="str">
        <f t="shared" si="26"/>
        <v>N/A</v>
      </c>
      <c r="G183" s="4">
        <v>68.267581475</v>
      </c>
      <c r="H183" s="27" t="str">
        <f t="shared" si="27"/>
        <v>N/A</v>
      </c>
      <c r="I183" s="8">
        <v>4.3470000000000004</v>
      </c>
      <c r="J183" s="8">
        <v>-3.15</v>
      </c>
      <c r="K183" s="28" t="s">
        <v>736</v>
      </c>
      <c r="L183" s="111" t="str">
        <f t="shared" si="28"/>
        <v>Yes</v>
      </c>
    </row>
    <row r="184" spans="1:12" x14ac:dyDescent="0.25">
      <c r="A184" s="134" t="s">
        <v>468</v>
      </c>
      <c r="B184" s="22" t="s">
        <v>213</v>
      </c>
      <c r="C184" s="4">
        <v>68.338201564000002</v>
      </c>
      <c r="D184" s="27" t="str">
        <f t="shared" si="25"/>
        <v>N/A</v>
      </c>
      <c r="E184" s="4">
        <v>68.622556666999998</v>
      </c>
      <c r="F184" s="27" t="str">
        <f t="shared" si="26"/>
        <v>N/A</v>
      </c>
      <c r="G184" s="4">
        <v>68.010407055000002</v>
      </c>
      <c r="H184" s="27" t="str">
        <f t="shared" si="27"/>
        <v>N/A</v>
      </c>
      <c r="I184" s="8">
        <v>0.41610000000000003</v>
      </c>
      <c r="J184" s="8">
        <v>-0.89200000000000002</v>
      </c>
      <c r="K184" s="28" t="s">
        <v>736</v>
      </c>
      <c r="L184" s="111" t="str">
        <f t="shared" si="28"/>
        <v>Yes</v>
      </c>
    </row>
    <row r="185" spans="1:12" x14ac:dyDescent="0.25">
      <c r="A185" s="134" t="s">
        <v>469</v>
      </c>
      <c r="B185" s="22" t="s">
        <v>213</v>
      </c>
      <c r="C185" s="4">
        <v>45.668903976999999</v>
      </c>
      <c r="D185" s="27" t="str">
        <f t="shared" si="25"/>
        <v>N/A</v>
      </c>
      <c r="E185" s="4">
        <v>45.812710586999998</v>
      </c>
      <c r="F185" s="27" t="str">
        <f t="shared" si="26"/>
        <v>N/A</v>
      </c>
      <c r="G185" s="4">
        <v>45.324214222000002</v>
      </c>
      <c r="H185" s="27" t="str">
        <f t="shared" si="27"/>
        <v>N/A</v>
      </c>
      <c r="I185" s="8">
        <v>0.31490000000000001</v>
      </c>
      <c r="J185" s="8">
        <v>-1.07</v>
      </c>
      <c r="K185" s="28" t="s">
        <v>736</v>
      </c>
      <c r="L185" s="111" t="str">
        <f t="shared" si="28"/>
        <v>Yes</v>
      </c>
    </row>
    <row r="186" spans="1:12" x14ac:dyDescent="0.25">
      <c r="A186" s="134" t="s">
        <v>470</v>
      </c>
      <c r="B186" s="22" t="s">
        <v>213</v>
      </c>
      <c r="C186" s="4">
        <v>58.796830993</v>
      </c>
      <c r="D186" s="27" t="str">
        <f t="shared" si="25"/>
        <v>N/A</v>
      </c>
      <c r="E186" s="4">
        <v>59.847626892000001</v>
      </c>
      <c r="F186" s="27" t="str">
        <f t="shared" si="26"/>
        <v>N/A</v>
      </c>
      <c r="G186" s="4">
        <v>53.801533781000003</v>
      </c>
      <c r="H186" s="27" t="str">
        <f t="shared" si="27"/>
        <v>N/A</v>
      </c>
      <c r="I186" s="8">
        <v>1.7869999999999999</v>
      </c>
      <c r="J186" s="8">
        <v>-10.1</v>
      </c>
      <c r="K186" s="28" t="s">
        <v>736</v>
      </c>
      <c r="L186" s="111" t="str">
        <f t="shared" si="28"/>
        <v>Yes</v>
      </c>
    </row>
    <row r="187" spans="1:12" x14ac:dyDescent="0.25">
      <c r="A187" s="134" t="s">
        <v>116</v>
      </c>
      <c r="B187" s="22" t="s">
        <v>213</v>
      </c>
      <c r="C187" s="4">
        <v>78.113028615000005</v>
      </c>
      <c r="D187" s="27" t="str">
        <f t="shared" si="25"/>
        <v>N/A</v>
      </c>
      <c r="E187" s="4">
        <v>78.113419289000007</v>
      </c>
      <c r="F187" s="27" t="str">
        <f t="shared" si="26"/>
        <v>N/A</v>
      </c>
      <c r="G187" s="4">
        <v>76.213813588999997</v>
      </c>
      <c r="H187" s="27" t="str">
        <f t="shared" si="27"/>
        <v>N/A</v>
      </c>
      <c r="I187" s="8">
        <v>5.0000000000000001E-4</v>
      </c>
      <c r="J187" s="8">
        <v>-2.4300000000000002</v>
      </c>
      <c r="K187" s="28" t="s">
        <v>736</v>
      </c>
      <c r="L187" s="111" t="str">
        <f t="shared" si="28"/>
        <v>Yes</v>
      </c>
    </row>
    <row r="188" spans="1:12" x14ac:dyDescent="0.25">
      <c r="A188" s="134" t="s">
        <v>471</v>
      </c>
      <c r="B188" s="22" t="s">
        <v>213</v>
      </c>
      <c r="C188" s="4">
        <v>74.321970639</v>
      </c>
      <c r="D188" s="27" t="str">
        <f t="shared" si="25"/>
        <v>N/A</v>
      </c>
      <c r="E188" s="4">
        <v>77.979957806000002</v>
      </c>
      <c r="F188" s="27" t="str">
        <f t="shared" si="26"/>
        <v>N/A</v>
      </c>
      <c r="G188" s="4">
        <v>75.839255085000005</v>
      </c>
      <c r="H188" s="27" t="str">
        <f t="shared" si="27"/>
        <v>N/A</v>
      </c>
      <c r="I188" s="8">
        <v>4.9219999999999997</v>
      </c>
      <c r="J188" s="8">
        <v>-2.75</v>
      </c>
      <c r="K188" s="28" t="s">
        <v>736</v>
      </c>
      <c r="L188" s="111" t="str">
        <f t="shared" si="28"/>
        <v>Yes</v>
      </c>
    </row>
    <row r="189" spans="1:12" x14ac:dyDescent="0.25">
      <c r="A189" s="134" t="s">
        <v>472</v>
      </c>
      <c r="B189" s="22" t="s">
        <v>213</v>
      </c>
      <c r="C189" s="4">
        <v>79.467173747000004</v>
      </c>
      <c r="D189" s="27" t="str">
        <f t="shared" si="25"/>
        <v>N/A</v>
      </c>
      <c r="E189" s="4">
        <v>78.942828301000006</v>
      </c>
      <c r="F189" s="27" t="str">
        <f t="shared" si="26"/>
        <v>N/A</v>
      </c>
      <c r="G189" s="4">
        <v>78.040811387000005</v>
      </c>
      <c r="H189" s="27" t="str">
        <f t="shared" si="27"/>
        <v>N/A</v>
      </c>
      <c r="I189" s="8">
        <v>-0.66</v>
      </c>
      <c r="J189" s="8">
        <v>-1.1399999999999999</v>
      </c>
      <c r="K189" s="28" t="s">
        <v>736</v>
      </c>
      <c r="L189" s="111" t="str">
        <f t="shared" si="28"/>
        <v>Yes</v>
      </c>
    </row>
    <row r="190" spans="1:12" x14ac:dyDescent="0.25">
      <c r="A190" s="134" t="s">
        <v>473</v>
      </c>
      <c r="B190" s="22" t="s">
        <v>213</v>
      </c>
      <c r="C190" s="4">
        <v>81.034894254999998</v>
      </c>
      <c r="D190" s="27" t="str">
        <f t="shared" si="25"/>
        <v>N/A</v>
      </c>
      <c r="E190" s="4">
        <v>81.316438552999998</v>
      </c>
      <c r="F190" s="27" t="str">
        <f t="shared" si="26"/>
        <v>N/A</v>
      </c>
      <c r="G190" s="4">
        <v>81.514972197999995</v>
      </c>
      <c r="H190" s="27" t="str">
        <f t="shared" si="27"/>
        <v>N/A</v>
      </c>
      <c r="I190" s="8">
        <v>0.34739999999999999</v>
      </c>
      <c r="J190" s="8">
        <v>0.24410000000000001</v>
      </c>
      <c r="K190" s="28" t="s">
        <v>736</v>
      </c>
      <c r="L190" s="111" t="str">
        <f t="shared" si="28"/>
        <v>Yes</v>
      </c>
    </row>
    <row r="191" spans="1:12" x14ac:dyDescent="0.25">
      <c r="A191" s="134" t="s">
        <v>474</v>
      </c>
      <c r="B191" s="22" t="s">
        <v>213</v>
      </c>
      <c r="C191" s="4">
        <v>69.646559816999996</v>
      </c>
      <c r="D191" s="27" t="str">
        <f t="shared" si="25"/>
        <v>N/A</v>
      </c>
      <c r="E191" s="4">
        <v>69.591390555999993</v>
      </c>
      <c r="F191" s="27" t="str">
        <f t="shared" si="26"/>
        <v>N/A</v>
      </c>
      <c r="G191" s="4">
        <v>66.040195014000005</v>
      </c>
      <c r="H191" s="27" t="str">
        <f t="shared" si="27"/>
        <v>N/A</v>
      </c>
      <c r="I191" s="8">
        <v>-7.9000000000000001E-2</v>
      </c>
      <c r="J191" s="8">
        <v>-5.0999999999999996</v>
      </c>
      <c r="K191" s="28" t="s">
        <v>736</v>
      </c>
      <c r="L191" s="111" t="str">
        <f t="shared" si="28"/>
        <v>Yes</v>
      </c>
    </row>
    <row r="192" spans="1:12" x14ac:dyDescent="0.25">
      <c r="A192" s="134" t="s">
        <v>1354</v>
      </c>
      <c r="B192" s="22" t="s">
        <v>213</v>
      </c>
      <c r="C192" s="23">
        <v>6.0064908047000003</v>
      </c>
      <c r="D192" s="27" t="str">
        <f t="shared" si="25"/>
        <v>N/A</v>
      </c>
      <c r="E192" s="23">
        <v>5.9250161603000002</v>
      </c>
      <c r="F192" s="27" t="str">
        <f t="shared" si="26"/>
        <v>N/A</v>
      </c>
      <c r="G192" s="23">
        <v>5.9999500486999997</v>
      </c>
      <c r="H192" s="27" t="str">
        <f t="shared" si="27"/>
        <v>N/A</v>
      </c>
      <c r="I192" s="8">
        <v>-1.36</v>
      </c>
      <c r="J192" s="8">
        <v>1.2649999999999999</v>
      </c>
      <c r="K192" s="28" t="s">
        <v>736</v>
      </c>
      <c r="L192" s="111" t="str">
        <f t="shared" si="28"/>
        <v>Yes</v>
      </c>
    </row>
    <row r="193" spans="1:12" x14ac:dyDescent="0.25">
      <c r="A193" s="134" t="s">
        <v>1355</v>
      </c>
      <c r="B193" s="22" t="s">
        <v>213</v>
      </c>
      <c r="C193" s="23">
        <v>8.8440979955000003</v>
      </c>
      <c r="D193" s="27" t="str">
        <f t="shared" si="25"/>
        <v>N/A</v>
      </c>
      <c r="E193" s="23">
        <v>9.3289473683999997</v>
      </c>
      <c r="F193" s="27" t="str">
        <f t="shared" si="26"/>
        <v>N/A</v>
      </c>
      <c r="G193" s="23">
        <v>9.0171990171999994</v>
      </c>
      <c r="H193" s="27" t="str">
        <f t="shared" si="27"/>
        <v>N/A</v>
      </c>
      <c r="I193" s="8">
        <v>5.4820000000000002</v>
      </c>
      <c r="J193" s="8">
        <v>-3.34</v>
      </c>
      <c r="K193" s="28" t="s">
        <v>736</v>
      </c>
      <c r="L193" s="111" t="str">
        <f t="shared" si="28"/>
        <v>Yes</v>
      </c>
    </row>
    <row r="194" spans="1:12" x14ac:dyDescent="0.25">
      <c r="A194" s="134" t="s">
        <v>1356</v>
      </c>
      <c r="B194" s="22" t="s">
        <v>213</v>
      </c>
      <c r="C194" s="23">
        <v>13.280011870999999</v>
      </c>
      <c r="D194" s="27" t="str">
        <f t="shared" si="25"/>
        <v>N/A</v>
      </c>
      <c r="E194" s="23">
        <v>12.364261168000001</v>
      </c>
      <c r="F194" s="27" t="str">
        <f t="shared" si="26"/>
        <v>N/A</v>
      </c>
      <c r="G194" s="23">
        <v>11.657497094</v>
      </c>
      <c r="H194" s="27" t="str">
        <f t="shared" si="27"/>
        <v>N/A</v>
      </c>
      <c r="I194" s="8">
        <v>-6.9</v>
      </c>
      <c r="J194" s="8">
        <v>-5.72</v>
      </c>
      <c r="K194" s="28" t="s">
        <v>736</v>
      </c>
      <c r="L194" s="111" t="str">
        <f t="shared" si="28"/>
        <v>Yes</v>
      </c>
    </row>
    <row r="195" spans="1:12" x14ac:dyDescent="0.25">
      <c r="A195" s="134" t="s">
        <v>1357</v>
      </c>
      <c r="B195" s="22" t="s">
        <v>213</v>
      </c>
      <c r="C195" s="23">
        <v>5.0836084397999999</v>
      </c>
      <c r="D195" s="27" t="str">
        <f t="shared" si="25"/>
        <v>N/A</v>
      </c>
      <c r="E195" s="23">
        <v>5.2684923567000004</v>
      </c>
      <c r="F195" s="27" t="str">
        <f t="shared" si="26"/>
        <v>N/A</v>
      </c>
      <c r="G195" s="23">
        <v>6.1721954925000002</v>
      </c>
      <c r="H195" s="27" t="str">
        <f t="shared" si="27"/>
        <v>N/A</v>
      </c>
      <c r="I195" s="8">
        <v>3.637</v>
      </c>
      <c r="J195" s="8">
        <v>17.149999999999999</v>
      </c>
      <c r="K195" s="28" t="s">
        <v>736</v>
      </c>
      <c r="L195" s="111" t="str">
        <f t="shared" si="28"/>
        <v>Yes</v>
      </c>
    </row>
    <row r="196" spans="1:12" x14ac:dyDescent="0.25">
      <c r="A196" s="134" t="s">
        <v>1358</v>
      </c>
      <c r="B196" s="22" t="s">
        <v>213</v>
      </c>
      <c r="C196" s="23">
        <v>3.4992296872000002</v>
      </c>
      <c r="D196" s="27" t="str">
        <f t="shared" si="25"/>
        <v>N/A</v>
      </c>
      <c r="E196" s="23">
        <v>3.7242040185</v>
      </c>
      <c r="F196" s="27" t="str">
        <f t="shared" si="26"/>
        <v>N/A</v>
      </c>
      <c r="G196" s="23">
        <v>3.6511326215</v>
      </c>
      <c r="H196" s="27" t="str">
        <f t="shared" si="27"/>
        <v>N/A</v>
      </c>
      <c r="I196" s="8">
        <v>6.4290000000000003</v>
      </c>
      <c r="J196" s="8">
        <v>-1.96</v>
      </c>
      <c r="K196" s="28" t="s">
        <v>736</v>
      </c>
      <c r="L196" s="111" t="str">
        <f t="shared" si="28"/>
        <v>Yes</v>
      </c>
    </row>
    <row r="197" spans="1:12" x14ac:dyDescent="0.25">
      <c r="A197" s="134" t="s">
        <v>1359</v>
      </c>
      <c r="B197" s="22" t="s">
        <v>213</v>
      </c>
      <c r="C197" s="23">
        <v>271.10914681000003</v>
      </c>
      <c r="D197" s="27" t="str">
        <f t="shared" si="25"/>
        <v>N/A</v>
      </c>
      <c r="E197" s="23">
        <v>212.42672919</v>
      </c>
      <c r="F197" s="27" t="str">
        <f t="shared" si="26"/>
        <v>N/A</v>
      </c>
      <c r="G197" s="23">
        <v>222.07447865</v>
      </c>
      <c r="H197" s="27" t="str">
        <f t="shared" si="27"/>
        <v>N/A</v>
      </c>
      <c r="I197" s="8">
        <v>-21.6</v>
      </c>
      <c r="J197" s="8">
        <v>4.5419999999999998</v>
      </c>
      <c r="K197" s="28" t="s">
        <v>736</v>
      </c>
      <c r="L197" s="111" t="str">
        <f t="shared" si="28"/>
        <v>Yes</v>
      </c>
    </row>
    <row r="198" spans="1:12" x14ac:dyDescent="0.25">
      <c r="A198" s="134" t="s">
        <v>1360</v>
      </c>
      <c r="B198" s="22" t="s">
        <v>213</v>
      </c>
      <c r="C198" s="23">
        <v>276.15135135000003</v>
      </c>
      <c r="D198" s="27" t="str">
        <f t="shared" si="25"/>
        <v>N/A</v>
      </c>
      <c r="E198" s="23">
        <v>250.4028777</v>
      </c>
      <c r="F198" s="27" t="str">
        <f t="shared" si="26"/>
        <v>N/A</v>
      </c>
      <c r="G198" s="23">
        <v>240.68181817999999</v>
      </c>
      <c r="H198" s="27" t="str">
        <f t="shared" si="27"/>
        <v>N/A</v>
      </c>
      <c r="I198" s="8">
        <v>-9.32</v>
      </c>
      <c r="J198" s="8">
        <v>-3.88</v>
      </c>
      <c r="K198" s="28" t="s">
        <v>736</v>
      </c>
      <c r="L198" s="111" t="str">
        <f t="shared" si="28"/>
        <v>Yes</v>
      </c>
    </row>
    <row r="199" spans="1:12" x14ac:dyDescent="0.25">
      <c r="A199" s="134" t="s">
        <v>1361</v>
      </c>
      <c r="B199" s="22" t="s">
        <v>213</v>
      </c>
      <c r="C199" s="23">
        <v>275.32842685999998</v>
      </c>
      <c r="D199" s="27" t="str">
        <f t="shared" si="25"/>
        <v>N/A</v>
      </c>
      <c r="E199" s="23">
        <v>212.42815249</v>
      </c>
      <c r="F199" s="27" t="str">
        <f t="shared" si="26"/>
        <v>N/A</v>
      </c>
      <c r="G199" s="23">
        <v>230.31572482000001</v>
      </c>
      <c r="H199" s="27" t="str">
        <f t="shared" si="27"/>
        <v>N/A</v>
      </c>
      <c r="I199" s="8">
        <v>-22.8</v>
      </c>
      <c r="J199" s="8">
        <v>8.4209999999999994</v>
      </c>
      <c r="K199" s="28" t="s">
        <v>736</v>
      </c>
      <c r="L199" s="111" t="str">
        <f t="shared" si="28"/>
        <v>Yes</v>
      </c>
    </row>
    <row r="200" spans="1:12" x14ac:dyDescent="0.25">
      <c r="A200" s="134" t="s">
        <v>1362</v>
      </c>
      <c r="B200" s="22" t="s">
        <v>213</v>
      </c>
      <c r="C200" s="23">
        <v>76.961538461999993</v>
      </c>
      <c r="D200" s="27" t="str">
        <f t="shared" si="25"/>
        <v>N/A</v>
      </c>
      <c r="E200" s="23">
        <v>42.5</v>
      </c>
      <c r="F200" s="27" t="str">
        <f t="shared" si="26"/>
        <v>N/A</v>
      </c>
      <c r="G200" s="23">
        <v>59.676470588000001</v>
      </c>
      <c r="H200" s="27" t="str">
        <f t="shared" si="27"/>
        <v>N/A</v>
      </c>
      <c r="I200" s="8">
        <v>-44.8</v>
      </c>
      <c r="J200" s="8">
        <v>40.42</v>
      </c>
      <c r="K200" s="28" t="s">
        <v>736</v>
      </c>
      <c r="L200" s="111" t="str">
        <f t="shared" si="28"/>
        <v>No</v>
      </c>
    </row>
    <row r="201" spans="1:12" x14ac:dyDescent="0.25">
      <c r="A201" s="134" t="s">
        <v>1363</v>
      </c>
      <c r="B201" s="22" t="s">
        <v>213</v>
      </c>
      <c r="C201" s="23">
        <v>114</v>
      </c>
      <c r="D201" s="27" t="str">
        <f t="shared" si="25"/>
        <v>N/A</v>
      </c>
      <c r="E201" s="23">
        <v>58.3</v>
      </c>
      <c r="F201" s="27" t="str">
        <f t="shared" si="26"/>
        <v>N/A</v>
      </c>
      <c r="G201" s="23">
        <v>87.148148148000004</v>
      </c>
      <c r="H201" s="27" t="str">
        <f t="shared" si="27"/>
        <v>N/A</v>
      </c>
      <c r="I201" s="8">
        <v>-48.9</v>
      </c>
      <c r="J201" s="8">
        <v>49.48</v>
      </c>
      <c r="K201" s="28" t="s">
        <v>736</v>
      </c>
      <c r="L201" s="111" t="str">
        <f t="shared" si="28"/>
        <v>No</v>
      </c>
    </row>
    <row r="202" spans="1:12" x14ac:dyDescent="0.25">
      <c r="A202" s="134" t="s">
        <v>28</v>
      </c>
      <c r="B202" s="22" t="s">
        <v>213</v>
      </c>
      <c r="C202" s="4">
        <v>2.4730203371999999</v>
      </c>
      <c r="D202" s="27" t="str">
        <f t="shared" si="25"/>
        <v>N/A</v>
      </c>
      <c r="E202" s="4">
        <v>2.4562669181999999</v>
      </c>
      <c r="F202" s="27" t="str">
        <f t="shared" si="26"/>
        <v>N/A</v>
      </c>
      <c r="G202" s="4">
        <v>2.4734395042999999</v>
      </c>
      <c r="H202" s="27" t="str">
        <f t="shared" si="27"/>
        <v>N/A</v>
      </c>
      <c r="I202" s="8">
        <v>-0.67700000000000005</v>
      </c>
      <c r="J202" s="8">
        <v>0.69910000000000005</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0</v>
      </c>
      <c r="K203" s="10" t="s">
        <v>213</v>
      </c>
      <c r="L203" s="111" t="str">
        <f t="shared" ref="L203:L213" si="32">IF(J203="Div by 0", "N/A", IF(K203="N/A","N/A", IF(J203&gt;VALUE(MID(K203,1,2)), "No", IF(J203&lt;-1*VALUE(MID(K203,1,2)), "No", "Yes"))))</f>
        <v>N/A</v>
      </c>
    </row>
    <row r="204" spans="1:12" x14ac:dyDescent="0.25">
      <c r="A204" s="134" t="s">
        <v>124</v>
      </c>
      <c r="B204" s="22" t="s">
        <v>213</v>
      </c>
      <c r="C204" s="23">
        <v>20</v>
      </c>
      <c r="D204" s="27" t="str">
        <f t="shared" si="29"/>
        <v>N/A</v>
      </c>
      <c r="E204" s="23">
        <v>35</v>
      </c>
      <c r="F204" s="27" t="str">
        <f t="shared" si="30"/>
        <v>N/A</v>
      </c>
      <c r="G204" s="23">
        <v>26</v>
      </c>
      <c r="H204" s="27" t="str">
        <f t="shared" si="31"/>
        <v>N/A</v>
      </c>
      <c r="I204" s="8">
        <v>75</v>
      </c>
      <c r="J204" s="8">
        <v>-25.7</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0</v>
      </c>
      <c r="J205" s="8">
        <v>0</v>
      </c>
      <c r="K205" s="10" t="s">
        <v>213</v>
      </c>
      <c r="L205" s="111" t="str">
        <f t="shared" si="32"/>
        <v>N/A</v>
      </c>
    </row>
    <row r="206" spans="1:12" ht="25" x14ac:dyDescent="0.25">
      <c r="A206" s="134" t="s">
        <v>1364</v>
      </c>
      <c r="B206" s="22" t="s">
        <v>213</v>
      </c>
      <c r="C206" s="23">
        <v>61</v>
      </c>
      <c r="D206" s="27" t="str">
        <f t="shared" si="29"/>
        <v>N/A</v>
      </c>
      <c r="E206" s="23">
        <v>37</v>
      </c>
      <c r="F206" s="27" t="str">
        <f t="shared" si="30"/>
        <v>N/A</v>
      </c>
      <c r="G206" s="23">
        <v>56</v>
      </c>
      <c r="H206" s="27" t="str">
        <f t="shared" si="31"/>
        <v>N/A</v>
      </c>
      <c r="I206" s="8">
        <v>-39.299999999999997</v>
      </c>
      <c r="J206" s="8">
        <v>51.35</v>
      </c>
      <c r="K206" s="10" t="s">
        <v>213</v>
      </c>
      <c r="L206" s="111" t="str">
        <f t="shared" si="32"/>
        <v>N/A</v>
      </c>
    </row>
    <row r="207" spans="1:12" x14ac:dyDescent="0.25">
      <c r="A207" s="134" t="s">
        <v>1612</v>
      </c>
      <c r="B207" s="22" t="s">
        <v>213</v>
      </c>
      <c r="C207" s="23">
        <v>16</v>
      </c>
      <c r="D207" s="27" t="str">
        <f t="shared" si="29"/>
        <v>N/A</v>
      </c>
      <c r="E207" s="23">
        <v>37</v>
      </c>
      <c r="F207" s="27" t="str">
        <f t="shared" si="30"/>
        <v>N/A</v>
      </c>
      <c r="G207" s="23">
        <v>52</v>
      </c>
      <c r="H207" s="27" t="str">
        <f t="shared" si="31"/>
        <v>N/A</v>
      </c>
      <c r="I207" s="8">
        <v>131.30000000000001</v>
      </c>
      <c r="J207" s="8">
        <v>40.54</v>
      </c>
      <c r="K207" s="10" t="s">
        <v>213</v>
      </c>
      <c r="L207" s="111" t="str">
        <f t="shared" si="32"/>
        <v>N/A</v>
      </c>
    </row>
    <row r="208" spans="1:12" x14ac:dyDescent="0.25">
      <c r="A208" s="134" t="s">
        <v>1613</v>
      </c>
      <c r="B208" s="22" t="s">
        <v>213</v>
      </c>
      <c r="C208" s="23">
        <v>95</v>
      </c>
      <c r="D208" s="27" t="str">
        <f t="shared" si="29"/>
        <v>N/A</v>
      </c>
      <c r="E208" s="23">
        <v>71</v>
      </c>
      <c r="F208" s="27" t="str">
        <f t="shared" si="30"/>
        <v>N/A</v>
      </c>
      <c r="G208" s="23">
        <v>100</v>
      </c>
      <c r="H208" s="27" t="str">
        <f t="shared" si="31"/>
        <v>N/A</v>
      </c>
      <c r="I208" s="8">
        <v>-25.3</v>
      </c>
      <c r="J208" s="8">
        <v>40.85</v>
      </c>
      <c r="K208" s="10" t="s">
        <v>213</v>
      </c>
      <c r="L208" s="111" t="str">
        <f t="shared" si="32"/>
        <v>N/A</v>
      </c>
    </row>
    <row r="209" spans="1:12" x14ac:dyDescent="0.25">
      <c r="A209" s="134" t="s">
        <v>125</v>
      </c>
      <c r="B209" s="22" t="s">
        <v>213</v>
      </c>
      <c r="C209" s="29">
        <v>2655378</v>
      </c>
      <c r="D209" s="27" t="str">
        <f t="shared" si="29"/>
        <v>N/A</v>
      </c>
      <c r="E209" s="29">
        <v>2216732</v>
      </c>
      <c r="F209" s="27" t="str">
        <f t="shared" si="30"/>
        <v>N/A</v>
      </c>
      <c r="G209" s="29">
        <v>1170356</v>
      </c>
      <c r="H209" s="27" t="str">
        <f t="shared" si="31"/>
        <v>N/A</v>
      </c>
      <c r="I209" s="8">
        <v>-16.5</v>
      </c>
      <c r="J209" s="8">
        <v>-47.2</v>
      </c>
      <c r="K209" s="10" t="s">
        <v>213</v>
      </c>
      <c r="L209" s="111" t="str">
        <f t="shared" si="32"/>
        <v>N/A</v>
      </c>
    </row>
    <row r="210" spans="1:12" x14ac:dyDescent="0.25">
      <c r="A210" s="174" t="s">
        <v>1608</v>
      </c>
      <c r="B210" s="22" t="s">
        <v>213</v>
      </c>
      <c r="C210" s="29">
        <v>1555428</v>
      </c>
      <c r="D210" s="27" t="str">
        <f t="shared" si="29"/>
        <v>N/A</v>
      </c>
      <c r="E210" s="29">
        <v>2024296</v>
      </c>
      <c r="F210" s="27" t="str">
        <f t="shared" si="30"/>
        <v>N/A</v>
      </c>
      <c r="G210" s="29">
        <v>736629</v>
      </c>
      <c r="H210" s="27" t="str">
        <f t="shared" si="31"/>
        <v>N/A</v>
      </c>
      <c r="I210" s="8">
        <v>30.14</v>
      </c>
      <c r="J210" s="8">
        <v>-63.6</v>
      </c>
      <c r="K210" s="10" t="s">
        <v>213</v>
      </c>
      <c r="L210" s="111" t="str">
        <f t="shared" si="32"/>
        <v>N/A</v>
      </c>
    </row>
    <row r="211" spans="1:12" x14ac:dyDescent="0.25">
      <c r="A211" s="174" t="s">
        <v>1365</v>
      </c>
      <c r="B211" s="22" t="s">
        <v>213</v>
      </c>
      <c r="C211" s="29">
        <v>750981</v>
      </c>
      <c r="D211" s="27" t="str">
        <f t="shared" si="29"/>
        <v>N/A</v>
      </c>
      <c r="E211" s="29">
        <v>964641</v>
      </c>
      <c r="F211" s="27" t="str">
        <f t="shared" si="30"/>
        <v>N/A</v>
      </c>
      <c r="G211" s="29">
        <v>681033</v>
      </c>
      <c r="H211" s="27" t="str">
        <f t="shared" si="31"/>
        <v>N/A</v>
      </c>
      <c r="I211" s="8">
        <v>28.45</v>
      </c>
      <c r="J211" s="8">
        <v>-29.4</v>
      </c>
      <c r="K211" s="10" t="s">
        <v>213</v>
      </c>
      <c r="L211" s="111" t="str">
        <f t="shared" si="32"/>
        <v>N/A</v>
      </c>
    </row>
    <row r="212" spans="1:12" x14ac:dyDescent="0.25">
      <c r="A212" s="174" t="s">
        <v>1602</v>
      </c>
      <c r="B212" s="22" t="s">
        <v>213</v>
      </c>
      <c r="C212" s="29">
        <v>2571499</v>
      </c>
      <c r="D212" s="27" t="str">
        <f t="shared" si="29"/>
        <v>N/A</v>
      </c>
      <c r="E212" s="29">
        <v>1017387</v>
      </c>
      <c r="F212" s="27" t="str">
        <f t="shared" si="30"/>
        <v>N/A</v>
      </c>
      <c r="G212" s="29">
        <v>1124714</v>
      </c>
      <c r="H212" s="27" t="str">
        <f t="shared" si="31"/>
        <v>N/A</v>
      </c>
      <c r="I212" s="8">
        <v>-60.4</v>
      </c>
      <c r="J212" s="8">
        <v>10.55</v>
      </c>
      <c r="K212" s="10" t="s">
        <v>213</v>
      </c>
      <c r="L212" s="111" t="str">
        <f t="shared" si="32"/>
        <v>N/A</v>
      </c>
    </row>
    <row r="213" spans="1:12" x14ac:dyDescent="0.25">
      <c r="A213" s="174" t="s">
        <v>1603</v>
      </c>
      <c r="B213" s="22" t="s">
        <v>213</v>
      </c>
      <c r="C213" s="29">
        <v>428437</v>
      </c>
      <c r="D213" s="27" t="str">
        <f t="shared" si="29"/>
        <v>N/A</v>
      </c>
      <c r="E213" s="29">
        <v>466410</v>
      </c>
      <c r="F213" s="27" t="str">
        <f t="shared" si="30"/>
        <v>N/A</v>
      </c>
      <c r="G213" s="29">
        <v>620631</v>
      </c>
      <c r="H213" s="27" t="str">
        <f t="shared" si="31"/>
        <v>N/A</v>
      </c>
      <c r="I213" s="8">
        <v>8.8629999999999995</v>
      </c>
      <c r="J213" s="8">
        <v>33.07</v>
      </c>
      <c r="K213" s="10" t="s">
        <v>213</v>
      </c>
      <c r="L213" s="111" t="str">
        <f t="shared" si="32"/>
        <v>N/A</v>
      </c>
    </row>
    <row r="214" spans="1:12" ht="25" x14ac:dyDescent="0.25">
      <c r="A214" s="134" t="s">
        <v>1366</v>
      </c>
      <c r="B214" s="22" t="s">
        <v>213</v>
      </c>
      <c r="C214" s="29">
        <v>16507673</v>
      </c>
      <c r="D214" s="27" t="str">
        <f t="shared" ref="D214:D228" si="33">IF($B214="N/A","N/A",IF(C214&gt;10,"No",IF(C214&lt;-10,"No","Yes")))</f>
        <v>N/A</v>
      </c>
      <c r="E214" s="29">
        <v>19903310</v>
      </c>
      <c r="F214" s="27" t="str">
        <f t="shared" ref="F214:F228" si="34">IF($B214="N/A","N/A",IF(E214&gt;10,"No",IF(E214&lt;-10,"No","Yes")))</f>
        <v>N/A</v>
      </c>
      <c r="G214" s="29">
        <v>19979235</v>
      </c>
      <c r="H214" s="27" t="str">
        <f t="shared" ref="H214:H228" si="35">IF($B214="N/A","N/A",IF(G214&gt;10,"No",IF(G214&lt;-10,"No","Yes")))</f>
        <v>N/A</v>
      </c>
      <c r="I214" s="8">
        <v>20.57</v>
      </c>
      <c r="J214" s="8">
        <v>0.38150000000000001</v>
      </c>
      <c r="K214" s="28" t="s">
        <v>736</v>
      </c>
      <c r="L214" s="111" t="str">
        <f t="shared" ref="L214:L228" si="36">IF(J214="Div by 0", "N/A", IF(K214="N/A","N/A", IF(J214&gt;VALUE(MID(K214,1,2)), "No", IF(J214&lt;-1*VALUE(MID(K214,1,2)), "No", "Yes"))))</f>
        <v>Yes</v>
      </c>
    </row>
    <row r="215" spans="1:12" x14ac:dyDescent="0.25">
      <c r="A215" s="142" t="s">
        <v>647</v>
      </c>
      <c r="B215" s="22" t="s">
        <v>213</v>
      </c>
      <c r="C215" s="23">
        <v>40424</v>
      </c>
      <c r="D215" s="27" t="str">
        <f t="shared" si="33"/>
        <v>N/A</v>
      </c>
      <c r="E215" s="23">
        <v>45561</v>
      </c>
      <c r="F215" s="27" t="str">
        <f t="shared" si="34"/>
        <v>N/A</v>
      </c>
      <c r="G215" s="23">
        <v>46514</v>
      </c>
      <c r="H215" s="27" t="str">
        <f t="shared" si="35"/>
        <v>N/A</v>
      </c>
      <c r="I215" s="8">
        <v>12.71</v>
      </c>
      <c r="J215" s="8">
        <v>2.0920000000000001</v>
      </c>
      <c r="K215" s="28" t="s">
        <v>736</v>
      </c>
      <c r="L215" s="111" t="str">
        <f t="shared" si="36"/>
        <v>Yes</v>
      </c>
    </row>
    <row r="216" spans="1:12" x14ac:dyDescent="0.25">
      <c r="A216" s="143" t="s">
        <v>1367</v>
      </c>
      <c r="B216" s="22" t="s">
        <v>213</v>
      </c>
      <c r="C216" s="29">
        <v>408.36317534</v>
      </c>
      <c r="D216" s="27" t="str">
        <f t="shared" si="33"/>
        <v>N/A</v>
      </c>
      <c r="E216" s="29">
        <v>436.84971796000002</v>
      </c>
      <c r="F216" s="27" t="str">
        <f t="shared" si="34"/>
        <v>N/A</v>
      </c>
      <c r="G216" s="29">
        <v>429.53164638999999</v>
      </c>
      <c r="H216" s="27" t="str">
        <f t="shared" si="35"/>
        <v>N/A</v>
      </c>
      <c r="I216" s="8">
        <v>6.976</v>
      </c>
      <c r="J216" s="8">
        <v>-1.68</v>
      </c>
      <c r="K216" s="28" t="s">
        <v>736</v>
      </c>
      <c r="L216" s="111" t="str">
        <f t="shared" si="36"/>
        <v>Yes</v>
      </c>
    </row>
    <row r="217" spans="1:12" ht="25" x14ac:dyDescent="0.25">
      <c r="A217" s="134" t="s">
        <v>1368</v>
      </c>
      <c r="B217" s="22" t="s">
        <v>213</v>
      </c>
      <c r="C217" s="29">
        <v>9498455</v>
      </c>
      <c r="D217" s="27" t="str">
        <f t="shared" si="33"/>
        <v>N/A</v>
      </c>
      <c r="E217" s="29">
        <v>9755958</v>
      </c>
      <c r="F217" s="27" t="str">
        <f t="shared" si="34"/>
        <v>N/A</v>
      </c>
      <c r="G217" s="29">
        <v>10372633</v>
      </c>
      <c r="H217" s="27" t="str">
        <f t="shared" si="35"/>
        <v>N/A</v>
      </c>
      <c r="I217" s="8">
        <v>2.7109999999999999</v>
      </c>
      <c r="J217" s="8">
        <v>6.3209999999999997</v>
      </c>
      <c r="K217" s="28" t="s">
        <v>736</v>
      </c>
      <c r="L217" s="111" t="str">
        <f t="shared" si="36"/>
        <v>Yes</v>
      </c>
    </row>
    <row r="218" spans="1:12" x14ac:dyDescent="0.25">
      <c r="A218" s="143" t="s">
        <v>514</v>
      </c>
      <c r="B218" s="22" t="s">
        <v>213</v>
      </c>
      <c r="C218" s="23">
        <v>20615</v>
      </c>
      <c r="D218" s="27" t="str">
        <f t="shared" si="33"/>
        <v>N/A</v>
      </c>
      <c r="E218" s="23">
        <v>22711</v>
      </c>
      <c r="F218" s="27" t="str">
        <f t="shared" si="34"/>
        <v>N/A</v>
      </c>
      <c r="G218" s="23">
        <v>26132</v>
      </c>
      <c r="H218" s="27" t="str">
        <f t="shared" si="35"/>
        <v>N/A</v>
      </c>
      <c r="I218" s="8">
        <v>10.17</v>
      </c>
      <c r="J218" s="8">
        <v>15.06</v>
      </c>
      <c r="K218" s="28" t="s">
        <v>736</v>
      </c>
      <c r="L218" s="111" t="str">
        <f t="shared" si="36"/>
        <v>Yes</v>
      </c>
    </row>
    <row r="219" spans="1:12" x14ac:dyDescent="0.25">
      <c r="A219" s="134" t="s">
        <v>1369</v>
      </c>
      <c r="B219" s="22" t="s">
        <v>213</v>
      </c>
      <c r="C219" s="29">
        <v>460.75454766000001</v>
      </c>
      <c r="D219" s="27" t="str">
        <f t="shared" si="33"/>
        <v>N/A</v>
      </c>
      <c r="E219" s="29">
        <v>429.56972392</v>
      </c>
      <c r="F219" s="27" t="str">
        <f t="shared" si="34"/>
        <v>N/A</v>
      </c>
      <c r="G219" s="29">
        <v>396.93222868999999</v>
      </c>
      <c r="H219" s="27" t="str">
        <f t="shared" si="35"/>
        <v>N/A</v>
      </c>
      <c r="I219" s="8">
        <v>-6.77</v>
      </c>
      <c r="J219" s="8">
        <v>-7.6</v>
      </c>
      <c r="K219" s="28" t="s">
        <v>736</v>
      </c>
      <c r="L219" s="111" t="str">
        <f t="shared" si="36"/>
        <v>Yes</v>
      </c>
    </row>
    <row r="220" spans="1:12" ht="25" x14ac:dyDescent="0.25">
      <c r="A220" s="134" t="s">
        <v>1370</v>
      </c>
      <c r="B220" s="22" t="s">
        <v>213</v>
      </c>
      <c r="C220" s="29">
        <v>36755767</v>
      </c>
      <c r="D220" s="27" t="str">
        <f t="shared" si="33"/>
        <v>N/A</v>
      </c>
      <c r="E220" s="29">
        <v>92139627</v>
      </c>
      <c r="F220" s="27" t="str">
        <f t="shared" si="34"/>
        <v>N/A</v>
      </c>
      <c r="G220" s="29">
        <v>99452749</v>
      </c>
      <c r="H220" s="27" t="str">
        <f t="shared" si="35"/>
        <v>N/A</v>
      </c>
      <c r="I220" s="8">
        <v>150.69999999999999</v>
      </c>
      <c r="J220" s="8">
        <v>7.9370000000000003</v>
      </c>
      <c r="K220" s="28" t="s">
        <v>736</v>
      </c>
      <c r="L220" s="111" t="str">
        <f t="shared" si="36"/>
        <v>Yes</v>
      </c>
    </row>
    <row r="221" spans="1:12" x14ac:dyDescent="0.25">
      <c r="A221" s="143" t="s">
        <v>515</v>
      </c>
      <c r="B221" s="22" t="s">
        <v>213</v>
      </c>
      <c r="C221" s="23">
        <v>118272</v>
      </c>
      <c r="D221" s="27" t="str">
        <f t="shared" si="33"/>
        <v>N/A</v>
      </c>
      <c r="E221" s="23">
        <v>186714</v>
      </c>
      <c r="F221" s="27" t="str">
        <f t="shared" si="34"/>
        <v>N/A</v>
      </c>
      <c r="G221" s="23">
        <v>213186</v>
      </c>
      <c r="H221" s="27" t="str">
        <f t="shared" si="35"/>
        <v>N/A</v>
      </c>
      <c r="I221" s="8">
        <v>57.87</v>
      </c>
      <c r="J221" s="8">
        <v>14.18</v>
      </c>
      <c r="K221" s="28" t="s">
        <v>736</v>
      </c>
      <c r="L221" s="111" t="str">
        <f t="shared" si="36"/>
        <v>Yes</v>
      </c>
    </row>
    <row r="222" spans="1:12" x14ac:dyDescent="0.25">
      <c r="A222" s="134" t="s">
        <v>1371</v>
      </c>
      <c r="B222" s="22" t="s">
        <v>213</v>
      </c>
      <c r="C222" s="29">
        <v>310.77319230000001</v>
      </c>
      <c r="D222" s="27" t="str">
        <f t="shared" si="33"/>
        <v>N/A</v>
      </c>
      <c r="E222" s="29">
        <v>493.48001220999998</v>
      </c>
      <c r="F222" s="27" t="str">
        <f t="shared" si="34"/>
        <v>N/A</v>
      </c>
      <c r="G222" s="29">
        <v>466.50694228999998</v>
      </c>
      <c r="H222" s="27" t="str">
        <f t="shared" si="35"/>
        <v>N/A</v>
      </c>
      <c r="I222" s="8">
        <v>58.79</v>
      </c>
      <c r="J222" s="8">
        <v>-5.47</v>
      </c>
      <c r="K222" s="28" t="s">
        <v>736</v>
      </c>
      <c r="L222" s="111" t="str">
        <f t="shared" si="36"/>
        <v>Yes</v>
      </c>
    </row>
    <row r="223" spans="1:12" ht="25" x14ac:dyDescent="0.25">
      <c r="A223" s="134" t="s">
        <v>1372</v>
      </c>
      <c r="B223" s="22" t="s">
        <v>213</v>
      </c>
      <c r="C223" s="29">
        <v>791592</v>
      </c>
      <c r="D223" s="27" t="str">
        <f t="shared" si="33"/>
        <v>N/A</v>
      </c>
      <c r="E223" s="29">
        <v>0</v>
      </c>
      <c r="F223" s="27" t="str">
        <f t="shared" si="34"/>
        <v>N/A</v>
      </c>
      <c r="G223" s="29">
        <v>0</v>
      </c>
      <c r="H223" s="27" t="str">
        <f t="shared" si="35"/>
        <v>N/A</v>
      </c>
      <c r="I223" s="8">
        <v>-100</v>
      </c>
      <c r="J223" s="8" t="s">
        <v>1748</v>
      </c>
      <c r="K223" s="28" t="s">
        <v>736</v>
      </c>
      <c r="L223" s="111" t="str">
        <f t="shared" si="36"/>
        <v>N/A</v>
      </c>
    </row>
    <row r="224" spans="1:12" x14ac:dyDescent="0.25">
      <c r="A224" s="134" t="s">
        <v>516</v>
      </c>
      <c r="B224" s="22" t="s">
        <v>213</v>
      </c>
      <c r="C224" s="23">
        <v>672</v>
      </c>
      <c r="D224" s="27" t="str">
        <f t="shared" si="33"/>
        <v>N/A</v>
      </c>
      <c r="E224" s="23">
        <v>0</v>
      </c>
      <c r="F224" s="27" t="str">
        <f t="shared" si="34"/>
        <v>N/A</v>
      </c>
      <c r="G224" s="23">
        <v>0</v>
      </c>
      <c r="H224" s="27" t="str">
        <f t="shared" si="35"/>
        <v>N/A</v>
      </c>
      <c r="I224" s="8">
        <v>-100</v>
      </c>
      <c r="J224" s="8" t="s">
        <v>1748</v>
      </c>
      <c r="K224" s="28" t="s">
        <v>736</v>
      </c>
      <c r="L224" s="111" t="str">
        <f t="shared" si="36"/>
        <v>N/A</v>
      </c>
    </row>
    <row r="225" spans="1:12" x14ac:dyDescent="0.25">
      <c r="A225" s="134" t="s">
        <v>1373</v>
      </c>
      <c r="B225" s="22" t="s">
        <v>213</v>
      </c>
      <c r="C225" s="29">
        <v>1177.9642856999999</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185377228</v>
      </c>
      <c r="D226" s="27" t="str">
        <f t="shared" si="33"/>
        <v>N/A</v>
      </c>
      <c r="E226" s="29">
        <v>108910241</v>
      </c>
      <c r="F226" s="27" t="str">
        <f t="shared" si="34"/>
        <v>N/A</v>
      </c>
      <c r="G226" s="29">
        <v>157546401</v>
      </c>
      <c r="H226" s="27" t="str">
        <f t="shared" si="35"/>
        <v>N/A</v>
      </c>
      <c r="I226" s="8">
        <v>-41.2</v>
      </c>
      <c r="J226" s="8">
        <v>44.66</v>
      </c>
      <c r="K226" s="28" t="s">
        <v>736</v>
      </c>
      <c r="L226" s="111" t="str">
        <f t="shared" si="36"/>
        <v>No</v>
      </c>
    </row>
    <row r="227" spans="1:12" ht="25" x14ac:dyDescent="0.25">
      <c r="A227" s="134" t="s">
        <v>517</v>
      </c>
      <c r="B227" s="22" t="s">
        <v>213</v>
      </c>
      <c r="C227" s="23">
        <v>12302</v>
      </c>
      <c r="D227" s="27" t="str">
        <f t="shared" si="33"/>
        <v>N/A</v>
      </c>
      <c r="E227" s="23">
        <v>5255</v>
      </c>
      <c r="F227" s="27" t="str">
        <f t="shared" si="34"/>
        <v>N/A</v>
      </c>
      <c r="G227" s="23">
        <v>6823</v>
      </c>
      <c r="H227" s="27" t="str">
        <f t="shared" si="35"/>
        <v>N/A</v>
      </c>
      <c r="I227" s="8">
        <v>-57.3</v>
      </c>
      <c r="J227" s="8">
        <v>29.84</v>
      </c>
      <c r="K227" s="28" t="s">
        <v>736</v>
      </c>
      <c r="L227" s="111" t="str">
        <f t="shared" si="36"/>
        <v>Yes</v>
      </c>
    </row>
    <row r="228" spans="1:12" ht="25" x14ac:dyDescent="0.25">
      <c r="A228" s="134" t="s">
        <v>1375</v>
      </c>
      <c r="B228" s="22" t="s">
        <v>213</v>
      </c>
      <c r="C228" s="29">
        <v>15068.869127</v>
      </c>
      <c r="D228" s="27" t="str">
        <f t="shared" si="33"/>
        <v>N/A</v>
      </c>
      <c r="E228" s="29">
        <v>20725.069648000001</v>
      </c>
      <c r="F228" s="27" t="str">
        <f t="shared" si="34"/>
        <v>N/A</v>
      </c>
      <c r="G228" s="29">
        <v>23090.488202</v>
      </c>
      <c r="H228" s="27" t="str">
        <f t="shared" si="35"/>
        <v>N/A</v>
      </c>
      <c r="I228" s="8">
        <v>37.54</v>
      </c>
      <c r="J228" s="8">
        <v>11.41</v>
      </c>
      <c r="K228" s="28" t="s">
        <v>736</v>
      </c>
      <c r="L228" s="111" t="str">
        <f t="shared" si="36"/>
        <v>Yes</v>
      </c>
    </row>
    <row r="229" spans="1:12" x14ac:dyDescent="0.25">
      <c r="A229" s="134" t="s">
        <v>1376</v>
      </c>
      <c r="B229" s="22" t="s">
        <v>213</v>
      </c>
      <c r="C229" s="32">
        <v>325888223</v>
      </c>
      <c r="D229" s="27" t="str">
        <f t="shared" ref="D229:D252" si="37">IF($B229="N/A","N/A",IF(C229&gt;10,"No",IF(C229&lt;-10,"No","Yes")))</f>
        <v>N/A</v>
      </c>
      <c r="E229" s="32">
        <v>199426094</v>
      </c>
      <c r="F229" s="27" t="str">
        <f t="shared" ref="F229:F252" si="38">IF($B229="N/A","N/A",IF(E229&gt;10,"No",IF(E229&lt;-10,"No","Yes")))</f>
        <v>N/A</v>
      </c>
      <c r="G229" s="32">
        <v>274994214</v>
      </c>
      <c r="H229" s="27" t="str">
        <f t="shared" ref="H229:H252" si="39">IF($B229="N/A","N/A",IF(G229&gt;10,"No",IF(G229&lt;-10,"No","Yes")))</f>
        <v>N/A</v>
      </c>
      <c r="I229" s="8">
        <v>-38.799999999999997</v>
      </c>
      <c r="J229" s="8">
        <v>37.89</v>
      </c>
      <c r="K229" s="28" t="s">
        <v>736</v>
      </c>
      <c r="L229" s="111" t="str">
        <f t="shared" ref="L229:L252" si="40">IF(J229="Div by 0", "N/A", IF(K229="N/A","N/A", IF(J229&gt;VALUE(MID(K229,1,2)), "No", IF(J229&lt;-1*VALUE(MID(K229,1,2)), "No", "Yes"))))</f>
        <v>No</v>
      </c>
    </row>
    <row r="230" spans="1:12" x14ac:dyDescent="0.25">
      <c r="A230" s="143" t="s">
        <v>1377</v>
      </c>
      <c r="B230" s="22" t="s">
        <v>213</v>
      </c>
      <c r="C230" s="31">
        <v>16553</v>
      </c>
      <c r="D230" s="27" t="str">
        <f t="shared" si="37"/>
        <v>N/A</v>
      </c>
      <c r="E230" s="31">
        <v>10133</v>
      </c>
      <c r="F230" s="27" t="str">
        <f t="shared" si="38"/>
        <v>N/A</v>
      </c>
      <c r="G230" s="31">
        <v>12690</v>
      </c>
      <c r="H230" s="27" t="str">
        <f t="shared" si="39"/>
        <v>N/A</v>
      </c>
      <c r="I230" s="8">
        <v>-38.799999999999997</v>
      </c>
      <c r="J230" s="8">
        <v>25.23</v>
      </c>
      <c r="K230" s="28" t="s">
        <v>736</v>
      </c>
      <c r="L230" s="111" t="str">
        <f t="shared" si="40"/>
        <v>Yes</v>
      </c>
    </row>
    <row r="231" spans="1:12" x14ac:dyDescent="0.25">
      <c r="A231" s="143" t="s">
        <v>1378</v>
      </c>
      <c r="B231" s="22" t="s">
        <v>213</v>
      </c>
      <c r="C231" s="32">
        <v>19687.562557000001</v>
      </c>
      <c r="D231" s="27" t="str">
        <f t="shared" si="37"/>
        <v>N/A</v>
      </c>
      <c r="E231" s="32">
        <v>19680.854040999999</v>
      </c>
      <c r="F231" s="27" t="str">
        <f t="shared" si="38"/>
        <v>N/A</v>
      </c>
      <c r="G231" s="32">
        <v>21670.150827000001</v>
      </c>
      <c r="H231" s="27" t="str">
        <f t="shared" si="39"/>
        <v>N/A</v>
      </c>
      <c r="I231" s="8">
        <v>-3.4000000000000002E-2</v>
      </c>
      <c r="J231" s="8">
        <v>10.11</v>
      </c>
      <c r="K231" s="28" t="s">
        <v>736</v>
      </c>
      <c r="L231" s="111" t="str">
        <f t="shared" si="40"/>
        <v>Yes</v>
      </c>
    </row>
    <row r="232" spans="1:12" x14ac:dyDescent="0.25">
      <c r="A232" s="143" t="s">
        <v>1379</v>
      </c>
      <c r="B232" s="22" t="s">
        <v>213</v>
      </c>
      <c r="C232" s="32">
        <v>12005.127388999999</v>
      </c>
      <c r="D232" s="27" t="str">
        <f t="shared" si="37"/>
        <v>N/A</v>
      </c>
      <c r="E232" s="32">
        <v>11751.724203</v>
      </c>
      <c r="F232" s="27" t="str">
        <f t="shared" si="38"/>
        <v>N/A</v>
      </c>
      <c r="G232" s="32">
        <v>12143.318090999999</v>
      </c>
      <c r="H232" s="27" t="str">
        <f t="shared" si="39"/>
        <v>N/A</v>
      </c>
      <c r="I232" s="8">
        <v>-2.11</v>
      </c>
      <c r="J232" s="8">
        <v>3.3319999999999999</v>
      </c>
      <c r="K232" s="28" t="s">
        <v>736</v>
      </c>
      <c r="L232" s="111" t="str">
        <f t="shared" si="40"/>
        <v>Yes</v>
      </c>
    </row>
    <row r="233" spans="1:12" ht="25" x14ac:dyDescent="0.25">
      <c r="A233" s="143" t="s">
        <v>1380</v>
      </c>
      <c r="B233" s="22" t="s">
        <v>213</v>
      </c>
      <c r="C233" s="32">
        <v>25775.036659000001</v>
      </c>
      <c r="D233" s="27" t="str">
        <f t="shared" si="37"/>
        <v>N/A</v>
      </c>
      <c r="E233" s="32">
        <v>23766.685486999999</v>
      </c>
      <c r="F233" s="27" t="str">
        <f t="shared" si="38"/>
        <v>N/A</v>
      </c>
      <c r="G233" s="32">
        <v>26737.270995999999</v>
      </c>
      <c r="H233" s="27" t="str">
        <f t="shared" si="39"/>
        <v>N/A</v>
      </c>
      <c r="I233" s="8">
        <v>-7.79</v>
      </c>
      <c r="J233" s="8">
        <v>12.5</v>
      </c>
      <c r="K233" s="28" t="s">
        <v>736</v>
      </c>
      <c r="L233" s="111" t="str">
        <f t="shared" si="40"/>
        <v>Yes</v>
      </c>
    </row>
    <row r="234" spans="1:12" x14ac:dyDescent="0.25">
      <c r="A234" s="143" t="s">
        <v>1381</v>
      </c>
      <c r="B234" s="22" t="s">
        <v>213</v>
      </c>
      <c r="C234" s="32">
        <v>6689.0695970999996</v>
      </c>
      <c r="D234" s="27" t="str">
        <f t="shared" si="37"/>
        <v>N/A</v>
      </c>
      <c r="E234" s="32">
        <v>13161.124404</v>
      </c>
      <c r="F234" s="27" t="str">
        <f t="shared" si="38"/>
        <v>N/A</v>
      </c>
      <c r="G234" s="32">
        <v>12865.702996</v>
      </c>
      <c r="H234" s="27" t="str">
        <f t="shared" si="39"/>
        <v>N/A</v>
      </c>
      <c r="I234" s="8">
        <v>96.76</v>
      </c>
      <c r="J234" s="8">
        <v>-2.2400000000000002</v>
      </c>
      <c r="K234" s="28" t="s">
        <v>736</v>
      </c>
      <c r="L234" s="111" t="str">
        <f t="shared" si="40"/>
        <v>Yes</v>
      </c>
    </row>
    <row r="235" spans="1:12" x14ac:dyDescent="0.25">
      <c r="A235" s="143" t="s">
        <v>1382</v>
      </c>
      <c r="B235" s="22" t="s">
        <v>213</v>
      </c>
      <c r="C235" s="32">
        <v>1417.9239374000001</v>
      </c>
      <c r="D235" s="27" t="str">
        <f t="shared" si="37"/>
        <v>N/A</v>
      </c>
      <c r="E235" s="32">
        <v>1650.834507</v>
      </c>
      <c r="F235" s="27" t="str">
        <f t="shared" si="38"/>
        <v>N/A</v>
      </c>
      <c r="G235" s="32">
        <v>1866.4323308</v>
      </c>
      <c r="H235" s="27" t="str">
        <f t="shared" si="39"/>
        <v>N/A</v>
      </c>
      <c r="I235" s="8">
        <v>16.43</v>
      </c>
      <c r="J235" s="8">
        <v>13.06</v>
      </c>
      <c r="K235" s="28" t="s">
        <v>736</v>
      </c>
      <c r="L235" s="111" t="str">
        <f t="shared" si="40"/>
        <v>Yes</v>
      </c>
    </row>
    <row r="236" spans="1:12" x14ac:dyDescent="0.25">
      <c r="A236" s="143" t="s">
        <v>1383</v>
      </c>
      <c r="B236" s="22" t="s">
        <v>213</v>
      </c>
      <c r="C236" s="27">
        <v>2.6972330264000002</v>
      </c>
      <c r="D236" s="27" t="str">
        <f t="shared" si="37"/>
        <v>N/A</v>
      </c>
      <c r="E236" s="27">
        <v>1.5620279077999999</v>
      </c>
      <c r="F236" s="27" t="str">
        <f t="shared" si="38"/>
        <v>N/A</v>
      </c>
      <c r="G236" s="27">
        <v>1.8026618027000001</v>
      </c>
      <c r="H236" s="27" t="str">
        <f t="shared" si="39"/>
        <v>N/A</v>
      </c>
      <c r="I236" s="8">
        <v>-42.1</v>
      </c>
      <c r="J236" s="8">
        <v>15.41</v>
      </c>
      <c r="K236" s="28" t="s">
        <v>736</v>
      </c>
      <c r="L236" s="111" t="str">
        <f t="shared" si="40"/>
        <v>Yes</v>
      </c>
    </row>
    <row r="237" spans="1:12" x14ac:dyDescent="0.25">
      <c r="A237" s="143" t="s">
        <v>1384</v>
      </c>
      <c r="B237" s="22" t="s">
        <v>213</v>
      </c>
      <c r="C237" s="27">
        <v>11.719333167</v>
      </c>
      <c r="D237" s="27" t="str">
        <f t="shared" si="37"/>
        <v>N/A</v>
      </c>
      <c r="E237" s="27">
        <v>14.055907173</v>
      </c>
      <c r="F237" s="27" t="str">
        <f t="shared" si="38"/>
        <v>N/A</v>
      </c>
      <c r="G237" s="27">
        <v>12.325410439000001</v>
      </c>
      <c r="H237" s="27" t="str">
        <f t="shared" si="39"/>
        <v>N/A</v>
      </c>
      <c r="I237" s="8">
        <v>19.940000000000001</v>
      </c>
      <c r="J237" s="8">
        <v>-12.3</v>
      </c>
      <c r="K237" s="28" t="s">
        <v>736</v>
      </c>
      <c r="L237" s="111" t="str">
        <f t="shared" si="40"/>
        <v>Yes</v>
      </c>
    </row>
    <row r="238" spans="1:12" x14ac:dyDescent="0.25">
      <c r="A238" s="142" t="s">
        <v>1385</v>
      </c>
      <c r="B238" s="22" t="s">
        <v>213</v>
      </c>
      <c r="C238" s="27">
        <v>22.085432554</v>
      </c>
      <c r="D238" s="27" t="str">
        <f t="shared" si="37"/>
        <v>N/A</v>
      </c>
      <c r="E238" s="27">
        <v>12.709920162</v>
      </c>
      <c r="F238" s="27" t="str">
        <f t="shared" si="38"/>
        <v>N/A</v>
      </c>
      <c r="G238" s="27">
        <v>13.184286557</v>
      </c>
      <c r="H238" s="27" t="str">
        <f t="shared" si="39"/>
        <v>N/A</v>
      </c>
      <c r="I238" s="8">
        <v>-42.5</v>
      </c>
      <c r="J238" s="8">
        <v>3.7320000000000002</v>
      </c>
      <c r="K238" s="28" t="s">
        <v>736</v>
      </c>
      <c r="L238" s="111" t="str">
        <f t="shared" si="40"/>
        <v>Yes</v>
      </c>
    </row>
    <row r="239" spans="1:12" x14ac:dyDescent="0.25">
      <c r="A239" s="142" t="s">
        <v>1386</v>
      </c>
      <c r="B239" s="22" t="s">
        <v>213</v>
      </c>
      <c r="C239" s="27">
        <v>1.0637779704000001</v>
      </c>
      <c r="D239" s="27" t="str">
        <f t="shared" si="37"/>
        <v>N/A</v>
      </c>
      <c r="E239" s="27">
        <v>0.4933000078</v>
      </c>
      <c r="F239" s="27" t="str">
        <f t="shared" si="38"/>
        <v>N/A</v>
      </c>
      <c r="G239" s="27">
        <v>0.65287877969999997</v>
      </c>
      <c r="H239" s="27" t="str">
        <f t="shared" si="39"/>
        <v>N/A</v>
      </c>
      <c r="I239" s="8">
        <v>-53.6</v>
      </c>
      <c r="J239" s="8">
        <v>32.35</v>
      </c>
      <c r="K239" s="28" t="s">
        <v>736</v>
      </c>
      <c r="L239" s="111" t="str">
        <f t="shared" si="40"/>
        <v>No</v>
      </c>
    </row>
    <row r="240" spans="1:12" x14ac:dyDescent="0.25">
      <c r="A240" s="142" t="s">
        <v>1387</v>
      </c>
      <c r="B240" s="22" t="s">
        <v>213</v>
      </c>
      <c r="C240" s="27">
        <v>0.30190667230000001</v>
      </c>
      <c r="D240" s="27" t="str">
        <f t="shared" si="37"/>
        <v>N/A</v>
      </c>
      <c r="E240" s="27">
        <v>0.3439901648</v>
      </c>
      <c r="F240" s="27" t="str">
        <f t="shared" si="38"/>
        <v>N/A</v>
      </c>
      <c r="G240" s="27">
        <v>0.35497589010000002</v>
      </c>
      <c r="H240" s="27" t="str">
        <f t="shared" si="39"/>
        <v>N/A</v>
      </c>
      <c r="I240" s="8">
        <v>13.94</v>
      </c>
      <c r="J240" s="8">
        <v>3.194</v>
      </c>
      <c r="K240" s="28" t="s">
        <v>736</v>
      </c>
      <c r="L240" s="111" t="str">
        <f t="shared" si="40"/>
        <v>Yes</v>
      </c>
    </row>
    <row r="241" spans="1:12" x14ac:dyDescent="0.25">
      <c r="A241" s="142" t="s">
        <v>1388</v>
      </c>
      <c r="B241" s="22" t="s">
        <v>213</v>
      </c>
      <c r="C241" s="32">
        <v>185377228</v>
      </c>
      <c r="D241" s="27" t="str">
        <f t="shared" si="37"/>
        <v>N/A</v>
      </c>
      <c r="E241" s="32">
        <v>108910241</v>
      </c>
      <c r="F241" s="27" t="str">
        <f t="shared" si="38"/>
        <v>N/A</v>
      </c>
      <c r="G241" s="32">
        <v>157546401</v>
      </c>
      <c r="H241" s="27" t="str">
        <f t="shared" si="39"/>
        <v>N/A</v>
      </c>
      <c r="I241" s="8">
        <v>-41.2</v>
      </c>
      <c r="J241" s="8">
        <v>44.66</v>
      </c>
      <c r="K241" s="28" t="s">
        <v>736</v>
      </c>
      <c r="L241" s="111" t="str">
        <f t="shared" si="40"/>
        <v>No</v>
      </c>
    </row>
    <row r="242" spans="1:12" x14ac:dyDescent="0.25">
      <c r="A242" s="142" t="s">
        <v>1389</v>
      </c>
      <c r="B242" s="22" t="s">
        <v>213</v>
      </c>
      <c r="C242" s="31">
        <v>12302</v>
      </c>
      <c r="D242" s="27" t="str">
        <f t="shared" si="37"/>
        <v>N/A</v>
      </c>
      <c r="E242" s="31">
        <v>5255</v>
      </c>
      <c r="F242" s="27" t="str">
        <f t="shared" si="38"/>
        <v>N/A</v>
      </c>
      <c r="G242" s="31">
        <v>6823</v>
      </c>
      <c r="H242" s="27" t="str">
        <f t="shared" si="39"/>
        <v>N/A</v>
      </c>
      <c r="I242" s="8">
        <v>-57.3</v>
      </c>
      <c r="J242" s="8">
        <v>29.84</v>
      </c>
      <c r="K242" s="28" t="s">
        <v>736</v>
      </c>
      <c r="L242" s="111" t="str">
        <f t="shared" si="40"/>
        <v>Yes</v>
      </c>
    </row>
    <row r="243" spans="1:12" ht="25" x14ac:dyDescent="0.25">
      <c r="A243" s="142" t="s">
        <v>1390</v>
      </c>
      <c r="B243" s="22" t="s">
        <v>213</v>
      </c>
      <c r="C243" s="32">
        <v>15068.869127</v>
      </c>
      <c r="D243" s="27" t="str">
        <f t="shared" si="37"/>
        <v>N/A</v>
      </c>
      <c r="E243" s="32">
        <v>20725.069648000001</v>
      </c>
      <c r="F243" s="27" t="str">
        <f t="shared" si="38"/>
        <v>N/A</v>
      </c>
      <c r="G243" s="32">
        <v>23090.488202</v>
      </c>
      <c r="H243" s="27" t="str">
        <f t="shared" si="39"/>
        <v>N/A</v>
      </c>
      <c r="I243" s="8">
        <v>37.54</v>
      </c>
      <c r="J243" s="8">
        <v>11.41</v>
      </c>
      <c r="K243" s="28" t="s">
        <v>736</v>
      </c>
      <c r="L243" s="111" t="str">
        <f t="shared" si="40"/>
        <v>Yes</v>
      </c>
    </row>
    <row r="244" spans="1:12" ht="25" x14ac:dyDescent="0.25">
      <c r="A244" s="142" t="s">
        <v>1391</v>
      </c>
      <c r="B244" s="22" t="s">
        <v>213</v>
      </c>
      <c r="C244" s="32">
        <v>12472.063711999999</v>
      </c>
      <c r="D244" s="27" t="str">
        <f t="shared" si="37"/>
        <v>N/A</v>
      </c>
      <c r="E244" s="32">
        <v>12534.899262999999</v>
      </c>
      <c r="F244" s="27" t="str">
        <f t="shared" si="38"/>
        <v>N/A</v>
      </c>
      <c r="G244" s="32">
        <v>13260.677777999999</v>
      </c>
      <c r="H244" s="27" t="str">
        <f t="shared" si="39"/>
        <v>N/A</v>
      </c>
      <c r="I244" s="8">
        <v>0.50380000000000003</v>
      </c>
      <c r="J244" s="8">
        <v>5.79</v>
      </c>
      <c r="K244" s="28" t="s">
        <v>736</v>
      </c>
      <c r="L244" s="111" t="str">
        <f t="shared" si="40"/>
        <v>Yes</v>
      </c>
    </row>
    <row r="245" spans="1:12" ht="25" x14ac:dyDescent="0.25">
      <c r="A245" s="142" t="s">
        <v>1392</v>
      </c>
      <c r="B245" s="22" t="s">
        <v>213</v>
      </c>
      <c r="C245" s="32">
        <v>18802.572717999999</v>
      </c>
      <c r="D245" s="27" t="str">
        <f t="shared" si="37"/>
        <v>N/A</v>
      </c>
      <c r="E245" s="32">
        <v>21469.793521</v>
      </c>
      <c r="F245" s="27" t="str">
        <f t="shared" si="38"/>
        <v>N/A</v>
      </c>
      <c r="G245" s="32">
        <v>24105.159013</v>
      </c>
      <c r="H245" s="27" t="str">
        <f t="shared" si="39"/>
        <v>N/A</v>
      </c>
      <c r="I245" s="8">
        <v>14.19</v>
      </c>
      <c r="J245" s="8">
        <v>12.27</v>
      </c>
      <c r="K245" s="28" t="s">
        <v>736</v>
      </c>
      <c r="L245" s="111" t="str">
        <f t="shared" si="40"/>
        <v>Yes</v>
      </c>
    </row>
    <row r="246" spans="1:12" ht="25" x14ac:dyDescent="0.25">
      <c r="A246" s="142" t="s">
        <v>1393</v>
      </c>
      <c r="B246" s="22" t="s">
        <v>213</v>
      </c>
      <c r="C246" s="32">
        <v>2214.3148643</v>
      </c>
      <c r="D246" s="27" t="str">
        <f t="shared" si="37"/>
        <v>N/A</v>
      </c>
      <c r="E246" s="32">
        <v>26213.277778</v>
      </c>
      <c r="F246" s="27" t="str">
        <f t="shared" si="38"/>
        <v>N/A</v>
      </c>
      <c r="G246" s="32">
        <v>17310.034782999999</v>
      </c>
      <c r="H246" s="27" t="str">
        <f t="shared" si="39"/>
        <v>N/A</v>
      </c>
      <c r="I246" s="8">
        <v>1084</v>
      </c>
      <c r="J246" s="8">
        <v>-34</v>
      </c>
      <c r="K246" s="28" t="s">
        <v>736</v>
      </c>
      <c r="L246" s="111" t="str">
        <f t="shared" si="40"/>
        <v>No</v>
      </c>
    </row>
    <row r="247" spans="1:12" ht="25" x14ac:dyDescent="0.25">
      <c r="A247" s="142" t="s">
        <v>1394</v>
      </c>
      <c r="B247" s="22" t="s">
        <v>213</v>
      </c>
      <c r="C247" s="32">
        <v>2109.3846153999998</v>
      </c>
      <c r="D247" s="27" t="str">
        <f t="shared" si="37"/>
        <v>N/A</v>
      </c>
      <c r="E247" s="32">
        <v>2832.3404255</v>
      </c>
      <c r="F247" s="27" t="str">
        <f t="shared" si="38"/>
        <v>N/A</v>
      </c>
      <c r="G247" s="32">
        <v>3401.8358208999998</v>
      </c>
      <c r="H247" s="27" t="str">
        <f t="shared" si="39"/>
        <v>N/A</v>
      </c>
      <c r="I247" s="8">
        <v>34.270000000000003</v>
      </c>
      <c r="J247" s="8">
        <v>20.11</v>
      </c>
      <c r="K247" s="28" t="s">
        <v>736</v>
      </c>
      <c r="L247" s="111" t="str">
        <f t="shared" si="40"/>
        <v>Yes</v>
      </c>
    </row>
    <row r="248" spans="1:12" ht="25" x14ac:dyDescent="0.25">
      <c r="A248" s="142" t="s">
        <v>1395</v>
      </c>
      <c r="B248" s="22" t="s">
        <v>213</v>
      </c>
      <c r="C248" s="27">
        <v>2.0045526908000002</v>
      </c>
      <c r="D248" s="27" t="str">
        <f t="shared" si="37"/>
        <v>N/A</v>
      </c>
      <c r="E248" s="27">
        <v>0.81007171180000004</v>
      </c>
      <c r="F248" s="27" t="str">
        <f t="shared" si="38"/>
        <v>N/A</v>
      </c>
      <c r="G248" s="27">
        <v>0.96923258310000004</v>
      </c>
      <c r="H248" s="27" t="str">
        <f t="shared" si="39"/>
        <v>N/A</v>
      </c>
      <c r="I248" s="8">
        <v>-59.6</v>
      </c>
      <c r="J248" s="8">
        <v>19.649999999999999</v>
      </c>
      <c r="K248" s="28" t="s">
        <v>736</v>
      </c>
      <c r="L248" s="111" t="str">
        <f t="shared" si="40"/>
        <v>Yes</v>
      </c>
    </row>
    <row r="249" spans="1:12" ht="25" x14ac:dyDescent="0.25">
      <c r="A249" s="142" t="s">
        <v>1396</v>
      </c>
      <c r="B249" s="22" t="s">
        <v>213</v>
      </c>
      <c r="C249" s="27">
        <v>8.9823339138999998</v>
      </c>
      <c r="D249" s="27" t="str">
        <f t="shared" si="37"/>
        <v>N/A</v>
      </c>
      <c r="E249" s="27">
        <v>10.733122363</v>
      </c>
      <c r="F249" s="27" t="str">
        <f t="shared" si="38"/>
        <v>N/A</v>
      </c>
      <c r="G249" s="27">
        <v>8.8213673118999996</v>
      </c>
      <c r="H249" s="27" t="str">
        <f t="shared" si="39"/>
        <v>N/A</v>
      </c>
      <c r="I249" s="8">
        <v>19.489999999999998</v>
      </c>
      <c r="J249" s="8">
        <v>-17.8</v>
      </c>
      <c r="K249" s="28" t="s">
        <v>736</v>
      </c>
      <c r="L249" s="111" t="str">
        <f t="shared" si="40"/>
        <v>Yes</v>
      </c>
    </row>
    <row r="250" spans="1:12" ht="25" x14ac:dyDescent="0.25">
      <c r="A250" s="142" t="s">
        <v>1397</v>
      </c>
      <c r="B250" s="22" t="s">
        <v>213</v>
      </c>
      <c r="C250" s="27">
        <v>18.250965478000001</v>
      </c>
      <c r="D250" s="27" t="str">
        <f t="shared" si="37"/>
        <v>N/A</v>
      </c>
      <c r="E250" s="27">
        <v>8.4977516747999999</v>
      </c>
      <c r="F250" s="27" t="str">
        <f t="shared" si="38"/>
        <v>N/A</v>
      </c>
      <c r="G250" s="27">
        <v>9.3224825666999998</v>
      </c>
      <c r="H250" s="27" t="str">
        <f t="shared" si="39"/>
        <v>N/A</v>
      </c>
      <c r="I250" s="8">
        <v>-53.4</v>
      </c>
      <c r="J250" s="8">
        <v>9.7050000000000001</v>
      </c>
      <c r="K250" s="28" t="s">
        <v>736</v>
      </c>
      <c r="L250" s="111" t="str">
        <f t="shared" si="40"/>
        <v>Yes</v>
      </c>
    </row>
    <row r="251" spans="1:12" ht="25" x14ac:dyDescent="0.25">
      <c r="A251" s="142" t="s">
        <v>1398</v>
      </c>
      <c r="B251" s="22" t="s">
        <v>213</v>
      </c>
      <c r="C251" s="27">
        <v>0.63734133439999996</v>
      </c>
      <c r="D251" s="27" t="str">
        <f t="shared" si="37"/>
        <v>N/A</v>
      </c>
      <c r="E251" s="27">
        <v>3.8090849000000003E-2</v>
      </c>
      <c r="F251" s="27" t="str">
        <f t="shared" si="38"/>
        <v>N/A</v>
      </c>
      <c r="G251" s="27">
        <v>5.6240494100000003E-2</v>
      </c>
      <c r="H251" s="27" t="str">
        <f t="shared" si="39"/>
        <v>N/A</v>
      </c>
      <c r="I251" s="8">
        <v>-94</v>
      </c>
      <c r="J251" s="8">
        <v>47.65</v>
      </c>
      <c r="K251" s="28" t="s">
        <v>736</v>
      </c>
      <c r="L251" s="111" t="str">
        <f t="shared" si="40"/>
        <v>No</v>
      </c>
    </row>
    <row r="252" spans="1:12" ht="25" x14ac:dyDescent="0.25">
      <c r="A252" s="177" t="s">
        <v>1399</v>
      </c>
      <c r="B252" s="119" t="s">
        <v>213</v>
      </c>
      <c r="C252" s="151">
        <v>8.7802834999999996E-3</v>
      </c>
      <c r="D252" s="151" t="str">
        <f t="shared" si="37"/>
        <v>N/A</v>
      </c>
      <c r="E252" s="151">
        <v>2.8463974900000001E-2</v>
      </c>
      <c r="F252" s="151" t="str">
        <f t="shared" si="38"/>
        <v>N/A</v>
      </c>
      <c r="G252" s="151">
        <v>2.98037401E-2</v>
      </c>
      <c r="H252" s="151" t="str">
        <f t="shared" si="39"/>
        <v>N/A</v>
      </c>
      <c r="I252" s="152">
        <v>224.2</v>
      </c>
      <c r="J252" s="152">
        <v>4.7069999999999999</v>
      </c>
      <c r="K252" s="167" t="s">
        <v>736</v>
      </c>
      <c r="L252" s="122" t="str">
        <f t="shared" si="40"/>
        <v>Yes</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66547</v>
      </c>
      <c r="D6" s="27" t="str">
        <f t="shared" ref="D6:D37" si="0">IF($B6="N/A","N/A",IF(C6&gt;10,"No",IF(C6&lt;-10,"No","Yes")))</f>
        <v>N/A</v>
      </c>
      <c r="E6" s="23">
        <v>51425</v>
      </c>
      <c r="F6" s="27" t="str">
        <f t="shared" ref="F6:F37" si="1">IF($B6="N/A","N/A",IF(E6&gt;10,"No",IF(E6&lt;-10,"No","Yes")))</f>
        <v>N/A</v>
      </c>
      <c r="G6" s="23">
        <v>53626</v>
      </c>
      <c r="H6" s="27" t="str">
        <f t="shared" ref="H6:H37" si="2">IF($B6="N/A","N/A",IF(G6&gt;10,"No",IF(G6&lt;-10,"No","Yes")))</f>
        <v>N/A</v>
      </c>
      <c r="I6" s="8">
        <v>-22.7</v>
      </c>
      <c r="J6" s="8">
        <v>4.28</v>
      </c>
      <c r="K6" s="28" t="s">
        <v>736</v>
      </c>
      <c r="L6" s="111" t="str">
        <f t="shared" ref="L6:L39" si="3">IF(J6="Div by 0", "N/A", IF(K6="N/A","N/A", IF(J6&gt;VALUE(MID(K6,1,2)), "No", IF(J6&lt;-1*VALUE(MID(K6,1,2)), "No", "Yes"))))</f>
        <v>Yes</v>
      </c>
    </row>
    <row r="7" spans="1:12" x14ac:dyDescent="0.25">
      <c r="A7" s="174" t="s">
        <v>6</v>
      </c>
      <c r="B7" s="22" t="s">
        <v>213</v>
      </c>
      <c r="C7" s="23">
        <v>59478</v>
      </c>
      <c r="D7" s="27" t="str">
        <f t="shared" si="0"/>
        <v>N/A</v>
      </c>
      <c r="E7" s="23">
        <v>44209</v>
      </c>
      <c r="F7" s="27" t="str">
        <f t="shared" si="1"/>
        <v>N/A</v>
      </c>
      <c r="G7" s="23">
        <v>44788</v>
      </c>
      <c r="H7" s="27" t="str">
        <f t="shared" si="2"/>
        <v>N/A</v>
      </c>
      <c r="I7" s="8">
        <v>-25.7</v>
      </c>
      <c r="J7" s="8">
        <v>1.31</v>
      </c>
      <c r="K7" s="28" t="s">
        <v>736</v>
      </c>
      <c r="L7" s="111" t="str">
        <f t="shared" si="3"/>
        <v>Yes</v>
      </c>
    </row>
    <row r="8" spans="1:12" x14ac:dyDescent="0.25">
      <c r="A8" s="174" t="s">
        <v>360</v>
      </c>
      <c r="B8" s="22" t="s">
        <v>213</v>
      </c>
      <c r="C8" s="4">
        <v>89.377432490999993</v>
      </c>
      <c r="D8" s="27" t="str">
        <f t="shared" si="0"/>
        <v>N/A</v>
      </c>
      <c r="E8" s="4">
        <v>85.967914438999998</v>
      </c>
      <c r="F8" s="27" t="str">
        <f t="shared" si="1"/>
        <v>N/A</v>
      </c>
      <c r="G8" s="4">
        <v>83.519188452999998</v>
      </c>
      <c r="H8" s="27" t="str">
        <f t="shared" si="2"/>
        <v>N/A</v>
      </c>
      <c r="I8" s="8">
        <v>-3.81</v>
      </c>
      <c r="J8" s="8">
        <v>-2.85</v>
      </c>
      <c r="K8" s="28" t="s">
        <v>736</v>
      </c>
      <c r="L8" s="111" t="str">
        <f t="shared" si="3"/>
        <v>Yes</v>
      </c>
    </row>
    <row r="9" spans="1:12" x14ac:dyDescent="0.25">
      <c r="A9" s="143" t="s">
        <v>88</v>
      </c>
      <c r="B9" s="30" t="s">
        <v>213</v>
      </c>
      <c r="C9" s="1">
        <v>54743.29</v>
      </c>
      <c r="D9" s="7" t="str">
        <f t="shared" si="0"/>
        <v>N/A</v>
      </c>
      <c r="E9" s="1">
        <v>45053.73</v>
      </c>
      <c r="F9" s="7" t="str">
        <f t="shared" si="1"/>
        <v>N/A</v>
      </c>
      <c r="G9" s="1">
        <v>43648.65</v>
      </c>
      <c r="H9" s="7" t="str">
        <f t="shared" si="2"/>
        <v>N/A</v>
      </c>
      <c r="I9" s="8">
        <v>-17.7</v>
      </c>
      <c r="J9" s="8">
        <v>-3.12</v>
      </c>
      <c r="K9" s="30" t="s">
        <v>736</v>
      </c>
      <c r="L9" s="111" t="str">
        <f t="shared" si="3"/>
        <v>Yes</v>
      </c>
    </row>
    <row r="10" spans="1:12" x14ac:dyDescent="0.25">
      <c r="A10" s="143" t="s">
        <v>1400</v>
      </c>
      <c r="B10" s="22" t="s">
        <v>213</v>
      </c>
      <c r="C10" s="4">
        <v>1.1886335973</v>
      </c>
      <c r="D10" s="27" t="str">
        <f t="shared" si="0"/>
        <v>N/A</v>
      </c>
      <c r="E10" s="4">
        <v>1.4156538648999999</v>
      </c>
      <c r="F10" s="27" t="str">
        <f t="shared" si="1"/>
        <v>N/A</v>
      </c>
      <c r="G10" s="4">
        <v>1.5514862194000001</v>
      </c>
      <c r="H10" s="27" t="str">
        <f t="shared" si="2"/>
        <v>N/A</v>
      </c>
      <c r="I10" s="8">
        <v>19.100000000000001</v>
      </c>
      <c r="J10" s="8">
        <v>9.5950000000000006</v>
      </c>
      <c r="K10" s="28" t="s">
        <v>736</v>
      </c>
      <c r="L10" s="111" t="str">
        <f t="shared" si="3"/>
        <v>Yes</v>
      </c>
    </row>
    <row r="11" spans="1:12" x14ac:dyDescent="0.25">
      <c r="A11" s="143" t="s">
        <v>1401</v>
      </c>
      <c r="B11" s="22" t="s">
        <v>213</v>
      </c>
      <c r="C11" s="4">
        <v>0.95721820670000002</v>
      </c>
      <c r="D11" s="27" t="str">
        <f t="shared" si="0"/>
        <v>N/A</v>
      </c>
      <c r="E11" s="4">
        <v>1.4428779776</v>
      </c>
      <c r="F11" s="27" t="str">
        <f t="shared" si="1"/>
        <v>N/A</v>
      </c>
      <c r="G11" s="4">
        <v>2.5342184761</v>
      </c>
      <c r="H11" s="27" t="str">
        <f t="shared" si="2"/>
        <v>N/A</v>
      </c>
      <c r="I11" s="8">
        <v>50.74</v>
      </c>
      <c r="J11" s="8">
        <v>75.64</v>
      </c>
      <c r="K11" s="28" t="s">
        <v>736</v>
      </c>
      <c r="L11" s="111" t="str">
        <f t="shared" si="3"/>
        <v>No</v>
      </c>
    </row>
    <row r="12" spans="1:12" x14ac:dyDescent="0.25">
      <c r="A12" s="143" t="s">
        <v>1402</v>
      </c>
      <c r="B12" s="22" t="s">
        <v>213</v>
      </c>
      <c r="C12" s="4">
        <v>20.759763776</v>
      </c>
      <c r="D12" s="27" t="str">
        <f t="shared" si="0"/>
        <v>N/A</v>
      </c>
      <c r="E12" s="4">
        <v>21.178415168000001</v>
      </c>
      <c r="F12" s="27" t="str">
        <f t="shared" si="1"/>
        <v>N/A</v>
      </c>
      <c r="G12" s="4">
        <v>59.512176928999999</v>
      </c>
      <c r="H12" s="27" t="str">
        <f t="shared" si="2"/>
        <v>N/A</v>
      </c>
      <c r="I12" s="8">
        <v>2.0169999999999999</v>
      </c>
      <c r="J12" s="8">
        <v>181</v>
      </c>
      <c r="K12" s="28" t="s">
        <v>736</v>
      </c>
      <c r="L12" s="111" t="str">
        <f t="shared" si="3"/>
        <v>No</v>
      </c>
    </row>
    <row r="13" spans="1:12" x14ac:dyDescent="0.25">
      <c r="A13" s="143" t="s">
        <v>1403</v>
      </c>
      <c r="B13" s="22" t="s">
        <v>213</v>
      </c>
      <c r="C13" s="4">
        <v>0.19685335179999999</v>
      </c>
      <c r="D13" s="27" t="str">
        <f t="shared" si="0"/>
        <v>N/A</v>
      </c>
      <c r="E13" s="4">
        <v>0.30529897909999998</v>
      </c>
      <c r="F13" s="27" t="str">
        <f t="shared" si="1"/>
        <v>N/A</v>
      </c>
      <c r="G13" s="4">
        <v>0.63961511209999999</v>
      </c>
      <c r="H13" s="27" t="str">
        <f t="shared" si="2"/>
        <v>N/A</v>
      </c>
      <c r="I13" s="8">
        <v>55.09</v>
      </c>
      <c r="J13" s="8">
        <v>109.5</v>
      </c>
      <c r="K13" s="28" t="s">
        <v>736</v>
      </c>
      <c r="L13" s="111" t="str">
        <f t="shared" si="3"/>
        <v>No</v>
      </c>
    </row>
    <row r="14" spans="1:12" x14ac:dyDescent="0.25">
      <c r="A14" s="143" t="s">
        <v>1404</v>
      </c>
      <c r="B14" s="22" t="s">
        <v>213</v>
      </c>
      <c r="C14" s="4">
        <v>9.0161840999999996E-3</v>
      </c>
      <c r="D14" s="27" t="str">
        <f t="shared" si="0"/>
        <v>N/A</v>
      </c>
      <c r="E14" s="4">
        <v>9.7228973999999996E-3</v>
      </c>
      <c r="F14" s="27" t="str">
        <f t="shared" si="1"/>
        <v>N/A</v>
      </c>
      <c r="G14" s="4">
        <v>4.1435124752999997</v>
      </c>
      <c r="H14" s="27" t="str">
        <f t="shared" si="2"/>
        <v>N/A</v>
      </c>
      <c r="I14" s="8">
        <v>7.8380000000000001</v>
      </c>
      <c r="J14" s="8">
        <v>42516</v>
      </c>
      <c r="K14" s="28" t="s">
        <v>736</v>
      </c>
      <c r="L14" s="111" t="str">
        <f t="shared" si="3"/>
        <v>No</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7.2129472400000005E-2</v>
      </c>
      <c r="D16" s="27" t="str">
        <f t="shared" si="0"/>
        <v>N/A</v>
      </c>
      <c r="E16" s="4">
        <v>0.1633446767</v>
      </c>
      <c r="F16" s="27" t="str">
        <f t="shared" si="1"/>
        <v>N/A</v>
      </c>
      <c r="G16" s="4">
        <v>0.3002275016</v>
      </c>
      <c r="H16" s="27" t="str">
        <f t="shared" si="2"/>
        <v>N/A</v>
      </c>
      <c r="I16" s="8">
        <v>126.5</v>
      </c>
      <c r="J16" s="8">
        <v>83.8</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76.816385412000002</v>
      </c>
      <c r="D18" s="27" t="str">
        <f t="shared" si="0"/>
        <v>N/A</v>
      </c>
      <c r="E18" s="4">
        <v>75.484686436999993</v>
      </c>
      <c r="F18" s="27" t="str">
        <f t="shared" si="1"/>
        <v>N/A</v>
      </c>
      <c r="G18" s="4">
        <v>31.318763285999999</v>
      </c>
      <c r="H18" s="27" t="str">
        <f t="shared" si="2"/>
        <v>N/A</v>
      </c>
      <c r="I18" s="8">
        <v>-1.73</v>
      </c>
      <c r="J18" s="8">
        <v>-58.5</v>
      </c>
      <c r="K18" s="28" t="s">
        <v>736</v>
      </c>
      <c r="L18" s="111" t="str">
        <f t="shared" si="3"/>
        <v>No</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98.773798968999998</v>
      </c>
      <c r="D20" s="27" t="str">
        <f t="shared" si="0"/>
        <v>N/A</v>
      </c>
      <c r="E20" s="4">
        <v>98.088478366999993</v>
      </c>
      <c r="F20" s="27" t="str">
        <f t="shared" si="1"/>
        <v>N/A</v>
      </c>
      <c r="G20" s="4">
        <v>96.525938909999994</v>
      </c>
      <c r="H20" s="27" t="str">
        <f t="shared" si="2"/>
        <v>N/A</v>
      </c>
      <c r="I20" s="8">
        <v>-0.69399999999999995</v>
      </c>
      <c r="J20" s="8">
        <v>-1.59</v>
      </c>
      <c r="K20" s="28" t="s">
        <v>736</v>
      </c>
      <c r="L20" s="111" t="str">
        <f t="shared" si="3"/>
        <v>Yes</v>
      </c>
    </row>
    <row r="21" spans="1:12" x14ac:dyDescent="0.25">
      <c r="A21" s="134" t="s">
        <v>962</v>
      </c>
      <c r="B21" s="22" t="s">
        <v>213</v>
      </c>
      <c r="C21" s="4">
        <v>1.2262010309</v>
      </c>
      <c r="D21" s="27" t="str">
        <f t="shared" si="0"/>
        <v>N/A</v>
      </c>
      <c r="E21" s="4">
        <v>1.9115216334</v>
      </c>
      <c r="F21" s="27" t="str">
        <f t="shared" si="1"/>
        <v>N/A</v>
      </c>
      <c r="G21" s="4">
        <v>3.4740610898000002</v>
      </c>
      <c r="H21" s="27" t="str">
        <f t="shared" si="2"/>
        <v>N/A</v>
      </c>
      <c r="I21" s="8">
        <v>55.89</v>
      </c>
      <c r="J21" s="8">
        <v>81.739999999999995</v>
      </c>
      <c r="K21" s="28" t="s">
        <v>736</v>
      </c>
      <c r="L21" s="111" t="str">
        <f t="shared" si="3"/>
        <v>No</v>
      </c>
    </row>
    <row r="22" spans="1:12" x14ac:dyDescent="0.25">
      <c r="A22" s="110" t="s">
        <v>1705</v>
      </c>
      <c r="B22" s="22" t="s">
        <v>213</v>
      </c>
      <c r="C22" s="23">
        <v>38104</v>
      </c>
      <c r="D22" s="27" t="str">
        <f t="shared" si="0"/>
        <v>N/A</v>
      </c>
      <c r="E22" s="23">
        <v>31285</v>
      </c>
      <c r="F22" s="27" t="str">
        <f t="shared" si="1"/>
        <v>N/A</v>
      </c>
      <c r="G22" s="23">
        <v>28473</v>
      </c>
      <c r="H22" s="27" t="str">
        <f t="shared" si="2"/>
        <v>N/A</v>
      </c>
      <c r="I22" s="8">
        <v>-17.899999999999999</v>
      </c>
      <c r="J22" s="8">
        <v>-8.99</v>
      </c>
      <c r="K22" s="28" t="s">
        <v>736</v>
      </c>
      <c r="L22" s="111" t="str">
        <f t="shared" si="3"/>
        <v>Yes</v>
      </c>
    </row>
    <row r="23" spans="1:12" x14ac:dyDescent="0.25">
      <c r="A23" s="110" t="s">
        <v>977</v>
      </c>
      <c r="B23" s="22" t="s">
        <v>213</v>
      </c>
      <c r="C23" s="23">
        <v>29696</v>
      </c>
      <c r="D23" s="27" t="str">
        <f t="shared" si="0"/>
        <v>N/A</v>
      </c>
      <c r="E23" s="23">
        <v>30480</v>
      </c>
      <c r="F23" s="27" t="str">
        <f t="shared" si="1"/>
        <v>N/A</v>
      </c>
      <c r="G23" s="23">
        <v>27209</v>
      </c>
      <c r="H23" s="27" t="str">
        <f t="shared" si="2"/>
        <v>N/A</v>
      </c>
      <c r="I23" s="8">
        <v>2.64</v>
      </c>
      <c r="J23" s="8">
        <v>-10.7</v>
      </c>
      <c r="K23" s="28" t="s">
        <v>736</v>
      </c>
      <c r="L23" s="111" t="str">
        <f t="shared" si="3"/>
        <v>Yes</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378</v>
      </c>
      <c r="D25" s="27" t="str">
        <f t="shared" si="0"/>
        <v>N/A</v>
      </c>
      <c r="E25" s="23">
        <v>684</v>
      </c>
      <c r="F25" s="27" t="str">
        <f t="shared" si="1"/>
        <v>N/A</v>
      </c>
      <c r="G25" s="23">
        <v>1235</v>
      </c>
      <c r="H25" s="27" t="str">
        <f t="shared" si="2"/>
        <v>N/A</v>
      </c>
      <c r="I25" s="8">
        <v>80.95</v>
      </c>
      <c r="J25" s="8">
        <v>80.56</v>
      </c>
      <c r="K25" s="28" t="s">
        <v>736</v>
      </c>
      <c r="L25" s="111" t="str">
        <f t="shared" si="3"/>
        <v>No</v>
      </c>
    </row>
    <row r="26" spans="1:12" x14ac:dyDescent="0.25">
      <c r="A26" s="110" t="s">
        <v>980</v>
      </c>
      <c r="B26" s="22" t="s">
        <v>213</v>
      </c>
      <c r="C26" s="23">
        <v>8030</v>
      </c>
      <c r="D26" s="27" t="str">
        <f t="shared" si="0"/>
        <v>N/A</v>
      </c>
      <c r="E26" s="23">
        <v>121</v>
      </c>
      <c r="F26" s="27" t="str">
        <f t="shared" si="1"/>
        <v>N/A</v>
      </c>
      <c r="G26" s="23">
        <v>29</v>
      </c>
      <c r="H26" s="27" t="str">
        <f t="shared" si="2"/>
        <v>N/A</v>
      </c>
      <c r="I26" s="8">
        <v>-98.5</v>
      </c>
      <c r="J26" s="8">
        <v>-76</v>
      </c>
      <c r="K26" s="28" t="s">
        <v>736</v>
      </c>
      <c r="L26" s="111" t="str">
        <f t="shared" si="3"/>
        <v>No</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25453</v>
      </c>
      <c r="D28" s="27" t="str">
        <f t="shared" si="0"/>
        <v>N/A</v>
      </c>
      <c r="E28" s="23">
        <v>16082</v>
      </c>
      <c r="F28" s="27" t="str">
        <f t="shared" si="1"/>
        <v>N/A</v>
      </c>
      <c r="G28" s="23">
        <v>19665</v>
      </c>
      <c r="H28" s="27" t="str">
        <f t="shared" si="2"/>
        <v>N/A</v>
      </c>
      <c r="I28" s="8">
        <v>-36.799999999999997</v>
      </c>
      <c r="J28" s="8">
        <v>22.28</v>
      </c>
      <c r="K28" s="28" t="s">
        <v>736</v>
      </c>
      <c r="L28" s="111" t="str">
        <f t="shared" si="3"/>
        <v>Yes</v>
      </c>
    </row>
    <row r="29" spans="1:12" x14ac:dyDescent="0.25">
      <c r="A29" s="110" t="s">
        <v>982</v>
      </c>
      <c r="B29" s="22" t="s">
        <v>213</v>
      </c>
      <c r="C29" s="23">
        <v>20620</v>
      </c>
      <c r="D29" s="27" t="str">
        <f t="shared" si="0"/>
        <v>N/A</v>
      </c>
      <c r="E29" s="23">
        <v>16021</v>
      </c>
      <c r="F29" s="27" t="str">
        <f t="shared" si="1"/>
        <v>N/A</v>
      </c>
      <c r="G29" s="23">
        <v>19297</v>
      </c>
      <c r="H29" s="27" t="str">
        <f t="shared" si="2"/>
        <v>N/A</v>
      </c>
      <c r="I29" s="8">
        <v>-22.3</v>
      </c>
      <c r="J29" s="8">
        <v>20.45</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64</v>
      </c>
      <c r="D31" s="27" t="str">
        <f t="shared" si="0"/>
        <v>N/A</v>
      </c>
      <c r="E31" s="23">
        <v>11</v>
      </c>
      <c r="F31" s="27" t="str">
        <f t="shared" si="1"/>
        <v>N/A</v>
      </c>
      <c r="G31" s="23">
        <v>11</v>
      </c>
      <c r="H31" s="27" t="str">
        <f t="shared" si="2"/>
        <v>N/A</v>
      </c>
      <c r="I31" s="8">
        <v>-96.9</v>
      </c>
      <c r="J31" s="8">
        <v>150</v>
      </c>
      <c r="K31" s="28" t="s">
        <v>736</v>
      </c>
      <c r="L31" s="111" t="str">
        <f t="shared" si="3"/>
        <v>No</v>
      </c>
    </row>
    <row r="32" spans="1:12" x14ac:dyDescent="0.25">
      <c r="A32" s="110" t="s">
        <v>985</v>
      </c>
      <c r="B32" s="22" t="s">
        <v>213</v>
      </c>
      <c r="C32" s="23">
        <v>4769</v>
      </c>
      <c r="D32" s="27" t="str">
        <f t="shared" si="0"/>
        <v>N/A</v>
      </c>
      <c r="E32" s="23">
        <v>59</v>
      </c>
      <c r="F32" s="27" t="str">
        <f t="shared" si="1"/>
        <v>N/A</v>
      </c>
      <c r="G32" s="23">
        <v>363</v>
      </c>
      <c r="H32" s="27" t="str">
        <f t="shared" si="2"/>
        <v>N/A</v>
      </c>
      <c r="I32" s="8">
        <v>-98.8</v>
      </c>
      <c r="J32" s="8">
        <v>515.29999999999995</v>
      </c>
      <c r="K32" s="28" t="s">
        <v>736</v>
      </c>
      <c r="L32" s="111" t="str">
        <f t="shared" si="3"/>
        <v>No</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1187628299</v>
      </c>
      <c r="D34" s="27" t="str">
        <f t="shared" si="0"/>
        <v>N/A</v>
      </c>
      <c r="E34" s="29">
        <v>659010062</v>
      </c>
      <c r="F34" s="27" t="str">
        <f t="shared" si="1"/>
        <v>N/A</v>
      </c>
      <c r="G34" s="29">
        <v>615185923</v>
      </c>
      <c r="H34" s="27" t="str">
        <f t="shared" si="2"/>
        <v>N/A</v>
      </c>
      <c r="I34" s="8">
        <v>-44.5</v>
      </c>
      <c r="J34" s="8">
        <v>-6.65</v>
      </c>
      <c r="K34" s="28" t="s">
        <v>736</v>
      </c>
      <c r="L34" s="111" t="str">
        <f t="shared" si="3"/>
        <v>Yes</v>
      </c>
    </row>
    <row r="35" spans="1:12" x14ac:dyDescent="0.25">
      <c r="A35" s="174" t="s">
        <v>1410</v>
      </c>
      <c r="B35" s="22" t="s">
        <v>213</v>
      </c>
      <c r="C35" s="29">
        <v>17846.458879000002</v>
      </c>
      <c r="D35" s="27" t="str">
        <f t="shared" si="0"/>
        <v>N/A</v>
      </c>
      <c r="E35" s="29">
        <v>12814.974468</v>
      </c>
      <c r="F35" s="27" t="str">
        <f t="shared" si="1"/>
        <v>N/A</v>
      </c>
      <c r="G35" s="29">
        <v>11471.784637999999</v>
      </c>
      <c r="H35" s="27" t="str">
        <f t="shared" si="2"/>
        <v>N/A</v>
      </c>
      <c r="I35" s="8">
        <v>-28.2</v>
      </c>
      <c r="J35" s="8">
        <v>-10.5</v>
      </c>
      <c r="K35" s="28" t="s">
        <v>736</v>
      </c>
      <c r="L35" s="111" t="str">
        <f t="shared" si="3"/>
        <v>Yes</v>
      </c>
    </row>
    <row r="36" spans="1:12" x14ac:dyDescent="0.25">
      <c r="A36" s="174" t="s">
        <v>1411</v>
      </c>
      <c r="B36" s="22" t="s">
        <v>213</v>
      </c>
      <c r="C36" s="29">
        <v>19967.522428</v>
      </c>
      <c r="D36" s="27" t="str">
        <f t="shared" si="0"/>
        <v>N/A</v>
      </c>
      <c r="E36" s="29">
        <v>14906.69461</v>
      </c>
      <c r="F36" s="27" t="str">
        <f t="shared" si="1"/>
        <v>N/A</v>
      </c>
      <c r="G36" s="29">
        <v>13735.507792</v>
      </c>
      <c r="H36" s="27" t="str">
        <f t="shared" si="2"/>
        <v>N/A</v>
      </c>
      <c r="I36" s="8">
        <v>-25.3</v>
      </c>
      <c r="J36" s="8">
        <v>-7.86</v>
      </c>
      <c r="K36" s="28" t="s">
        <v>736</v>
      </c>
      <c r="L36" s="111" t="str">
        <f t="shared" si="3"/>
        <v>Yes</v>
      </c>
    </row>
    <row r="37" spans="1:12" x14ac:dyDescent="0.25">
      <c r="A37" s="143" t="s">
        <v>107</v>
      </c>
      <c r="B37" s="22" t="s">
        <v>213</v>
      </c>
      <c r="C37" s="29">
        <v>45082667</v>
      </c>
      <c r="D37" s="27" t="str">
        <f t="shared" si="0"/>
        <v>N/A</v>
      </c>
      <c r="E37" s="29">
        <v>41985949</v>
      </c>
      <c r="F37" s="27" t="str">
        <f t="shared" si="1"/>
        <v>N/A</v>
      </c>
      <c r="G37" s="29">
        <v>41497836</v>
      </c>
      <c r="H37" s="27" t="str">
        <f t="shared" si="2"/>
        <v>N/A</v>
      </c>
      <c r="I37" s="8">
        <v>-6.87</v>
      </c>
      <c r="J37" s="8">
        <v>-1.1599999999999999</v>
      </c>
      <c r="K37" s="28" t="s">
        <v>736</v>
      </c>
      <c r="L37" s="111" t="str">
        <f t="shared" si="3"/>
        <v>Yes</v>
      </c>
    </row>
    <row r="38" spans="1:12" x14ac:dyDescent="0.25">
      <c r="A38" s="174" t="s">
        <v>158</v>
      </c>
      <c r="B38" s="30" t="s">
        <v>217</v>
      </c>
      <c r="C38" s="1">
        <v>750</v>
      </c>
      <c r="D38" s="27" t="str">
        <f>IF($B38="N/A","N/A",IF(C38&gt;0,"No",IF(C38&lt;0,"No","Yes")))</f>
        <v>No</v>
      </c>
      <c r="E38" s="1">
        <v>2587</v>
      </c>
      <c r="F38" s="27" t="str">
        <f>IF($B38="N/A","N/A",IF(E38&gt;0,"No",IF(E38&lt;0,"No","Yes")))</f>
        <v>No</v>
      </c>
      <c r="G38" s="1">
        <v>4340</v>
      </c>
      <c r="H38" s="27" t="str">
        <f>IF($B38="N/A","N/A",IF(G38&gt;0,"No",IF(G38&lt;0,"No","Yes")))</f>
        <v>No</v>
      </c>
      <c r="I38" s="8">
        <v>244.9</v>
      </c>
      <c r="J38" s="8">
        <v>67.760000000000005</v>
      </c>
      <c r="K38" s="28" t="s">
        <v>736</v>
      </c>
      <c r="L38" s="111" t="str">
        <f t="shared" si="3"/>
        <v>No</v>
      </c>
    </row>
    <row r="39" spans="1:12" x14ac:dyDescent="0.25">
      <c r="A39" s="174" t="s">
        <v>156</v>
      </c>
      <c r="B39" s="22" t="s">
        <v>213</v>
      </c>
      <c r="C39" s="29">
        <v>437781</v>
      </c>
      <c r="D39" s="27" t="str">
        <f t="shared" ref="D39:D40" si="4">IF($B39="N/A","N/A",IF(C39&gt;10,"No",IF(C39&lt;-10,"No","Yes")))</f>
        <v>N/A</v>
      </c>
      <c r="E39" s="29">
        <v>11639777</v>
      </c>
      <c r="F39" s="27" t="str">
        <f t="shared" ref="F39:F40" si="5">IF($B39="N/A","N/A",IF(E39&gt;10,"No",IF(E39&lt;-10,"No","Yes")))</f>
        <v>N/A</v>
      </c>
      <c r="G39" s="29">
        <v>7739342</v>
      </c>
      <c r="H39" s="27" t="str">
        <f t="shared" ref="H39:H40" si="6">IF($B39="N/A","N/A",IF(G39&gt;10,"No",IF(G39&lt;-10,"No","Yes")))</f>
        <v>N/A</v>
      </c>
      <c r="I39" s="8">
        <v>2559</v>
      </c>
      <c r="J39" s="8">
        <v>-33.5</v>
      </c>
      <c r="K39" s="28" t="s">
        <v>736</v>
      </c>
      <c r="L39" s="111" t="str">
        <f t="shared" si="3"/>
        <v>No</v>
      </c>
    </row>
    <row r="40" spans="1:12" x14ac:dyDescent="0.25">
      <c r="A40" s="174" t="s">
        <v>1290</v>
      </c>
      <c r="B40" s="22" t="s">
        <v>213</v>
      </c>
      <c r="C40" s="29">
        <v>583.70799999999997</v>
      </c>
      <c r="D40" s="27" t="str">
        <f t="shared" si="4"/>
        <v>N/A</v>
      </c>
      <c r="E40" s="29">
        <v>4499.3339776000003</v>
      </c>
      <c r="F40" s="27" t="str">
        <f t="shared" si="5"/>
        <v>N/A</v>
      </c>
      <c r="G40" s="29">
        <v>1783.2585253</v>
      </c>
      <c r="H40" s="27" t="str">
        <f t="shared" si="6"/>
        <v>N/A</v>
      </c>
      <c r="I40" s="8">
        <v>670.8</v>
      </c>
      <c r="J40" s="8">
        <v>-60.4</v>
      </c>
      <c r="K40" s="28" t="s">
        <v>736</v>
      </c>
      <c r="L40" s="111" t="str">
        <f>IF(J40="Div by 0", "N/A", IF(OR(J40="N/A",K40="N/A"),"N/A", IF(J40&gt;VALUE(MID(K40,1,2)), "No", IF(J40&lt;-1*VALUE(MID(K40,1,2)), "No", "Yes"))))</f>
        <v>No</v>
      </c>
    </row>
    <row r="41" spans="1:12" x14ac:dyDescent="0.25">
      <c r="A41" s="110" t="s">
        <v>1412</v>
      </c>
      <c r="B41" s="22" t="s">
        <v>213</v>
      </c>
      <c r="C41" s="29">
        <v>18805.880406</v>
      </c>
      <c r="D41" s="27" t="str">
        <f t="shared" ref="D41:D52" si="7">IF($B41="N/A","N/A",IF(C41&gt;10,"No",IF(C41&lt;-10,"No","Yes")))</f>
        <v>N/A</v>
      </c>
      <c r="E41" s="29">
        <v>16011.336775</v>
      </c>
      <c r="F41" s="27" t="str">
        <f t="shared" ref="F41:F52" si="8">IF($B41="N/A","N/A",IF(E41&gt;10,"No",IF(E41&lt;-10,"No","Yes")))</f>
        <v>N/A</v>
      </c>
      <c r="G41" s="29">
        <v>13960.451094</v>
      </c>
      <c r="H41" s="27" t="str">
        <f t="shared" ref="H41:H52" si="9">IF($B41="N/A","N/A",IF(G41&gt;10,"No",IF(G41&lt;-10,"No","Yes")))</f>
        <v>N/A</v>
      </c>
      <c r="I41" s="8">
        <v>-14.9</v>
      </c>
      <c r="J41" s="8">
        <v>-12.8</v>
      </c>
      <c r="K41" s="28" t="s">
        <v>736</v>
      </c>
      <c r="L41" s="111" t="str">
        <f t="shared" ref="L41:L52" si="10">IF(J41="Div by 0", "N/A", IF(K41="N/A","N/A", IF(J41&gt;VALUE(MID(K41,1,2)), "No", IF(J41&lt;-1*VALUE(MID(K41,1,2)), "No", "Yes"))))</f>
        <v>Yes</v>
      </c>
    </row>
    <row r="42" spans="1:12" x14ac:dyDescent="0.25">
      <c r="A42" s="110" t="s">
        <v>1413</v>
      </c>
      <c r="B42" s="22" t="s">
        <v>213</v>
      </c>
      <c r="C42" s="29">
        <v>16577.155643999999</v>
      </c>
      <c r="D42" s="27" t="str">
        <f t="shared" si="7"/>
        <v>N/A</v>
      </c>
      <c r="E42" s="29">
        <v>16349.518405999999</v>
      </c>
      <c r="F42" s="27" t="str">
        <f t="shared" si="8"/>
        <v>N/A</v>
      </c>
      <c r="G42" s="29">
        <v>14460.265905</v>
      </c>
      <c r="H42" s="27" t="str">
        <f t="shared" si="9"/>
        <v>N/A</v>
      </c>
      <c r="I42" s="8">
        <v>-1.37</v>
      </c>
      <c r="J42" s="8">
        <v>-11.6</v>
      </c>
      <c r="K42" s="28" t="s">
        <v>736</v>
      </c>
      <c r="L42" s="111" t="str">
        <f t="shared" si="10"/>
        <v>Yes</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2432.6772486999998</v>
      </c>
      <c r="D44" s="27" t="str">
        <f t="shared" si="7"/>
        <v>N/A</v>
      </c>
      <c r="E44" s="29">
        <v>3638.6885965000001</v>
      </c>
      <c r="F44" s="27" t="str">
        <f t="shared" si="8"/>
        <v>N/A</v>
      </c>
      <c r="G44" s="29">
        <v>3259.8987854000002</v>
      </c>
      <c r="H44" s="27" t="str">
        <f t="shared" si="9"/>
        <v>N/A</v>
      </c>
      <c r="I44" s="8">
        <v>49.58</v>
      </c>
      <c r="J44" s="8">
        <v>-10.4</v>
      </c>
      <c r="K44" s="28" t="s">
        <v>736</v>
      </c>
      <c r="L44" s="111" t="str">
        <f t="shared" si="10"/>
        <v>Yes</v>
      </c>
    </row>
    <row r="45" spans="1:12" x14ac:dyDescent="0.25">
      <c r="A45" s="110" t="s">
        <v>1416</v>
      </c>
      <c r="B45" s="22" t="s">
        <v>213</v>
      </c>
      <c r="C45" s="29">
        <v>27818.742341000001</v>
      </c>
      <c r="D45" s="27" t="str">
        <f t="shared" si="7"/>
        <v>N/A</v>
      </c>
      <c r="E45" s="29">
        <v>764.35537190000002</v>
      </c>
      <c r="F45" s="27" t="str">
        <f t="shared" si="8"/>
        <v>N/A</v>
      </c>
      <c r="G45" s="29">
        <v>709.44827585999997</v>
      </c>
      <c r="H45" s="27" t="str">
        <f t="shared" si="9"/>
        <v>N/A</v>
      </c>
      <c r="I45" s="8">
        <v>-97.3</v>
      </c>
      <c r="J45" s="8">
        <v>-7.18</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18149.015321999999</v>
      </c>
      <c r="D47" s="27" t="str">
        <f t="shared" si="7"/>
        <v>N/A</v>
      </c>
      <c r="E47" s="29">
        <v>9028.3755130000009</v>
      </c>
      <c r="F47" s="27" t="str">
        <f t="shared" si="8"/>
        <v>N/A</v>
      </c>
      <c r="G47" s="29">
        <v>10428.642766000001</v>
      </c>
      <c r="H47" s="27" t="str">
        <f t="shared" si="9"/>
        <v>N/A</v>
      </c>
      <c r="I47" s="8">
        <v>-50.3</v>
      </c>
      <c r="J47" s="8">
        <v>15.51</v>
      </c>
      <c r="K47" s="28" t="s">
        <v>736</v>
      </c>
      <c r="L47" s="111" t="str">
        <f t="shared" si="10"/>
        <v>Yes</v>
      </c>
    </row>
    <row r="48" spans="1:12" x14ac:dyDescent="0.25">
      <c r="A48" s="110" t="s">
        <v>1419</v>
      </c>
      <c r="B48" s="30" t="s">
        <v>213</v>
      </c>
      <c r="C48" s="10">
        <v>14215.565178999999</v>
      </c>
      <c r="D48" s="7" t="str">
        <f t="shared" si="7"/>
        <v>N/A</v>
      </c>
      <c r="E48" s="10">
        <v>9049.6242431999999</v>
      </c>
      <c r="F48" s="7" t="str">
        <f t="shared" si="8"/>
        <v>N/A</v>
      </c>
      <c r="G48" s="10">
        <v>10586.946468</v>
      </c>
      <c r="H48" s="7" t="str">
        <f t="shared" si="9"/>
        <v>N/A</v>
      </c>
      <c r="I48" s="36">
        <v>-36.299999999999997</v>
      </c>
      <c r="J48" s="36">
        <v>16.989999999999998</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5438.359375</v>
      </c>
      <c r="D50" s="7" t="str">
        <f t="shared" si="7"/>
        <v>N/A</v>
      </c>
      <c r="E50" s="10">
        <v>45754.5</v>
      </c>
      <c r="F50" s="7" t="str">
        <f t="shared" si="8"/>
        <v>N/A</v>
      </c>
      <c r="G50" s="10">
        <v>38349.599999999999</v>
      </c>
      <c r="H50" s="7" t="str">
        <f t="shared" si="9"/>
        <v>N/A</v>
      </c>
      <c r="I50" s="36">
        <v>741.3</v>
      </c>
      <c r="J50" s="36">
        <v>-16.2</v>
      </c>
      <c r="K50" s="30" t="s">
        <v>736</v>
      </c>
      <c r="L50" s="111" t="str">
        <f t="shared" si="10"/>
        <v>Yes</v>
      </c>
    </row>
    <row r="51" spans="1:12" x14ac:dyDescent="0.25">
      <c r="A51" s="110" t="s">
        <v>1422</v>
      </c>
      <c r="B51" s="30" t="s">
        <v>213</v>
      </c>
      <c r="C51" s="10">
        <v>35326.877332999997</v>
      </c>
      <c r="D51" s="7" t="str">
        <f t="shared" si="7"/>
        <v>N/A</v>
      </c>
      <c r="E51" s="10">
        <v>2013.4915254</v>
      </c>
      <c r="F51" s="7" t="str">
        <f t="shared" si="8"/>
        <v>N/A</v>
      </c>
      <c r="G51" s="10">
        <v>1628.6666667</v>
      </c>
      <c r="H51" s="7" t="str">
        <f t="shared" si="9"/>
        <v>N/A</v>
      </c>
      <c r="I51" s="36">
        <v>-94.3</v>
      </c>
      <c r="J51" s="36">
        <v>-19.100000000000001</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18265407</v>
      </c>
      <c r="D53" s="27" t="str">
        <f t="shared" ref="D53:D122" si="11">IF($B53="N/A","N/A",IF(C53&gt;10,"No",IF(C53&lt;-10,"No","Yes")))</f>
        <v>N/A</v>
      </c>
      <c r="E53" s="29">
        <v>17351262</v>
      </c>
      <c r="F53" s="27" t="str">
        <f t="shared" ref="F53:F122" si="12">IF($B53="N/A","N/A",IF(E53&gt;10,"No",IF(E53&lt;-10,"No","Yes")))</f>
        <v>N/A</v>
      </c>
      <c r="G53" s="29">
        <v>13088879</v>
      </c>
      <c r="H53" s="27" t="str">
        <f t="shared" ref="H53:H122" si="13">IF($B53="N/A","N/A",IF(G53&gt;10,"No",IF(G53&lt;-10,"No","Yes")))</f>
        <v>N/A</v>
      </c>
      <c r="I53" s="8">
        <v>-5</v>
      </c>
      <c r="J53" s="8">
        <v>-24.6</v>
      </c>
      <c r="K53" s="28" t="s">
        <v>736</v>
      </c>
      <c r="L53" s="111" t="str">
        <f t="shared" ref="L53:L113" si="14">IF(J53="Div by 0", "N/A", IF(K53="N/A","N/A", IF(J53&gt;VALUE(MID(K53,1,2)), "No", IF(J53&lt;-1*VALUE(MID(K53,1,2)), "No", "Yes"))))</f>
        <v>Yes</v>
      </c>
    </row>
    <row r="54" spans="1:12" x14ac:dyDescent="0.25">
      <c r="A54" s="174" t="s">
        <v>596</v>
      </c>
      <c r="B54" s="22" t="s">
        <v>213</v>
      </c>
      <c r="C54" s="23">
        <v>4084</v>
      </c>
      <c r="D54" s="27" t="str">
        <f t="shared" si="11"/>
        <v>N/A</v>
      </c>
      <c r="E54" s="23">
        <v>2206</v>
      </c>
      <c r="F54" s="27" t="str">
        <f t="shared" si="12"/>
        <v>N/A</v>
      </c>
      <c r="G54" s="23">
        <v>1930</v>
      </c>
      <c r="H54" s="27" t="str">
        <f t="shared" si="13"/>
        <v>N/A</v>
      </c>
      <c r="I54" s="8">
        <v>-46</v>
      </c>
      <c r="J54" s="8">
        <v>-12.5</v>
      </c>
      <c r="K54" s="28" t="s">
        <v>736</v>
      </c>
      <c r="L54" s="111" t="str">
        <f t="shared" si="14"/>
        <v>Yes</v>
      </c>
    </row>
    <row r="55" spans="1:12" x14ac:dyDescent="0.25">
      <c r="A55" s="174" t="s">
        <v>1424</v>
      </c>
      <c r="B55" s="22" t="s">
        <v>213</v>
      </c>
      <c r="C55" s="29">
        <v>4472.4307052000004</v>
      </c>
      <c r="D55" s="27" t="str">
        <f t="shared" si="11"/>
        <v>N/A</v>
      </c>
      <c r="E55" s="29">
        <v>7865.4859474000004</v>
      </c>
      <c r="F55" s="27" t="str">
        <f t="shared" si="12"/>
        <v>N/A</v>
      </c>
      <c r="G55" s="29">
        <v>6781.8025907000001</v>
      </c>
      <c r="H55" s="27" t="str">
        <f t="shared" si="13"/>
        <v>N/A</v>
      </c>
      <c r="I55" s="8">
        <v>75.87</v>
      </c>
      <c r="J55" s="8">
        <v>-13.8</v>
      </c>
      <c r="K55" s="28" t="s">
        <v>736</v>
      </c>
      <c r="L55" s="111" t="str">
        <f t="shared" si="14"/>
        <v>Yes</v>
      </c>
    </row>
    <row r="56" spans="1:12" x14ac:dyDescent="0.25">
      <c r="A56" s="174" t="s">
        <v>1425</v>
      </c>
      <c r="B56" s="22" t="s">
        <v>213</v>
      </c>
      <c r="C56" s="23">
        <v>3.2431439764999999</v>
      </c>
      <c r="D56" s="27" t="str">
        <f t="shared" si="11"/>
        <v>N/A</v>
      </c>
      <c r="E56" s="23">
        <v>5.9188576608999997</v>
      </c>
      <c r="F56" s="27" t="str">
        <f t="shared" si="12"/>
        <v>N/A</v>
      </c>
      <c r="G56" s="23">
        <v>5.0761658031000003</v>
      </c>
      <c r="H56" s="27" t="str">
        <f t="shared" si="13"/>
        <v>N/A</v>
      </c>
      <c r="I56" s="8">
        <v>82.5</v>
      </c>
      <c r="J56" s="8">
        <v>-14.2</v>
      </c>
      <c r="K56" s="28" t="s">
        <v>736</v>
      </c>
      <c r="L56" s="111" t="str">
        <f t="shared" si="14"/>
        <v>Yes</v>
      </c>
    </row>
    <row r="57" spans="1:12" x14ac:dyDescent="0.25">
      <c r="A57" s="174" t="s">
        <v>597</v>
      </c>
      <c r="B57" s="22" t="s">
        <v>213</v>
      </c>
      <c r="C57" s="29">
        <v>2942173</v>
      </c>
      <c r="D57" s="27" t="str">
        <f t="shared" si="11"/>
        <v>N/A</v>
      </c>
      <c r="E57" s="29">
        <v>3037810</v>
      </c>
      <c r="F57" s="27" t="str">
        <f t="shared" si="12"/>
        <v>N/A</v>
      </c>
      <c r="G57" s="29">
        <v>2553527</v>
      </c>
      <c r="H57" s="27" t="str">
        <f t="shared" si="13"/>
        <v>N/A</v>
      </c>
      <c r="I57" s="8">
        <v>3.2509999999999999</v>
      </c>
      <c r="J57" s="8">
        <v>-15.9</v>
      </c>
      <c r="K57" s="28" t="s">
        <v>736</v>
      </c>
      <c r="L57" s="111" t="str">
        <f t="shared" si="14"/>
        <v>Yes</v>
      </c>
    </row>
    <row r="58" spans="1:12" x14ac:dyDescent="0.25">
      <c r="A58" s="174" t="s">
        <v>598</v>
      </c>
      <c r="B58" s="22" t="s">
        <v>213</v>
      </c>
      <c r="C58" s="23">
        <v>25</v>
      </c>
      <c r="D58" s="27" t="str">
        <f t="shared" si="11"/>
        <v>N/A</v>
      </c>
      <c r="E58" s="23">
        <v>27</v>
      </c>
      <c r="F58" s="27" t="str">
        <f t="shared" si="12"/>
        <v>N/A</v>
      </c>
      <c r="G58" s="23">
        <v>21</v>
      </c>
      <c r="H58" s="27" t="str">
        <f t="shared" si="13"/>
        <v>N/A</v>
      </c>
      <c r="I58" s="8">
        <v>8</v>
      </c>
      <c r="J58" s="8">
        <v>-22.2</v>
      </c>
      <c r="K58" s="28" t="s">
        <v>736</v>
      </c>
      <c r="L58" s="111" t="str">
        <f t="shared" si="14"/>
        <v>Yes</v>
      </c>
    </row>
    <row r="59" spans="1:12" x14ac:dyDescent="0.25">
      <c r="A59" s="174" t="s">
        <v>1426</v>
      </c>
      <c r="B59" s="22" t="s">
        <v>213</v>
      </c>
      <c r="C59" s="29">
        <v>117686.92</v>
      </c>
      <c r="D59" s="27" t="str">
        <f t="shared" si="11"/>
        <v>N/A</v>
      </c>
      <c r="E59" s="29">
        <v>112511.48148</v>
      </c>
      <c r="F59" s="27" t="str">
        <f t="shared" si="12"/>
        <v>N/A</v>
      </c>
      <c r="G59" s="29">
        <v>121596.52381</v>
      </c>
      <c r="H59" s="27" t="str">
        <f t="shared" si="13"/>
        <v>N/A</v>
      </c>
      <c r="I59" s="8">
        <v>-4.4000000000000004</v>
      </c>
      <c r="J59" s="8">
        <v>8.0749999999999993</v>
      </c>
      <c r="K59" s="28" t="s">
        <v>736</v>
      </c>
      <c r="L59" s="111" t="str">
        <f t="shared" si="14"/>
        <v>Yes</v>
      </c>
    </row>
    <row r="60" spans="1:12" ht="25" x14ac:dyDescent="0.25">
      <c r="A60" s="174" t="s">
        <v>599</v>
      </c>
      <c r="B60" s="22" t="s">
        <v>213</v>
      </c>
      <c r="C60" s="29">
        <v>26055</v>
      </c>
      <c r="D60" s="27" t="str">
        <f t="shared" si="11"/>
        <v>N/A</v>
      </c>
      <c r="E60" s="29">
        <v>89100</v>
      </c>
      <c r="F60" s="27" t="str">
        <f t="shared" si="12"/>
        <v>N/A</v>
      </c>
      <c r="G60" s="29">
        <v>55397</v>
      </c>
      <c r="H60" s="27" t="str">
        <f t="shared" si="13"/>
        <v>N/A</v>
      </c>
      <c r="I60" s="8">
        <v>242</v>
      </c>
      <c r="J60" s="8">
        <v>-37.799999999999997</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0</v>
      </c>
      <c r="J61" s="36">
        <v>100</v>
      </c>
      <c r="K61" s="30" t="s">
        <v>736</v>
      </c>
      <c r="L61" s="111" t="str">
        <f t="shared" si="14"/>
        <v>No</v>
      </c>
    </row>
    <row r="62" spans="1:12" ht="25" x14ac:dyDescent="0.25">
      <c r="A62" s="143" t="s">
        <v>1427</v>
      </c>
      <c r="B62" s="30" t="s">
        <v>213</v>
      </c>
      <c r="C62" s="10">
        <v>26055</v>
      </c>
      <c r="D62" s="7" t="str">
        <f t="shared" si="11"/>
        <v>N/A</v>
      </c>
      <c r="E62" s="10">
        <v>89100</v>
      </c>
      <c r="F62" s="7" t="str">
        <f t="shared" si="12"/>
        <v>N/A</v>
      </c>
      <c r="G62" s="10">
        <v>27698.5</v>
      </c>
      <c r="H62" s="7" t="str">
        <f t="shared" si="13"/>
        <v>N/A</v>
      </c>
      <c r="I62" s="36">
        <v>242</v>
      </c>
      <c r="J62" s="36">
        <v>-68.900000000000006</v>
      </c>
      <c r="K62" s="30" t="s">
        <v>736</v>
      </c>
      <c r="L62" s="111" t="str">
        <f t="shared" si="14"/>
        <v>No</v>
      </c>
    </row>
    <row r="63" spans="1:12" x14ac:dyDescent="0.25">
      <c r="A63" s="143" t="s">
        <v>601</v>
      </c>
      <c r="B63" s="30" t="s">
        <v>213</v>
      </c>
      <c r="C63" s="10">
        <v>51212123</v>
      </c>
      <c r="D63" s="7" t="str">
        <f t="shared" si="11"/>
        <v>N/A</v>
      </c>
      <c r="E63" s="10">
        <v>19628536</v>
      </c>
      <c r="F63" s="7" t="str">
        <f t="shared" si="12"/>
        <v>N/A</v>
      </c>
      <c r="G63" s="10">
        <v>20806772</v>
      </c>
      <c r="H63" s="7" t="str">
        <f t="shared" si="13"/>
        <v>N/A</v>
      </c>
      <c r="I63" s="36">
        <v>-61.7</v>
      </c>
      <c r="J63" s="36">
        <v>6.0030000000000001</v>
      </c>
      <c r="K63" s="30" t="s">
        <v>736</v>
      </c>
      <c r="L63" s="111" t="str">
        <f t="shared" si="14"/>
        <v>Yes</v>
      </c>
    </row>
    <row r="64" spans="1:12" x14ac:dyDescent="0.25">
      <c r="A64" s="143" t="s">
        <v>602</v>
      </c>
      <c r="B64" s="30" t="s">
        <v>213</v>
      </c>
      <c r="C64" s="1">
        <v>124</v>
      </c>
      <c r="D64" s="7" t="str">
        <f t="shared" si="11"/>
        <v>N/A</v>
      </c>
      <c r="E64" s="1">
        <v>41</v>
      </c>
      <c r="F64" s="7" t="str">
        <f t="shared" si="12"/>
        <v>N/A</v>
      </c>
      <c r="G64" s="1">
        <v>50</v>
      </c>
      <c r="H64" s="7" t="str">
        <f t="shared" si="13"/>
        <v>N/A</v>
      </c>
      <c r="I64" s="36">
        <v>-66.900000000000006</v>
      </c>
      <c r="J64" s="36">
        <v>21.95</v>
      </c>
      <c r="K64" s="30" t="s">
        <v>736</v>
      </c>
      <c r="L64" s="111" t="str">
        <f t="shared" si="14"/>
        <v>Yes</v>
      </c>
    </row>
    <row r="65" spans="1:12" x14ac:dyDescent="0.25">
      <c r="A65" s="143" t="s">
        <v>1428</v>
      </c>
      <c r="B65" s="30" t="s">
        <v>213</v>
      </c>
      <c r="C65" s="10">
        <v>413000.99193999998</v>
      </c>
      <c r="D65" s="7" t="str">
        <f t="shared" si="11"/>
        <v>N/A</v>
      </c>
      <c r="E65" s="10">
        <v>478744.78048999998</v>
      </c>
      <c r="F65" s="7" t="str">
        <f t="shared" si="12"/>
        <v>N/A</v>
      </c>
      <c r="G65" s="10">
        <v>416135.44</v>
      </c>
      <c r="H65" s="7" t="str">
        <f t="shared" si="13"/>
        <v>N/A</v>
      </c>
      <c r="I65" s="36">
        <v>15.92</v>
      </c>
      <c r="J65" s="36">
        <v>-13.1</v>
      </c>
      <c r="K65" s="30" t="s">
        <v>736</v>
      </c>
      <c r="L65" s="111" t="str">
        <f t="shared" si="14"/>
        <v>Yes</v>
      </c>
    </row>
    <row r="66" spans="1:12" x14ac:dyDescent="0.25">
      <c r="A66" s="143" t="s">
        <v>603</v>
      </c>
      <c r="B66" s="30" t="s">
        <v>213</v>
      </c>
      <c r="C66" s="10">
        <v>536772457</v>
      </c>
      <c r="D66" s="7" t="str">
        <f t="shared" si="11"/>
        <v>N/A</v>
      </c>
      <c r="E66" s="10">
        <v>315334294</v>
      </c>
      <c r="F66" s="7" t="str">
        <f t="shared" si="12"/>
        <v>N/A</v>
      </c>
      <c r="G66" s="10">
        <v>257973404</v>
      </c>
      <c r="H66" s="7" t="str">
        <f t="shared" si="13"/>
        <v>N/A</v>
      </c>
      <c r="I66" s="36">
        <v>-41.3</v>
      </c>
      <c r="J66" s="36">
        <v>-18.2</v>
      </c>
      <c r="K66" s="30" t="s">
        <v>736</v>
      </c>
      <c r="L66" s="111" t="str">
        <f t="shared" si="14"/>
        <v>Yes</v>
      </c>
    </row>
    <row r="67" spans="1:12" x14ac:dyDescent="0.25">
      <c r="A67" s="143" t="s">
        <v>604</v>
      </c>
      <c r="B67" s="30" t="s">
        <v>213</v>
      </c>
      <c r="C67" s="1">
        <v>12748</v>
      </c>
      <c r="D67" s="7" t="str">
        <f t="shared" si="11"/>
        <v>N/A</v>
      </c>
      <c r="E67" s="1">
        <v>7765</v>
      </c>
      <c r="F67" s="7" t="str">
        <f t="shared" si="12"/>
        <v>N/A</v>
      </c>
      <c r="G67" s="1">
        <v>6370</v>
      </c>
      <c r="H67" s="7" t="str">
        <f t="shared" si="13"/>
        <v>N/A</v>
      </c>
      <c r="I67" s="36">
        <v>-39.1</v>
      </c>
      <c r="J67" s="36">
        <v>-18</v>
      </c>
      <c r="K67" s="30" t="s">
        <v>736</v>
      </c>
      <c r="L67" s="111" t="str">
        <f t="shared" si="14"/>
        <v>Yes</v>
      </c>
    </row>
    <row r="68" spans="1:12" x14ac:dyDescent="0.25">
      <c r="A68" s="143" t="s">
        <v>1429</v>
      </c>
      <c r="B68" s="30" t="s">
        <v>213</v>
      </c>
      <c r="C68" s="10">
        <v>42106.405475</v>
      </c>
      <c r="D68" s="7" t="str">
        <f t="shared" si="11"/>
        <v>N/A</v>
      </c>
      <c r="E68" s="10">
        <v>40609.696586999999</v>
      </c>
      <c r="F68" s="7" t="str">
        <f t="shared" si="12"/>
        <v>N/A</v>
      </c>
      <c r="G68" s="10">
        <v>40498.179592</v>
      </c>
      <c r="H68" s="7" t="str">
        <f t="shared" si="13"/>
        <v>N/A</v>
      </c>
      <c r="I68" s="36">
        <v>-3.55</v>
      </c>
      <c r="J68" s="36">
        <v>-0.27500000000000002</v>
      </c>
      <c r="K68" s="30" t="s">
        <v>736</v>
      </c>
      <c r="L68" s="111" t="str">
        <f t="shared" si="14"/>
        <v>Yes</v>
      </c>
    </row>
    <row r="69" spans="1:12" x14ac:dyDescent="0.25">
      <c r="A69" s="143" t="s">
        <v>605</v>
      </c>
      <c r="B69" s="30" t="s">
        <v>213</v>
      </c>
      <c r="C69" s="10">
        <v>4422421</v>
      </c>
      <c r="D69" s="7" t="str">
        <f t="shared" si="11"/>
        <v>N/A</v>
      </c>
      <c r="E69" s="10">
        <v>3305346</v>
      </c>
      <c r="F69" s="7" t="str">
        <f t="shared" si="12"/>
        <v>N/A</v>
      </c>
      <c r="G69" s="10">
        <v>2858375</v>
      </c>
      <c r="H69" s="7" t="str">
        <f t="shared" si="13"/>
        <v>N/A</v>
      </c>
      <c r="I69" s="36">
        <v>-25.3</v>
      </c>
      <c r="J69" s="36">
        <v>-13.5</v>
      </c>
      <c r="K69" s="30" t="s">
        <v>736</v>
      </c>
      <c r="L69" s="111" t="str">
        <f t="shared" si="14"/>
        <v>Yes</v>
      </c>
    </row>
    <row r="70" spans="1:12" x14ac:dyDescent="0.25">
      <c r="A70" s="143" t="s">
        <v>606</v>
      </c>
      <c r="B70" s="30" t="s">
        <v>213</v>
      </c>
      <c r="C70" s="1">
        <v>11107</v>
      </c>
      <c r="D70" s="7" t="str">
        <f t="shared" si="11"/>
        <v>N/A</v>
      </c>
      <c r="E70" s="1">
        <v>7645</v>
      </c>
      <c r="F70" s="7" t="str">
        <f t="shared" si="12"/>
        <v>N/A</v>
      </c>
      <c r="G70" s="1">
        <v>7254</v>
      </c>
      <c r="H70" s="7" t="str">
        <f t="shared" si="13"/>
        <v>N/A</v>
      </c>
      <c r="I70" s="36">
        <v>-31.2</v>
      </c>
      <c r="J70" s="36">
        <v>-5.1100000000000003</v>
      </c>
      <c r="K70" s="30" t="s">
        <v>736</v>
      </c>
      <c r="L70" s="111" t="str">
        <f t="shared" si="14"/>
        <v>Yes</v>
      </c>
    </row>
    <row r="71" spans="1:12" x14ac:dyDescent="0.25">
      <c r="A71" s="143" t="s">
        <v>1430</v>
      </c>
      <c r="B71" s="30" t="s">
        <v>213</v>
      </c>
      <c r="C71" s="10">
        <v>398.16521112999999</v>
      </c>
      <c r="D71" s="7" t="str">
        <f t="shared" si="11"/>
        <v>N/A</v>
      </c>
      <c r="E71" s="10">
        <v>432.35395683000002</v>
      </c>
      <c r="F71" s="7" t="str">
        <f t="shared" si="12"/>
        <v>N/A</v>
      </c>
      <c r="G71" s="10">
        <v>394.04121864000001</v>
      </c>
      <c r="H71" s="7" t="str">
        <f t="shared" si="13"/>
        <v>N/A</v>
      </c>
      <c r="I71" s="36">
        <v>8.5869999999999997</v>
      </c>
      <c r="J71" s="36">
        <v>-8.86</v>
      </c>
      <c r="K71" s="30" t="s">
        <v>736</v>
      </c>
      <c r="L71" s="111" t="str">
        <f t="shared" si="14"/>
        <v>Yes</v>
      </c>
    </row>
    <row r="72" spans="1:12" x14ac:dyDescent="0.25">
      <c r="A72" s="143" t="s">
        <v>607</v>
      </c>
      <c r="B72" s="30" t="s">
        <v>213</v>
      </c>
      <c r="C72" s="10">
        <v>2146257</v>
      </c>
      <c r="D72" s="7" t="str">
        <f t="shared" si="11"/>
        <v>N/A</v>
      </c>
      <c r="E72" s="10">
        <v>1692818</v>
      </c>
      <c r="F72" s="7" t="str">
        <f t="shared" si="12"/>
        <v>N/A</v>
      </c>
      <c r="G72" s="10">
        <v>1654107</v>
      </c>
      <c r="H72" s="7" t="str">
        <f t="shared" si="13"/>
        <v>N/A</v>
      </c>
      <c r="I72" s="36">
        <v>-21.1</v>
      </c>
      <c r="J72" s="36">
        <v>-2.29</v>
      </c>
      <c r="K72" s="30" t="s">
        <v>736</v>
      </c>
      <c r="L72" s="111" t="str">
        <f t="shared" si="14"/>
        <v>Yes</v>
      </c>
    </row>
    <row r="73" spans="1:12" x14ac:dyDescent="0.25">
      <c r="A73" s="143" t="s">
        <v>608</v>
      </c>
      <c r="B73" s="30" t="s">
        <v>213</v>
      </c>
      <c r="C73" s="1">
        <v>7015</v>
      </c>
      <c r="D73" s="7" t="str">
        <f t="shared" si="11"/>
        <v>N/A</v>
      </c>
      <c r="E73" s="1">
        <v>5457</v>
      </c>
      <c r="F73" s="7" t="str">
        <f t="shared" si="12"/>
        <v>N/A</v>
      </c>
      <c r="G73" s="1">
        <v>5223</v>
      </c>
      <c r="H73" s="7" t="str">
        <f t="shared" si="13"/>
        <v>N/A</v>
      </c>
      <c r="I73" s="36">
        <v>-22.2</v>
      </c>
      <c r="J73" s="36">
        <v>-4.29</v>
      </c>
      <c r="K73" s="30" t="s">
        <v>736</v>
      </c>
      <c r="L73" s="111" t="str">
        <f t="shared" si="14"/>
        <v>Yes</v>
      </c>
    </row>
    <row r="74" spans="1:12" x14ac:dyDescent="0.25">
      <c r="A74" s="143" t="s">
        <v>1431</v>
      </c>
      <c r="B74" s="30" t="s">
        <v>213</v>
      </c>
      <c r="C74" s="10">
        <v>305.95253029000003</v>
      </c>
      <c r="D74" s="7" t="str">
        <f t="shared" si="11"/>
        <v>N/A</v>
      </c>
      <c r="E74" s="10">
        <v>310.21037200000001</v>
      </c>
      <c r="F74" s="7" t="str">
        <f t="shared" si="12"/>
        <v>N/A</v>
      </c>
      <c r="G74" s="10">
        <v>316.69672602000003</v>
      </c>
      <c r="H74" s="7" t="str">
        <f t="shared" si="13"/>
        <v>N/A</v>
      </c>
      <c r="I74" s="36">
        <v>1.3919999999999999</v>
      </c>
      <c r="J74" s="36">
        <v>2.0910000000000002</v>
      </c>
      <c r="K74" s="30" t="s">
        <v>736</v>
      </c>
      <c r="L74" s="111" t="str">
        <f t="shared" si="14"/>
        <v>Yes</v>
      </c>
    </row>
    <row r="75" spans="1:12" ht="25" x14ac:dyDescent="0.25">
      <c r="A75" s="143" t="s">
        <v>609</v>
      </c>
      <c r="B75" s="30" t="s">
        <v>213</v>
      </c>
      <c r="C75" s="10">
        <v>25624286</v>
      </c>
      <c r="D75" s="7" t="str">
        <f t="shared" si="11"/>
        <v>N/A</v>
      </c>
      <c r="E75" s="10">
        <v>12331275</v>
      </c>
      <c r="F75" s="7" t="str">
        <f t="shared" si="12"/>
        <v>N/A</v>
      </c>
      <c r="G75" s="10">
        <v>15862431</v>
      </c>
      <c r="H75" s="7" t="str">
        <f t="shared" si="13"/>
        <v>N/A</v>
      </c>
      <c r="I75" s="36">
        <v>-51.9</v>
      </c>
      <c r="J75" s="36">
        <v>28.64</v>
      </c>
      <c r="K75" s="30" t="s">
        <v>736</v>
      </c>
      <c r="L75" s="111" t="str">
        <f t="shared" si="14"/>
        <v>Yes</v>
      </c>
    </row>
    <row r="76" spans="1:12" x14ac:dyDescent="0.25">
      <c r="A76" s="174" t="s">
        <v>610</v>
      </c>
      <c r="B76" s="22" t="s">
        <v>213</v>
      </c>
      <c r="C76" s="23">
        <v>8821</v>
      </c>
      <c r="D76" s="27" t="str">
        <f t="shared" si="11"/>
        <v>N/A</v>
      </c>
      <c r="E76" s="23">
        <v>4469</v>
      </c>
      <c r="F76" s="27" t="str">
        <f t="shared" si="12"/>
        <v>N/A</v>
      </c>
      <c r="G76" s="23">
        <v>4822</v>
      </c>
      <c r="H76" s="27" t="str">
        <f t="shared" si="13"/>
        <v>N/A</v>
      </c>
      <c r="I76" s="8">
        <v>-49.3</v>
      </c>
      <c r="J76" s="8">
        <v>7.899</v>
      </c>
      <c r="K76" s="28" t="s">
        <v>736</v>
      </c>
      <c r="L76" s="111" t="str">
        <f t="shared" si="14"/>
        <v>Yes</v>
      </c>
    </row>
    <row r="77" spans="1:12" ht="25" x14ac:dyDescent="0.25">
      <c r="A77" s="174" t="s">
        <v>1432</v>
      </c>
      <c r="B77" s="22" t="s">
        <v>213</v>
      </c>
      <c r="C77" s="29">
        <v>2904.91849</v>
      </c>
      <c r="D77" s="27" t="str">
        <f t="shared" si="11"/>
        <v>N/A</v>
      </c>
      <c r="E77" s="29">
        <v>2759.2917879000001</v>
      </c>
      <c r="F77" s="27" t="str">
        <f t="shared" si="12"/>
        <v>N/A</v>
      </c>
      <c r="G77" s="29">
        <v>3289.5958108999998</v>
      </c>
      <c r="H77" s="27" t="str">
        <f t="shared" si="13"/>
        <v>N/A</v>
      </c>
      <c r="I77" s="8">
        <v>-5.01</v>
      </c>
      <c r="J77" s="8">
        <v>19.22</v>
      </c>
      <c r="K77" s="28" t="s">
        <v>736</v>
      </c>
      <c r="L77" s="111" t="str">
        <f t="shared" si="14"/>
        <v>Yes</v>
      </c>
    </row>
    <row r="78" spans="1:12" x14ac:dyDescent="0.25">
      <c r="A78" s="174" t="s">
        <v>611</v>
      </c>
      <c r="B78" s="22" t="s">
        <v>213</v>
      </c>
      <c r="C78" s="29">
        <v>5189528</v>
      </c>
      <c r="D78" s="27" t="str">
        <f t="shared" si="11"/>
        <v>N/A</v>
      </c>
      <c r="E78" s="29">
        <v>4180869</v>
      </c>
      <c r="F78" s="27" t="str">
        <f t="shared" si="12"/>
        <v>N/A</v>
      </c>
      <c r="G78" s="29">
        <v>3970592</v>
      </c>
      <c r="H78" s="27" t="str">
        <f t="shared" si="13"/>
        <v>N/A</v>
      </c>
      <c r="I78" s="8">
        <v>-19.399999999999999</v>
      </c>
      <c r="J78" s="8">
        <v>-5.03</v>
      </c>
      <c r="K78" s="28" t="s">
        <v>736</v>
      </c>
      <c r="L78" s="111" t="str">
        <f t="shared" si="14"/>
        <v>Yes</v>
      </c>
    </row>
    <row r="79" spans="1:12" x14ac:dyDescent="0.25">
      <c r="A79" s="174" t="s">
        <v>612</v>
      </c>
      <c r="B79" s="22" t="s">
        <v>213</v>
      </c>
      <c r="C79" s="23">
        <v>19346</v>
      </c>
      <c r="D79" s="27" t="str">
        <f t="shared" si="11"/>
        <v>N/A</v>
      </c>
      <c r="E79" s="23">
        <v>13645</v>
      </c>
      <c r="F79" s="27" t="str">
        <f t="shared" si="12"/>
        <v>N/A</v>
      </c>
      <c r="G79" s="23">
        <v>16083</v>
      </c>
      <c r="H79" s="27" t="str">
        <f t="shared" si="13"/>
        <v>N/A</v>
      </c>
      <c r="I79" s="8">
        <v>-29.5</v>
      </c>
      <c r="J79" s="8">
        <v>17.87</v>
      </c>
      <c r="K79" s="28" t="s">
        <v>736</v>
      </c>
      <c r="L79" s="111" t="str">
        <f t="shared" si="14"/>
        <v>Yes</v>
      </c>
    </row>
    <row r="80" spans="1:12" x14ac:dyDescent="0.25">
      <c r="A80" s="174" t="s">
        <v>1433</v>
      </c>
      <c r="B80" s="22" t="s">
        <v>213</v>
      </c>
      <c r="C80" s="29">
        <v>268.24811331000001</v>
      </c>
      <c r="D80" s="27" t="str">
        <f t="shared" si="11"/>
        <v>N/A</v>
      </c>
      <c r="E80" s="29">
        <v>306.40300475999999</v>
      </c>
      <c r="F80" s="27" t="str">
        <f t="shared" si="12"/>
        <v>N/A</v>
      </c>
      <c r="G80" s="29">
        <v>246.88130323999999</v>
      </c>
      <c r="H80" s="27" t="str">
        <f t="shared" si="13"/>
        <v>N/A</v>
      </c>
      <c r="I80" s="8">
        <v>14.22</v>
      </c>
      <c r="J80" s="8">
        <v>-19.399999999999999</v>
      </c>
      <c r="K80" s="28" t="s">
        <v>736</v>
      </c>
      <c r="L80" s="111" t="str">
        <f t="shared" si="14"/>
        <v>Yes</v>
      </c>
    </row>
    <row r="81" spans="1:12" x14ac:dyDescent="0.25">
      <c r="A81" s="174" t="s">
        <v>613</v>
      </c>
      <c r="B81" s="22" t="s">
        <v>213</v>
      </c>
      <c r="C81" s="29">
        <v>13436668</v>
      </c>
      <c r="D81" s="27" t="str">
        <f t="shared" si="11"/>
        <v>N/A</v>
      </c>
      <c r="E81" s="29">
        <v>8963747</v>
      </c>
      <c r="F81" s="27" t="str">
        <f t="shared" si="12"/>
        <v>N/A</v>
      </c>
      <c r="G81" s="29">
        <v>10275036</v>
      </c>
      <c r="H81" s="27" t="str">
        <f t="shared" si="13"/>
        <v>N/A</v>
      </c>
      <c r="I81" s="8">
        <v>-33.299999999999997</v>
      </c>
      <c r="J81" s="8">
        <v>14.63</v>
      </c>
      <c r="K81" s="28" t="s">
        <v>736</v>
      </c>
      <c r="L81" s="111" t="str">
        <f t="shared" si="14"/>
        <v>Yes</v>
      </c>
    </row>
    <row r="82" spans="1:12" x14ac:dyDescent="0.25">
      <c r="A82" s="174" t="s">
        <v>614</v>
      </c>
      <c r="B82" s="22" t="s">
        <v>213</v>
      </c>
      <c r="C82" s="23">
        <v>44163</v>
      </c>
      <c r="D82" s="27" t="str">
        <f t="shared" si="11"/>
        <v>N/A</v>
      </c>
      <c r="E82" s="23">
        <v>34299</v>
      </c>
      <c r="F82" s="27" t="str">
        <f t="shared" si="12"/>
        <v>N/A</v>
      </c>
      <c r="G82" s="23">
        <v>35665</v>
      </c>
      <c r="H82" s="27" t="str">
        <f t="shared" si="13"/>
        <v>N/A</v>
      </c>
      <c r="I82" s="8">
        <v>-22.3</v>
      </c>
      <c r="J82" s="8">
        <v>3.9830000000000001</v>
      </c>
      <c r="K82" s="28" t="s">
        <v>736</v>
      </c>
      <c r="L82" s="111" t="str">
        <f t="shared" si="14"/>
        <v>Yes</v>
      </c>
    </row>
    <row r="83" spans="1:12" x14ac:dyDescent="0.25">
      <c r="A83" s="174" t="s">
        <v>1434</v>
      </c>
      <c r="B83" s="22" t="s">
        <v>213</v>
      </c>
      <c r="C83" s="29">
        <v>304.25170392000001</v>
      </c>
      <c r="D83" s="27" t="str">
        <f t="shared" si="11"/>
        <v>N/A</v>
      </c>
      <c r="E83" s="29">
        <v>261.34135106000002</v>
      </c>
      <c r="F83" s="27" t="str">
        <f t="shared" si="12"/>
        <v>N/A</v>
      </c>
      <c r="G83" s="29">
        <v>288.09858405</v>
      </c>
      <c r="H83" s="27" t="str">
        <f t="shared" si="13"/>
        <v>N/A</v>
      </c>
      <c r="I83" s="8">
        <v>-14.1</v>
      </c>
      <c r="J83" s="8">
        <v>10.24</v>
      </c>
      <c r="K83" s="28" t="s">
        <v>736</v>
      </c>
      <c r="L83" s="111" t="str">
        <f t="shared" si="14"/>
        <v>Yes</v>
      </c>
    </row>
    <row r="84" spans="1:12" ht="25" x14ac:dyDescent="0.25">
      <c r="A84" s="174" t="s">
        <v>615</v>
      </c>
      <c r="B84" s="22" t="s">
        <v>213</v>
      </c>
      <c r="C84" s="29">
        <v>51681547</v>
      </c>
      <c r="D84" s="27" t="str">
        <f t="shared" si="11"/>
        <v>N/A</v>
      </c>
      <c r="E84" s="29">
        <v>26543158</v>
      </c>
      <c r="F84" s="27" t="str">
        <f t="shared" si="12"/>
        <v>N/A</v>
      </c>
      <c r="G84" s="29">
        <v>26859835</v>
      </c>
      <c r="H84" s="27" t="str">
        <f t="shared" si="13"/>
        <v>N/A</v>
      </c>
      <c r="I84" s="8">
        <v>-48.6</v>
      </c>
      <c r="J84" s="8">
        <v>1.1930000000000001</v>
      </c>
      <c r="K84" s="28" t="s">
        <v>736</v>
      </c>
      <c r="L84" s="111" t="str">
        <f t="shared" si="14"/>
        <v>Yes</v>
      </c>
    </row>
    <row r="85" spans="1:12" x14ac:dyDescent="0.25">
      <c r="A85" s="174" t="s">
        <v>616</v>
      </c>
      <c r="B85" s="22" t="s">
        <v>213</v>
      </c>
      <c r="C85" s="23">
        <v>4543</v>
      </c>
      <c r="D85" s="27" t="str">
        <f t="shared" si="11"/>
        <v>N/A</v>
      </c>
      <c r="E85" s="23">
        <v>2646</v>
      </c>
      <c r="F85" s="27" t="str">
        <f t="shared" si="12"/>
        <v>N/A</v>
      </c>
      <c r="G85" s="23">
        <v>2665</v>
      </c>
      <c r="H85" s="27" t="str">
        <f t="shared" si="13"/>
        <v>N/A</v>
      </c>
      <c r="I85" s="8">
        <v>-41.8</v>
      </c>
      <c r="J85" s="8">
        <v>0.71809999999999996</v>
      </c>
      <c r="K85" s="28" t="s">
        <v>736</v>
      </c>
      <c r="L85" s="111" t="str">
        <f t="shared" si="14"/>
        <v>Yes</v>
      </c>
    </row>
    <row r="86" spans="1:12" x14ac:dyDescent="0.25">
      <c r="A86" s="174" t="s">
        <v>1435</v>
      </c>
      <c r="B86" s="22" t="s">
        <v>213</v>
      </c>
      <c r="C86" s="29">
        <v>11376.083425000001</v>
      </c>
      <c r="D86" s="27" t="str">
        <f t="shared" si="11"/>
        <v>N/A</v>
      </c>
      <c r="E86" s="29">
        <v>10031.427815999999</v>
      </c>
      <c r="F86" s="27" t="str">
        <f t="shared" si="12"/>
        <v>N/A</v>
      </c>
      <c r="G86" s="29">
        <v>10078.737336</v>
      </c>
      <c r="H86" s="27" t="str">
        <f t="shared" si="13"/>
        <v>N/A</v>
      </c>
      <c r="I86" s="8">
        <v>-11.8</v>
      </c>
      <c r="J86" s="8">
        <v>0.47160000000000002</v>
      </c>
      <c r="K86" s="28" t="s">
        <v>736</v>
      </c>
      <c r="L86" s="111" t="str">
        <f t="shared" si="14"/>
        <v>Yes</v>
      </c>
    </row>
    <row r="87" spans="1:12" x14ac:dyDescent="0.25">
      <c r="A87" s="174" t="s">
        <v>617</v>
      </c>
      <c r="B87" s="22" t="s">
        <v>213</v>
      </c>
      <c r="C87" s="29">
        <v>5034074</v>
      </c>
      <c r="D87" s="27" t="str">
        <f t="shared" si="11"/>
        <v>N/A</v>
      </c>
      <c r="E87" s="29">
        <v>4160027</v>
      </c>
      <c r="F87" s="27" t="str">
        <f t="shared" si="12"/>
        <v>N/A</v>
      </c>
      <c r="G87" s="29">
        <v>4157472</v>
      </c>
      <c r="H87" s="27" t="str">
        <f t="shared" si="13"/>
        <v>N/A</v>
      </c>
      <c r="I87" s="8">
        <v>-17.399999999999999</v>
      </c>
      <c r="J87" s="8">
        <v>-6.0999999999999999E-2</v>
      </c>
      <c r="K87" s="28" t="s">
        <v>736</v>
      </c>
      <c r="L87" s="111" t="str">
        <f t="shared" si="14"/>
        <v>Yes</v>
      </c>
    </row>
    <row r="88" spans="1:12" x14ac:dyDescent="0.25">
      <c r="A88" s="174" t="s">
        <v>618</v>
      </c>
      <c r="B88" s="22" t="s">
        <v>213</v>
      </c>
      <c r="C88" s="23">
        <v>29563</v>
      </c>
      <c r="D88" s="27" t="str">
        <f t="shared" si="11"/>
        <v>N/A</v>
      </c>
      <c r="E88" s="23">
        <v>23587</v>
      </c>
      <c r="F88" s="27" t="str">
        <f t="shared" si="12"/>
        <v>N/A</v>
      </c>
      <c r="G88" s="23">
        <v>25203</v>
      </c>
      <c r="H88" s="27" t="str">
        <f t="shared" si="13"/>
        <v>N/A</v>
      </c>
      <c r="I88" s="8">
        <v>-20.2</v>
      </c>
      <c r="J88" s="8">
        <v>6.851</v>
      </c>
      <c r="K88" s="28" t="s">
        <v>736</v>
      </c>
      <c r="L88" s="111" t="str">
        <f t="shared" si="14"/>
        <v>Yes</v>
      </c>
    </row>
    <row r="89" spans="1:12" x14ac:dyDescent="0.25">
      <c r="A89" s="174" t="s">
        <v>1436</v>
      </c>
      <c r="B89" s="22" t="s">
        <v>213</v>
      </c>
      <c r="C89" s="29">
        <v>170.28292121999999</v>
      </c>
      <c r="D89" s="27" t="str">
        <f t="shared" si="11"/>
        <v>N/A</v>
      </c>
      <c r="E89" s="29">
        <v>176.36948319000001</v>
      </c>
      <c r="F89" s="27" t="str">
        <f t="shared" si="12"/>
        <v>N/A</v>
      </c>
      <c r="G89" s="29">
        <v>164.95940959000001</v>
      </c>
      <c r="H89" s="27" t="str">
        <f t="shared" si="13"/>
        <v>N/A</v>
      </c>
      <c r="I89" s="8">
        <v>3.5739999999999998</v>
      </c>
      <c r="J89" s="8">
        <v>-6.47</v>
      </c>
      <c r="K89" s="28" t="s">
        <v>736</v>
      </c>
      <c r="L89" s="111" t="str">
        <f t="shared" si="14"/>
        <v>Yes</v>
      </c>
    </row>
    <row r="90" spans="1:12" x14ac:dyDescent="0.25">
      <c r="A90" s="174" t="s">
        <v>619</v>
      </c>
      <c r="B90" s="22" t="s">
        <v>213</v>
      </c>
      <c r="C90" s="29">
        <v>9867634</v>
      </c>
      <c r="D90" s="27" t="str">
        <f t="shared" si="11"/>
        <v>N/A</v>
      </c>
      <c r="E90" s="29">
        <v>12040981</v>
      </c>
      <c r="F90" s="27" t="str">
        <f t="shared" si="12"/>
        <v>N/A</v>
      </c>
      <c r="G90" s="29">
        <v>9317206</v>
      </c>
      <c r="H90" s="27" t="str">
        <f t="shared" si="13"/>
        <v>N/A</v>
      </c>
      <c r="I90" s="8">
        <v>22.03</v>
      </c>
      <c r="J90" s="8">
        <v>-22.6</v>
      </c>
      <c r="K90" s="28" t="s">
        <v>736</v>
      </c>
      <c r="L90" s="111" t="str">
        <f t="shared" si="14"/>
        <v>Yes</v>
      </c>
    </row>
    <row r="91" spans="1:12" x14ac:dyDescent="0.25">
      <c r="A91" s="174" t="s">
        <v>620</v>
      </c>
      <c r="B91" s="22" t="s">
        <v>213</v>
      </c>
      <c r="C91" s="23">
        <v>18574</v>
      </c>
      <c r="D91" s="27" t="str">
        <f t="shared" si="11"/>
        <v>N/A</v>
      </c>
      <c r="E91" s="23">
        <v>13333</v>
      </c>
      <c r="F91" s="27" t="str">
        <f t="shared" si="12"/>
        <v>N/A</v>
      </c>
      <c r="G91" s="23">
        <v>5990</v>
      </c>
      <c r="H91" s="27" t="str">
        <f t="shared" si="13"/>
        <v>N/A</v>
      </c>
      <c r="I91" s="8">
        <v>-28.2</v>
      </c>
      <c r="J91" s="8">
        <v>-55.1</v>
      </c>
      <c r="K91" s="28" t="s">
        <v>736</v>
      </c>
      <c r="L91" s="111" t="str">
        <f t="shared" si="14"/>
        <v>No</v>
      </c>
    </row>
    <row r="92" spans="1:12" x14ac:dyDescent="0.25">
      <c r="A92" s="174" t="s">
        <v>1437</v>
      </c>
      <c r="B92" s="22" t="s">
        <v>213</v>
      </c>
      <c r="C92" s="29">
        <v>531.26057930000002</v>
      </c>
      <c r="D92" s="27" t="str">
        <f t="shared" si="11"/>
        <v>N/A</v>
      </c>
      <c r="E92" s="29">
        <v>903.09615240000005</v>
      </c>
      <c r="F92" s="27" t="str">
        <f t="shared" si="12"/>
        <v>N/A</v>
      </c>
      <c r="G92" s="29">
        <v>1555.4601001999999</v>
      </c>
      <c r="H92" s="27" t="str">
        <f t="shared" si="13"/>
        <v>N/A</v>
      </c>
      <c r="I92" s="8">
        <v>69.989999999999995</v>
      </c>
      <c r="J92" s="8">
        <v>72.239999999999995</v>
      </c>
      <c r="K92" s="28" t="s">
        <v>736</v>
      </c>
      <c r="L92" s="111" t="str">
        <f t="shared" si="14"/>
        <v>No</v>
      </c>
    </row>
    <row r="93" spans="1:12" ht="25" x14ac:dyDescent="0.25">
      <c r="A93" s="174" t="s">
        <v>621</v>
      </c>
      <c r="B93" s="22" t="s">
        <v>213</v>
      </c>
      <c r="C93" s="29">
        <v>210653765</v>
      </c>
      <c r="D93" s="27" t="str">
        <f t="shared" si="11"/>
        <v>N/A</v>
      </c>
      <c r="E93" s="29">
        <v>81483989</v>
      </c>
      <c r="F93" s="27" t="str">
        <f t="shared" si="12"/>
        <v>N/A</v>
      </c>
      <c r="G93" s="29">
        <v>68914979</v>
      </c>
      <c r="H93" s="27" t="str">
        <f t="shared" si="13"/>
        <v>N/A</v>
      </c>
      <c r="I93" s="8">
        <v>-61.3</v>
      </c>
      <c r="J93" s="8">
        <v>-15.4</v>
      </c>
      <c r="K93" s="28" t="s">
        <v>736</v>
      </c>
      <c r="L93" s="111" t="str">
        <f t="shared" si="14"/>
        <v>Yes</v>
      </c>
    </row>
    <row r="94" spans="1:12" x14ac:dyDescent="0.25">
      <c r="A94" s="178" t="s">
        <v>622</v>
      </c>
      <c r="B94" s="23" t="s">
        <v>213</v>
      </c>
      <c r="C94" s="23">
        <v>23644</v>
      </c>
      <c r="D94" s="27" t="str">
        <f t="shared" si="11"/>
        <v>N/A</v>
      </c>
      <c r="E94" s="23">
        <v>10373</v>
      </c>
      <c r="F94" s="27" t="str">
        <f t="shared" si="12"/>
        <v>N/A</v>
      </c>
      <c r="G94" s="23">
        <v>9269</v>
      </c>
      <c r="H94" s="27" t="str">
        <f t="shared" si="13"/>
        <v>N/A</v>
      </c>
      <c r="I94" s="8">
        <v>-56.1</v>
      </c>
      <c r="J94" s="8">
        <v>-10.6</v>
      </c>
      <c r="K94" s="31" t="s">
        <v>736</v>
      </c>
      <c r="L94" s="111" t="str">
        <f t="shared" si="14"/>
        <v>Yes</v>
      </c>
    </row>
    <row r="95" spans="1:12" x14ac:dyDescent="0.25">
      <c r="A95" s="174" t="s">
        <v>1438</v>
      </c>
      <c r="B95" s="22" t="s">
        <v>213</v>
      </c>
      <c r="C95" s="29">
        <v>8909.3962527000003</v>
      </c>
      <c r="D95" s="27" t="str">
        <f t="shared" si="11"/>
        <v>N/A</v>
      </c>
      <c r="E95" s="29">
        <v>7855.3927504000003</v>
      </c>
      <c r="F95" s="27" t="str">
        <f t="shared" si="12"/>
        <v>N/A</v>
      </c>
      <c r="G95" s="29">
        <v>7434.9961161000001</v>
      </c>
      <c r="H95" s="27" t="str">
        <f t="shared" si="13"/>
        <v>N/A</v>
      </c>
      <c r="I95" s="8">
        <v>-11.8</v>
      </c>
      <c r="J95" s="8">
        <v>-5.35</v>
      </c>
      <c r="K95" s="28" t="s">
        <v>736</v>
      </c>
      <c r="L95" s="111" t="str">
        <f t="shared" si="14"/>
        <v>Yes</v>
      </c>
    </row>
    <row r="96" spans="1:12" ht="25" x14ac:dyDescent="0.25">
      <c r="A96" s="174" t="s">
        <v>623</v>
      </c>
      <c r="B96" s="22" t="s">
        <v>213</v>
      </c>
      <c r="C96" s="29">
        <v>2374982</v>
      </c>
      <c r="D96" s="27" t="str">
        <f t="shared" si="11"/>
        <v>N/A</v>
      </c>
      <c r="E96" s="29">
        <v>1647522</v>
      </c>
      <c r="F96" s="27" t="str">
        <f t="shared" si="12"/>
        <v>N/A</v>
      </c>
      <c r="G96" s="29">
        <v>8230320</v>
      </c>
      <c r="H96" s="27" t="str">
        <f t="shared" si="13"/>
        <v>N/A</v>
      </c>
      <c r="I96" s="8">
        <v>-30.6</v>
      </c>
      <c r="J96" s="8">
        <v>399.6</v>
      </c>
      <c r="K96" s="28" t="s">
        <v>736</v>
      </c>
      <c r="L96" s="111" t="str">
        <f t="shared" si="14"/>
        <v>No</v>
      </c>
    </row>
    <row r="97" spans="1:12" x14ac:dyDescent="0.25">
      <c r="A97" s="174" t="s">
        <v>624</v>
      </c>
      <c r="B97" s="22" t="s">
        <v>213</v>
      </c>
      <c r="C97" s="23">
        <v>3931</v>
      </c>
      <c r="D97" s="27" t="str">
        <f t="shared" si="11"/>
        <v>N/A</v>
      </c>
      <c r="E97" s="23">
        <v>2718</v>
      </c>
      <c r="F97" s="27" t="str">
        <f t="shared" si="12"/>
        <v>N/A</v>
      </c>
      <c r="G97" s="23">
        <v>5609</v>
      </c>
      <c r="H97" s="27" t="str">
        <f t="shared" si="13"/>
        <v>N/A</v>
      </c>
      <c r="I97" s="8">
        <v>-30.9</v>
      </c>
      <c r="J97" s="8">
        <v>106.4</v>
      </c>
      <c r="K97" s="28" t="s">
        <v>736</v>
      </c>
      <c r="L97" s="111" t="str">
        <f t="shared" si="14"/>
        <v>No</v>
      </c>
    </row>
    <row r="98" spans="1:12" x14ac:dyDescent="0.25">
      <c r="A98" s="174" t="s">
        <v>1439</v>
      </c>
      <c r="B98" s="22" t="s">
        <v>213</v>
      </c>
      <c r="C98" s="29">
        <v>604.16738742999996</v>
      </c>
      <c r="D98" s="27" t="str">
        <f t="shared" si="11"/>
        <v>N/A</v>
      </c>
      <c r="E98" s="29">
        <v>606.15231788000006</v>
      </c>
      <c r="F98" s="27" t="str">
        <f t="shared" si="12"/>
        <v>N/A</v>
      </c>
      <c r="G98" s="29">
        <v>1467.3417721999999</v>
      </c>
      <c r="H98" s="27" t="str">
        <f t="shared" si="13"/>
        <v>N/A</v>
      </c>
      <c r="I98" s="8">
        <v>0.32850000000000001</v>
      </c>
      <c r="J98" s="8">
        <v>142.1</v>
      </c>
      <c r="K98" s="28" t="s">
        <v>736</v>
      </c>
      <c r="L98" s="111" t="str">
        <f t="shared" si="14"/>
        <v>No</v>
      </c>
    </row>
    <row r="99" spans="1:12" ht="25" x14ac:dyDescent="0.25">
      <c r="A99" s="174" t="s">
        <v>625</v>
      </c>
      <c r="B99" s="22" t="s">
        <v>213</v>
      </c>
      <c r="C99" s="29">
        <v>0</v>
      </c>
      <c r="D99" s="27" t="str">
        <f t="shared" si="11"/>
        <v>N/A</v>
      </c>
      <c r="E99" s="29">
        <v>0</v>
      </c>
      <c r="F99" s="27" t="str">
        <f t="shared" si="12"/>
        <v>N/A</v>
      </c>
      <c r="G99" s="29">
        <v>0</v>
      </c>
      <c r="H99" s="27" t="str">
        <f t="shared" si="13"/>
        <v>N/A</v>
      </c>
      <c r="I99" s="8" t="s">
        <v>1748</v>
      </c>
      <c r="J99" s="8" t="s">
        <v>1748</v>
      </c>
      <c r="K99" s="28" t="s">
        <v>736</v>
      </c>
      <c r="L99" s="111" t="str">
        <f t="shared" si="14"/>
        <v>N/A</v>
      </c>
    </row>
    <row r="100" spans="1:12" x14ac:dyDescent="0.25">
      <c r="A100" s="174" t="s">
        <v>626</v>
      </c>
      <c r="B100" s="22" t="s">
        <v>213</v>
      </c>
      <c r="C100" s="23">
        <v>0</v>
      </c>
      <c r="D100" s="27" t="str">
        <f t="shared" si="11"/>
        <v>N/A</v>
      </c>
      <c r="E100" s="23">
        <v>0</v>
      </c>
      <c r="F100" s="27" t="str">
        <f t="shared" si="12"/>
        <v>N/A</v>
      </c>
      <c r="G100" s="23">
        <v>0</v>
      </c>
      <c r="H100" s="27" t="str">
        <f t="shared" si="13"/>
        <v>N/A</v>
      </c>
      <c r="I100" s="8" t="s">
        <v>1748</v>
      </c>
      <c r="J100" s="8" t="s">
        <v>1748</v>
      </c>
      <c r="K100" s="28" t="s">
        <v>736</v>
      </c>
      <c r="L100" s="111" t="str">
        <f t="shared" si="14"/>
        <v>N/A</v>
      </c>
    </row>
    <row r="101" spans="1:12" ht="25" x14ac:dyDescent="0.25">
      <c r="A101" s="174" t="s">
        <v>1440</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736</v>
      </c>
      <c r="L101" s="111" t="str">
        <f t="shared" si="14"/>
        <v>N/A</v>
      </c>
    </row>
    <row r="102" spans="1:12" ht="25" x14ac:dyDescent="0.25">
      <c r="A102" s="174" t="s">
        <v>627</v>
      </c>
      <c r="B102" s="22" t="s">
        <v>213</v>
      </c>
      <c r="C102" s="29">
        <v>6927590</v>
      </c>
      <c r="D102" s="27" t="str">
        <f t="shared" si="11"/>
        <v>N/A</v>
      </c>
      <c r="E102" s="29">
        <v>0</v>
      </c>
      <c r="F102" s="27" t="str">
        <f t="shared" si="12"/>
        <v>N/A</v>
      </c>
      <c r="G102" s="29">
        <v>0</v>
      </c>
      <c r="H102" s="27" t="str">
        <f t="shared" si="13"/>
        <v>N/A</v>
      </c>
      <c r="I102" s="8">
        <v>-100</v>
      </c>
      <c r="J102" s="8" t="s">
        <v>1748</v>
      </c>
      <c r="K102" s="28" t="s">
        <v>736</v>
      </c>
      <c r="L102" s="111" t="str">
        <f t="shared" si="14"/>
        <v>N/A</v>
      </c>
    </row>
    <row r="103" spans="1:12" x14ac:dyDescent="0.25">
      <c r="A103" s="174" t="s">
        <v>628</v>
      </c>
      <c r="B103" s="22" t="s">
        <v>213</v>
      </c>
      <c r="C103" s="23">
        <v>4784</v>
      </c>
      <c r="D103" s="27" t="str">
        <f t="shared" si="11"/>
        <v>N/A</v>
      </c>
      <c r="E103" s="23">
        <v>0</v>
      </c>
      <c r="F103" s="27" t="str">
        <f t="shared" si="12"/>
        <v>N/A</v>
      </c>
      <c r="G103" s="23">
        <v>0</v>
      </c>
      <c r="H103" s="27" t="str">
        <f t="shared" si="13"/>
        <v>N/A</v>
      </c>
      <c r="I103" s="8">
        <v>-100</v>
      </c>
      <c r="J103" s="8" t="s">
        <v>1748</v>
      </c>
      <c r="K103" s="28" t="s">
        <v>736</v>
      </c>
      <c r="L103" s="111" t="str">
        <f t="shared" si="14"/>
        <v>N/A</v>
      </c>
    </row>
    <row r="104" spans="1:12" ht="25" x14ac:dyDescent="0.25">
      <c r="A104" s="174" t="s">
        <v>1441</v>
      </c>
      <c r="B104" s="22" t="s">
        <v>213</v>
      </c>
      <c r="C104" s="29">
        <v>1448.0748328</v>
      </c>
      <c r="D104" s="27" t="str">
        <f t="shared" si="11"/>
        <v>N/A</v>
      </c>
      <c r="E104" s="29" t="s">
        <v>1748</v>
      </c>
      <c r="F104" s="27" t="str">
        <f t="shared" si="12"/>
        <v>N/A</v>
      </c>
      <c r="G104" s="29" t="s">
        <v>1748</v>
      </c>
      <c r="H104" s="27" t="str">
        <f t="shared" si="13"/>
        <v>N/A</v>
      </c>
      <c r="I104" s="8" t="s">
        <v>1748</v>
      </c>
      <c r="J104" s="8" t="s">
        <v>1748</v>
      </c>
      <c r="K104" s="28" t="s">
        <v>736</v>
      </c>
      <c r="L104" s="111" t="str">
        <f t="shared" si="14"/>
        <v>N/A</v>
      </c>
    </row>
    <row r="105" spans="1:12" ht="25" x14ac:dyDescent="0.25">
      <c r="A105" s="174" t="s">
        <v>629</v>
      </c>
      <c r="B105" s="22" t="s">
        <v>213</v>
      </c>
      <c r="C105" s="29">
        <v>66212</v>
      </c>
      <c r="D105" s="27" t="str">
        <f t="shared" si="11"/>
        <v>N/A</v>
      </c>
      <c r="E105" s="29">
        <v>34271</v>
      </c>
      <c r="F105" s="27" t="str">
        <f t="shared" si="12"/>
        <v>N/A</v>
      </c>
      <c r="G105" s="29">
        <v>32551</v>
      </c>
      <c r="H105" s="27" t="str">
        <f t="shared" si="13"/>
        <v>N/A</v>
      </c>
      <c r="I105" s="8">
        <v>-48.2</v>
      </c>
      <c r="J105" s="8">
        <v>-5.0199999999999996</v>
      </c>
      <c r="K105" s="28" t="s">
        <v>736</v>
      </c>
      <c r="L105" s="111" t="str">
        <f t="shared" si="14"/>
        <v>Yes</v>
      </c>
    </row>
    <row r="106" spans="1:12" x14ac:dyDescent="0.25">
      <c r="A106" s="174" t="s">
        <v>630</v>
      </c>
      <c r="B106" s="22" t="s">
        <v>213</v>
      </c>
      <c r="C106" s="23">
        <v>195</v>
      </c>
      <c r="D106" s="27" t="str">
        <f t="shared" si="11"/>
        <v>N/A</v>
      </c>
      <c r="E106" s="23">
        <v>143</v>
      </c>
      <c r="F106" s="27" t="str">
        <f t="shared" si="12"/>
        <v>N/A</v>
      </c>
      <c r="G106" s="23">
        <v>195</v>
      </c>
      <c r="H106" s="27" t="str">
        <f t="shared" si="13"/>
        <v>N/A</v>
      </c>
      <c r="I106" s="8">
        <v>-26.7</v>
      </c>
      <c r="J106" s="8">
        <v>36.36</v>
      </c>
      <c r="K106" s="28" t="s">
        <v>736</v>
      </c>
      <c r="L106" s="111" t="str">
        <f t="shared" si="14"/>
        <v>No</v>
      </c>
    </row>
    <row r="107" spans="1:12" ht="25" x14ac:dyDescent="0.25">
      <c r="A107" s="174" t="s">
        <v>1442</v>
      </c>
      <c r="B107" s="22" t="s">
        <v>213</v>
      </c>
      <c r="C107" s="29">
        <v>339.54871795000003</v>
      </c>
      <c r="D107" s="27" t="str">
        <f t="shared" si="11"/>
        <v>N/A</v>
      </c>
      <c r="E107" s="29">
        <v>239.65734266000001</v>
      </c>
      <c r="F107" s="27" t="str">
        <f t="shared" si="12"/>
        <v>N/A</v>
      </c>
      <c r="G107" s="29">
        <v>166.92820513000001</v>
      </c>
      <c r="H107" s="27" t="str">
        <f t="shared" si="13"/>
        <v>N/A</v>
      </c>
      <c r="I107" s="8">
        <v>-29.4</v>
      </c>
      <c r="J107" s="8">
        <v>-30.3</v>
      </c>
      <c r="K107" s="28" t="s">
        <v>736</v>
      </c>
      <c r="L107" s="111" t="str">
        <f t="shared" si="14"/>
        <v>No</v>
      </c>
    </row>
    <row r="108" spans="1:12" ht="25" x14ac:dyDescent="0.25">
      <c r="A108" s="174" t="s">
        <v>631</v>
      </c>
      <c r="B108" s="22" t="s">
        <v>213</v>
      </c>
      <c r="C108" s="29">
        <v>60614</v>
      </c>
      <c r="D108" s="27" t="str">
        <f t="shared" si="11"/>
        <v>N/A</v>
      </c>
      <c r="E108" s="29">
        <v>19821</v>
      </c>
      <c r="F108" s="27" t="str">
        <f t="shared" si="12"/>
        <v>N/A</v>
      </c>
      <c r="G108" s="29">
        <v>13985</v>
      </c>
      <c r="H108" s="27" t="str">
        <f t="shared" si="13"/>
        <v>N/A</v>
      </c>
      <c r="I108" s="8">
        <v>-67.3</v>
      </c>
      <c r="J108" s="8">
        <v>-29.4</v>
      </c>
      <c r="K108" s="28" t="s">
        <v>736</v>
      </c>
      <c r="L108" s="111" t="str">
        <f t="shared" si="14"/>
        <v>Yes</v>
      </c>
    </row>
    <row r="109" spans="1:12" x14ac:dyDescent="0.25">
      <c r="A109" s="174" t="s">
        <v>632</v>
      </c>
      <c r="B109" s="22" t="s">
        <v>213</v>
      </c>
      <c r="C109" s="23">
        <v>83</v>
      </c>
      <c r="D109" s="27" t="str">
        <f t="shared" si="11"/>
        <v>N/A</v>
      </c>
      <c r="E109" s="23">
        <v>42</v>
      </c>
      <c r="F109" s="27" t="str">
        <f t="shared" si="12"/>
        <v>N/A</v>
      </c>
      <c r="G109" s="23">
        <v>27</v>
      </c>
      <c r="H109" s="27" t="str">
        <f t="shared" si="13"/>
        <v>N/A</v>
      </c>
      <c r="I109" s="8">
        <v>-49.4</v>
      </c>
      <c r="J109" s="8">
        <v>-35.700000000000003</v>
      </c>
      <c r="K109" s="28" t="s">
        <v>736</v>
      </c>
      <c r="L109" s="111" t="str">
        <f t="shared" si="14"/>
        <v>No</v>
      </c>
    </row>
    <row r="110" spans="1:12" ht="25" x14ac:dyDescent="0.25">
      <c r="A110" s="174" t="s">
        <v>1443</v>
      </c>
      <c r="B110" s="22" t="s">
        <v>213</v>
      </c>
      <c r="C110" s="29">
        <v>730.28915662999998</v>
      </c>
      <c r="D110" s="27" t="str">
        <f t="shared" si="11"/>
        <v>N/A</v>
      </c>
      <c r="E110" s="29">
        <v>471.92857142999998</v>
      </c>
      <c r="F110" s="27" t="str">
        <f t="shared" si="12"/>
        <v>N/A</v>
      </c>
      <c r="G110" s="29">
        <v>517.96296296000003</v>
      </c>
      <c r="H110" s="27" t="str">
        <f t="shared" si="13"/>
        <v>N/A</v>
      </c>
      <c r="I110" s="8">
        <v>-35.4</v>
      </c>
      <c r="J110" s="8">
        <v>9.7550000000000008</v>
      </c>
      <c r="K110" s="28" t="s">
        <v>736</v>
      </c>
      <c r="L110" s="111" t="str">
        <f t="shared" si="14"/>
        <v>Yes</v>
      </c>
    </row>
    <row r="111" spans="1:12" x14ac:dyDescent="0.25">
      <c r="A111" s="174" t="s">
        <v>633</v>
      </c>
      <c r="B111" s="22" t="s">
        <v>213</v>
      </c>
      <c r="C111" s="29">
        <v>36274947</v>
      </c>
      <c r="D111" s="27" t="str">
        <f t="shared" si="11"/>
        <v>N/A</v>
      </c>
      <c r="E111" s="29">
        <v>19916643</v>
      </c>
      <c r="F111" s="27" t="str">
        <f t="shared" si="12"/>
        <v>N/A</v>
      </c>
      <c r="G111" s="29">
        <v>19399749</v>
      </c>
      <c r="H111" s="27" t="str">
        <f t="shared" si="13"/>
        <v>N/A</v>
      </c>
      <c r="I111" s="8">
        <v>-45.1</v>
      </c>
      <c r="J111" s="8">
        <v>-2.6</v>
      </c>
      <c r="K111" s="28" t="s">
        <v>736</v>
      </c>
      <c r="L111" s="111" t="str">
        <f t="shared" si="14"/>
        <v>Yes</v>
      </c>
    </row>
    <row r="112" spans="1:12" x14ac:dyDescent="0.25">
      <c r="A112" s="174" t="s">
        <v>634</v>
      </c>
      <c r="B112" s="22" t="s">
        <v>213</v>
      </c>
      <c r="C112" s="23">
        <v>2376</v>
      </c>
      <c r="D112" s="27" t="str">
        <f t="shared" si="11"/>
        <v>N/A</v>
      </c>
      <c r="E112" s="23">
        <v>1095</v>
      </c>
      <c r="F112" s="27" t="str">
        <f t="shared" si="12"/>
        <v>N/A</v>
      </c>
      <c r="G112" s="23">
        <v>1311</v>
      </c>
      <c r="H112" s="27" t="str">
        <f t="shared" si="13"/>
        <v>N/A</v>
      </c>
      <c r="I112" s="8">
        <v>-53.9</v>
      </c>
      <c r="J112" s="8">
        <v>19.73</v>
      </c>
      <c r="K112" s="28" t="s">
        <v>736</v>
      </c>
      <c r="L112" s="111" t="str">
        <f t="shared" si="14"/>
        <v>Yes</v>
      </c>
    </row>
    <row r="113" spans="1:12" x14ac:dyDescent="0.25">
      <c r="A113" s="174" t="s">
        <v>1444</v>
      </c>
      <c r="B113" s="22" t="s">
        <v>213</v>
      </c>
      <c r="C113" s="29">
        <v>15267.233586</v>
      </c>
      <c r="D113" s="27" t="str">
        <f t="shared" si="11"/>
        <v>N/A</v>
      </c>
      <c r="E113" s="29">
        <v>18188.715068000001</v>
      </c>
      <c r="F113" s="27" t="str">
        <f t="shared" si="12"/>
        <v>N/A</v>
      </c>
      <c r="G113" s="29">
        <v>14797.672769000001</v>
      </c>
      <c r="H113" s="27" t="str">
        <f t="shared" si="13"/>
        <v>N/A</v>
      </c>
      <c r="I113" s="8">
        <v>19.14</v>
      </c>
      <c r="J113" s="8">
        <v>-18.600000000000001</v>
      </c>
      <c r="K113" s="28" t="s">
        <v>736</v>
      </c>
      <c r="L113" s="111" t="str">
        <f t="shared" si="14"/>
        <v>Yes</v>
      </c>
    </row>
    <row r="114" spans="1:12" ht="25" x14ac:dyDescent="0.25">
      <c r="A114" s="174" t="s">
        <v>635</v>
      </c>
      <c r="B114" s="22" t="s">
        <v>213</v>
      </c>
      <c r="C114" s="29">
        <v>18744</v>
      </c>
      <c r="D114" s="27" t="str">
        <f t="shared" si="11"/>
        <v>N/A</v>
      </c>
      <c r="E114" s="29">
        <v>2564</v>
      </c>
      <c r="F114" s="27" t="str">
        <f t="shared" si="12"/>
        <v>N/A</v>
      </c>
      <c r="G114" s="29">
        <v>2959</v>
      </c>
      <c r="H114" s="27" t="str">
        <f t="shared" si="13"/>
        <v>N/A</v>
      </c>
      <c r="I114" s="8">
        <v>-86.3</v>
      </c>
      <c r="J114" s="8">
        <v>15.41</v>
      </c>
      <c r="K114" s="28" t="s">
        <v>736</v>
      </c>
      <c r="L114" s="111" t="str">
        <f>IF(J114="Div by 0", "N/A", IF(OR(J114="N/A",K114="N/A"),"N/A", IF(J114&gt;VALUE(MID(K114,1,2)), "No", IF(J114&lt;-1*VALUE(MID(K114,1,2)), "No", "Yes"))))</f>
        <v>Yes</v>
      </c>
    </row>
    <row r="115" spans="1:12" x14ac:dyDescent="0.25">
      <c r="A115" s="174" t="s">
        <v>636</v>
      </c>
      <c r="B115" s="22" t="s">
        <v>213</v>
      </c>
      <c r="C115" s="23">
        <v>77</v>
      </c>
      <c r="D115" s="27" t="str">
        <f t="shared" si="11"/>
        <v>N/A</v>
      </c>
      <c r="E115" s="23">
        <v>20</v>
      </c>
      <c r="F115" s="27" t="str">
        <f t="shared" si="12"/>
        <v>N/A</v>
      </c>
      <c r="G115" s="23">
        <v>22</v>
      </c>
      <c r="H115" s="27" t="str">
        <f t="shared" si="13"/>
        <v>N/A</v>
      </c>
      <c r="I115" s="8">
        <v>-74</v>
      </c>
      <c r="J115" s="8">
        <v>10</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243.42857143000001</v>
      </c>
      <c r="D116" s="27" t="str">
        <f t="shared" si="11"/>
        <v>N/A</v>
      </c>
      <c r="E116" s="29">
        <v>128.19999999999999</v>
      </c>
      <c r="F116" s="27" t="str">
        <f t="shared" si="12"/>
        <v>N/A</v>
      </c>
      <c r="G116" s="29">
        <v>134.5</v>
      </c>
      <c r="H116" s="27" t="str">
        <f t="shared" si="13"/>
        <v>N/A</v>
      </c>
      <c r="I116" s="8">
        <v>-47.3</v>
      </c>
      <c r="J116" s="8">
        <v>4.9139999999999997</v>
      </c>
      <c r="K116" s="28" t="s">
        <v>736</v>
      </c>
      <c r="L116" s="111" t="str">
        <f t="shared" si="15"/>
        <v>Yes</v>
      </c>
    </row>
    <row r="117" spans="1:12" ht="25" x14ac:dyDescent="0.25">
      <c r="A117" s="174" t="s">
        <v>637</v>
      </c>
      <c r="B117" s="22" t="s">
        <v>213</v>
      </c>
      <c r="C117" s="29">
        <v>3225806</v>
      </c>
      <c r="D117" s="27" t="str">
        <f t="shared" si="11"/>
        <v>N/A</v>
      </c>
      <c r="E117" s="29">
        <v>1818694</v>
      </c>
      <c r="F117" s="27" t="str">
        <f t="shared" si="12"/>
        <v>N/A</v>
      </c>
      <c r="G117" s="29">
        <v>1830556</v>
      </c>
      <c r="H117" s="27" t="str">
        <f t="shared" si="13"/>
        <v>N/A</v>
      </c>
      <c r="I117" s="8">
        <v>-43.6</v>
      </c>
      <c r="J117" s="8">
        <v>0.6522</v>
      </c>
      <c r="K117" s="28" t="s">
        <v>736</v>
      </c>
      <c r="L117" s="111" t="str">
        <f t="shared" si="15"/>
        <v>Yes</v>
      </c>
    </row>
    <row r="118" spans="1:12" x14ac:dyDescent="0.25">
      <c r="A118" s="174" t="s">
        <v>638</v>
      </c>
      <c r="B118" s="22" t="s">
        <v>213</v>
      </c>
      <c r="C118" s="23">
        <v>35</v>
      </c>
      <c r="D118" s="27" t="str">
        <f t="shared" si="11"/>
        <v>N/A</v>
      </c>
      <c r="E118" s="23">
        <v>24</v>
      </c>
      <c r="F118" s="27" t="str">
        <f t="shared" si="12"/>
        <v>N/A</v>
      </c>
      <c r="G118" s="23">
        <v>22</v>
      </c>
      <c r="H118" s="27" t="str">
        <f t="shared" si="13"/>
        <v>N/A</v>
      </c>
      <c r="I118" s="8">
        <v>-31.4</v>
      </c>
      <c r="J118" s="8">
        <v>-8.33</v>
      </c>
      <c r="K118" s="28" t="s">
        <v>736</v>
      </c>
      <c r="L118" s="111" t="str">
        <f t="shared" si="15"/>
        <v>Yes</v>
      </c>
    </row>
    <row r="119" spans="1:12" ht="25" x14ac:dyDescent="0.25">
      <c r="A119" s="174" t="s">
        <v>1446</v>
      </c>
      <c r="B119" s="22" t="s">
        <v>213</v>
      </c>
      <c r="C119" s="29">
        <v>92165.885714000004</v>
      </c>
      <c r="D119" s="27" t="str">
        <f t="shared" si="11"/>
        <v>N/A</v>
      </c>
      <c r="E119" s="29">
        <v>75778.916666999998</v>
      </c>
      <c r="F119" s="27" t="str">
        <f t="shared" si="12"/>
        <v>N/A</v>
      </c>
      <c r="G119" s="29">
        <v>83207.090909000006</v>
      </c>
      <c r="H119" s="27" t="str">
        <f t="shared" si="13"/>
        <v>N/A</v>
      </c>
      <c r="I119" s="8">
        <v>-17.8</v>
      </c>
      <c r="J119" s="8">
        <v>9.8019999999999996</v>
      </c>
      <c r="K119" s="28" t="s">
        <v>736</v>
      </c>
      <c r="L119" s="111" t="str">
        <f t="shared" si="15"/>
        <v>Yes</v>
      </c>
    </row>
    <row r="120" spans="1:12" ht="25" x14ac:dyDescent="0.25">
      <c r="A120" s="174" t="s">
        <v>639</v>
      </c>
      <c r="B120" s="22" t="s">
        <v>213</v>
      </c>
      <c r="C120" s="29">
        <v>36116344</v>
      </c>
      <c r="D120" s="27" t="str">
        <f t="shared" si="11"/>
        <v>N/A</v>
      </c>
      <c r="E120" s="29">
        <v>22395416</v>
      </c>
      <c r="F120" s="27" t="str">
        <f t="shared" si="12"/>
        <v>N/A</v>
      </c>
      <c r="G120" s="29">
        <v>20680146</v>
      </c>
      <c r="H120" s="27" t="str">
        <f t="shared" si="13"/>
        <v>N/A</v>
      </c>
      <c r="I120" s="8">
        <v>-38</v>
      </c>
      <c r="J120" s="8">
        <v>-7.66</v>
      </c>
      <c r="K120" s="28" t="s">
        <v>736</v>
      </c>
      <c r="L120" s="111" t="str">
        <f t="shared" ref="L120:L131" si="16">IF(J120="Div by 0", "N/A", IF(K120="N/A","N/A", IF(J120&gt;VALUE(MID(K120,1,2)), "No", IF(J120&lt;-1*VALUE(MID(K120,1,2)), "No", "Yes"))))</f>
        <v>Yes</v>
      </c>
    </row>
    <row r="121" spans="1:12" x14ac:dyDescent="0.25">
      <c r="A121" s="174" t="s">
        <v>640</v>
      </c>
      <c r="B121" s="22" t="s">
        <v>213</v>
      </c>
      <c r="C121" s="23">
        <v>32204</v>
      </c>
      <c r="D121" s="27" t="str">
        <f t="shared" si="11"/>
        <v>N/A</v>
      </c>
      <c r="E121" s="23">
        <v>22096</v>
      </c>
      <c r="F121" s="27" t="str">
        <f t="shared" si="12"/>
        <v>N/A</v>
      </c>
      <c r="G121" s="23">
        <v>21687</v>
      </c>
      <c r="H121" s="27" t="str">
        <f t="shared" si="13"/>
        <v>N/A</v>
      </c>
      <c r="I121" s="8">
        <v>-31.4</v>
      </c>
      <c r="J121" s="8">
        <v>-1.85</v>
      </c>
      <c r="K121" s="28" t="s">
        <v>736</v>
      </c>
      <c r="L121" s="111" t="str">
        <f t="shared" si="16"/>
        <v>Yes</v>
      </c>
    </row>
    <row r="122" spans="1:12" ht="25" x14ac:dyDescent="0.25">
      <c r="A122" s="174" t="s">
        <v>1447</v>
      </c>
      <c r="B122" s="22" t="s">
        <v>213</v>
      </c>
      <c r="C122" s="29">
        <v>1121.486275</v>
      </c>
      <c r="D122" s="27" t="str">
        <f t="shared" si="11"/>
        <v>N/A</v>
      </c>
      <c r="E122" s="29">
        <v>1013.5506879</v>
      </c>
      <c r="F122" s="27" t="str">
        <f t="shared" si="12"/>
        <v>N/A</v>
      </c>
      <c r="G122" s="29">
        <v>953.57338498000001</v>
      </c>
      <c r="H122" s="27" t="str">
        <f t="shared" si="13"/>
        <v>N/A</v>
      </c>
      <c r="I122" s="8">
        <v>-9.6199999999999992</v>
      </c>
      <c r="J122" s="8">
        <v>-5.92</v>
      </c>
      <c r="K122" s="28" t="s">
        <v>736</v>
      </c>
      <c r="L122" s="111" t="str">
        <f t="shared" si="16"/>
        <v>Yes</v>
      </c>
    </row>
    <row r="123" spans="1:12" ht="25" x14ac:dyDescent="0.25">
      <c r="A123" s="174" t="s">
        <v>641</v>
      </c>
      <c r="B123" s="22" t="s">
        <v>213</v>
      </c>
      <c r="C123" s="29">
        <v>146536712</v>
      </c>
      <c r="D123" s="27" t="str">
        <f t="shared" ref="D123:D131" si="17">IF($B123="N/A","N/A",IF(C123&gt;10,"No",IF(C123&lt;-10,"No","Yes")))</f>
        <v>N/A</v>
      </c>
      <c r="E123" s="29">
        <v>75799451</v>
      </c>
      <c r="F123" s="27" t="str">
        <f t="shared" ref="F123:F131" si="18">IF($B123="N/A","N/A",IF(E123&gt;10,"No",IF(E123&lt;-10,"No","Yes")))</f>
        <v>N/A</v>
      </c>
      <c r="G123" s="29">
        <v>97380251</v>
      </c>
      <c r="H123" s="27" t="str">
        <f t="shared" ref="H123:H131" si="19">IF($B123="N/A","N/A",IF(G123&gt;10,"No",IF(G123&lt;-10,"No","Yes")))</f>
        <v>N/A</v>
      </c>
      <c r="I123" s="8">
        <v>-48.3</v>
      </c>
      <c r="J123" s="8">
        <v>28.47</v>
      </c>
      <c r="K123" s="28" t="s">
        <v>736</v>
      </c>
      <c r="L123" s="111" t="str">
        <f t="shared" si="16"/>
        <v>Yes</v>
      </c>
    </row>
    <row r="124" spans="1:12" x14ac:dyDescent="0.25">
      <c r="A124" s="174" t="s">
        <v>642</v>
      </c>
      <c r="B124" s="22" t="s">
        <v>213</v>
      </c>
      <c r="C124" s="23">
        <v>3149</v>
      </c>
      <c r="D124" s="27" t="str">
        <f t="shared" si="17"/>
        <v>N/A</v>
      </c>
      <c r="E124" s="23">
        <v>3243</v>
      </c>
      <c r="F124" s="27" t="str">
        <f t="shared" si="18"/>
        <v>N/A</v>
      </c>
      <c r="G124" s="23">
        <v>3517</v>
      </c>
      <c r="H124" s="27" t="str">
        <f t="shared" si="19"/>
        <v>N/A</v>
      </c>
      <c r="I124" s="8">
        <v>2.9849999999999999</v>
      </c>
      <c r="J124" s="8">
        <v>8.4489999999999998</v>
      </c>
      <c r="K124" s="28" t="s">
        <v>736</v>
      </c>
      <c r="L124" s="111" t="str">
        <f t="shared" si="16"/>
        <v>Yes</v>
      </c>
    </row>
    <row r="125" spans="1:12" ht="25" x14ac:dyDescent="0.25">
      <c r="A125" s="174" t="s">
        <v>1448</v>
      </c>
      <c r="B125" s="22" t="s">
        <v>213</v>
      </c>
      <c r="C125" s="29">
        <v>46534.363924999998</v>
      </c>
      <c r="D125" s="27" t="str">
        <f t="shared" si="17"/>
        <v>N/A</v>
      </c>
      <c r="E125" s="29">
        <v>23373.250384999999</v>
      </c>
      <c r="F125" s="27" t="str">
        <f t="shared" si="18"/>
        <v>N/A</v>
      </c>
      <c r="G125" s="29">
        <v>27688.442137999999</v>
      </c>
      <c r="H125" s="27" t="str">
        <f t="shared" si="19"/>
        <v>N/A</v>
      </c>
      <c r="I125" s="8">
        <v>-49.8</v>
      </c>
      <c r="J125" s="8">
        <v>18.46</v>
      </c>
      <c r="K125" s="28" t="s">
        <v>736</v>
      </c>
      <c r="L125" s="111" t="str">
        <f t="shared" si="16"/>
        <v>Yes</v>
      </c>
    </row>
    <row r="126" spans="1:12" ht="25" x14ac:dyDescent="0.25">
      <c r="A126" s="174" t="s">
        <v>643</v>
      </c>
      <c r="B126" s="22" t="s">
        <v>213</v>
      </c>
      <c r="C126" s="29">
        <v>11306726</v>
      </c>
      <c r="D126" s="27" t="str">
        <f t="shared" si="17"/>
        <v>N/A</v>
      </c>
      <c r="E126" s="29">
        <v>5456338</v>
      </c>
      <c r="F126" s="27" t="str">
        <f t="shared" si="18"/>
        <v>N/A</v>
      </c>
      <c r="G126" s="29">
        <v>5833626</v>
      </c>
      <c r="H126" s="27" t="str">
        <f t="shared" si="19"/>
        <v>N/A</v>
      </c>
      <c r="I126" s="8">
        <v>-51.7</v>
      </c>
      <c r="J126" s="8">
        <v>6.915</v>
      </c>
      <c r="K126" s="28" t="s">
        <v>736</v>
      </c>
      <c r="L126" s="111" t="str">
        <f t="shared" si="16"/>
        <v>Yes</v>
      </c>
    </row>
    <row r="127" spans="1:12" x14ac:dyDescent="0.25">
      <c r="A127" s="174" t="s">
        <v>644</v>
      </c>
      <c r="B127" s="22" t="s">
        <v>213</v>
      </c>
      <c r="C127" s="23">
        <v>11043</v>
      </c>
      <c r="D127" s="27" t="str">
        <f t="shared" si="17"/>
        <v>N/A</v>
      </c>
      <c r="E127" s="23">
        <v>6956</v>
      </c>
      <c r="F127" s="27" t="str">
        <f t="shared" si="18"/>
        <v>N/A</v>
      </c>
      <c r="G127" s="23">
        <v>4896</v>
      </c>
      <c r="H127" s="27" t="str">
        <f t="shared" si="19"/>
        <v>N/A</v>
      </c>
      <c r="I127" s="8">
        <v>-37</v>
      </c>
      <c r="J127" s="8">
        <v>-29.6</v>
      </c>
      <c r="K127" s="28" t="s">
        <v>736</v>
      </c>
      <c r="L127" s="111" t="str">
        <f t="shared" si="16"/>
        <v>Yes</v>
      </c>
    </row>
    <row r="128" spans="1:12" x14ac:dyDescent="0.25">
      <c r="A128" s="174" t="s">
        <v>1449</v>
      </c>
      <c r="B128" s="22" t="s">
        <v>213</v>
      </c>
      <c r="C128" s="29">
        <v>1023.881735</v>
      </c>
      <c r="D128" s="27" t="str">
        <f t="shared" si="17"/>
        <v>N/A</v>
      </c>
      <c r="E128" s="29">
        <v>784.40741806000005</v>
      </c>
      <c r="F128" s="27" t="str">
        <f t="shared" si="18"/>
        <v>N/A</v>
      </c>
      <c r="G128" s="29">
        <v>1191.5085784</v>
      </c>
      <c r="H128" s="27" t="str">
        <f t="shared" si="19"/>
        <v>N/A</v>
      </c>
      <c r="I128" s="8">
        <v>-23.4</v>
      </c>
      <c r="J128" s="8">
        <v>51.9</v>
      </c>
      <c r="K128" s="28" t="s">
        <v>736</v>
      </c>
      <c r="L128" s="111" t="str">
        <f t="shared" si="16"/>
        <v>No</v>
      </c>
    </row>
    <row r="129" spans="1:12" ht="25" x14ac:dyDescent="0.25">
      <c r="A129" s="174" t="s">
        <v>645</v>
      </c>
      <c r="B129" s="22" t="s">
        <v>213</v>
      </c>
      <c r="C129" s="29">
        <v>7428758</v>
      </c>
      <c r="D129" s="27" t="str">
        <f t="shared" si="17"/>
        <v>N/A</v>
      </c>
      <c r="E129" s="29">
        <v>21766617</v>
      </c>
      <c r="F129" s="27" t="str">
        <f t="shared" si="18"/>
        <v>N/A</v>
      </c>
      <c r="G129" s="29">
        <v>23422433</v>
      </c>
      <c r="H129" s="27" t="str">
        <f t="shared" si="19"/>
        <v>N/A</v>
      </c>
      <c r="I129" s="8">
        <v>193</v>
      </c>
      <c r="J129" s="8">
        <v>7.6070000000000002</v>
      </c>
      <c r="K129" s="28" t="s">
        <v>736</v>
      </c>
      <c r="L129" s="111" t="str">
        <f t="shared" si="16"/>
        <v>Yes</v>
      </c>
    </row>
    <row r="130" spans="1:12" x14ac:dyDescent="0.25">
      <c r="A130" s="174" t="s">
        <v>646</v>
      </c>
      <c r="B130" s="22" t="s">
        <v>213</v>
      </c>
      <c r="C130" s="23">
        <v>1454</v>
      </c>
      <c r="D130" s="27" t="str">
        <f t="shared" si="17"/>
        <v>N/A</v>
      </c>
      <c r="E130" s="23">
        <v>2757</v>
      </c>
      <c r="F130" s="27" t="str">
        <f t="shared" si="18"/>
        <v>N/A</v>
      </c>
      <c r="G130" s="23">
        <v>2875</v>
      </c>
      <c r="H130" s="27" t="str">
        <f t="shared" si="19"/>
        <v>N/A</v>
      </c>
      <c r="I130" s="8">
        <v>89.61</v>
      </c>
      <c r="J130" s="8">
        <v>4.28</v>
      </c>
      <c r="K130" s="28" t="s">
        <v>736</v>
      </c>
      <c r="L130" s="111" t="str">
        <f t="shared" si="16"/>
        <v>Yes</v>
      </c>
    </row>
    <row r="131" spans="1:12" x14ac:dyDescent="0.25">
      <c r="A131" s="174" t="s">
        <v>1450</v>
      </c>
      <c r="B131" s="22" t="s">
        <v>213</v>
      </c>
      <c r="C131" s="29">
        <v>5109.1870701999997</v>
      </c>
      <c r="D131" s="27" t="str">
        <f t="shared" si="17"/>
        <v>N/A</v>
      </c>
      <c r="E131" s="29">
        <v>7895.0369966999997</v>
      </c>
      <c r="F131" s="27" t="str">
        <f t="shared" si="18"/>
        <v>N/A</v>
      </c>
      <c r="G131" s="29">
        <v>8146.9332174000001</v>
      </c>
      <c r="H131" s="27" t="str">
        <f t="shared" si="19"/>
        <v>N/A</v>
      </c>
      <c r="I131" s="8">
        <v>54.53</v>
      </c>
      <c r="J131" s="8">
        <v>3.1909999999999998</v>
      </c>
      <c r="K131" s="28" t="s">
        <v>736</v>
      </c>
      <c r="L131" s="111" t="str">
        <f t="shared" si="16"/>
        <v>Yes</v>
      </c>
    </row>
    <row r="132" spans="1:12" x14ac:dyDescent="0.25">
      <c r="A132" s="174" t="s">
        <v>1451</v>
      </c>
      <c r="B132" s="22" t="s">
        <v>213</v>
      </c>
      <c r="C132" s="29">
        <v>274.47378543999997</v>
      </c>
      <c r="D132" s="27" t="str">
        <f t="shared" ref="D132:D143" si="20">IF($B132="N/A","N/A",IF(C132&gt;10,"No",IF(C132&lt;-10,"No","Yes")))</f>
        <v>N/A</v>
      </c>
      <c r="E132" s="29">
        <v>337.40908118999999</v>
      </c>
      <c r="F132" s="27" t="str">
        <f t="shared" ref="F132:F143" si="21">IF($B132="N/A","N/A",IF(E132&gt;10,"No",IF(E132&lt;-10,"No","Yes")))</f>
        <v>N/A</v>
      </c>
      <c r="G132" s="29">
        <v>244.07710811999999</v>
      </c>
      <c r="H132" s="27" t="str">
        <f t="shared" ref="H132:H143" si="22">IF($B132="N/A","N/A",IF(G132&gt;10,"No",IF(G132&lt;-10,"No","Yes")))</f>
        <v>N/A</v>
      </c>
      <c r="I132" s="8">
        <v>22.93</v>
      </c>
      <c r="J132" s="8">
        <v>-27.7</v>
      </c>
      <c r="K132" s="28" t="s">
        <v>736</v>
      </c>
      <c r="L132" s="111" t="str">
        <f t="shared" ref="L132:L143" si="23">IF(J132="Div by 0", "N/A", IF(K132="N/A","N/A", IF(J132&gt;VALUE(MID(K132,1,2)), "No", IF(J132&lt;-1*VALUE(MID(K132,1,2)), "No", "Yes"))))</f>
        <v>Yes</v>
      </c>
    </row>
    <row r="133" spans="1:12" x14ac:dyDescent="0.25">
      <c r="A133" s="174" t="s">
        <v>1452</v>
      </c>
      <c r="B133" s="22" t="s">
        <v>213</v>
      </c>
      <c r="C133" s="29">
        <v>307.22039681000001</v>
      </c>
      <c r="D133" s="27" t="str">
        <f t="shared" si="20"/>
        <v>N/A</v>
      </c>
      <c r="E133" s="29">
        <v>383.04123382</v>
      </c>
      <c r="F133" s="27" t="str">
        <f t="shared" si="21"/>
        <v>N/A</v>
      </c>
      <c r="G133" s="29">
        <v>307.98142100000001</v>
      </c>
      <c r="H133" s="27" t="str">
        <f t="shared" si="22"/>
        <v>N/A</v>
      </c>
      <c r="I133" s="8">
        <v>24.68</v>
      </c>
      <c r="J133" s="8">
        <v>-19.600000000000001</v>
      </c>
      <c r="K133" s="28" t="s">
        <v>736</v>
      </c>
      <c r="L133" s="111" t="str">
        <f t="shared" si="23"/>
        <v>Yes</v>
      </c>
    </row>
    <row r="134" spans="1:12" x14ac:dyDescent="0.25">
      <c r="A134" s="174" t="s">
        <v>1453</v>
      </c>
      <c r="B134" s="22" t="s">
        <v>213</v>
      </c>
      <c r="C134" s="29">
        <v>191.42686520000001</v>
      </c>
      <c r="D134" s="27" t="str">
        <f t="shared" si="20"/>
        <v>N/A</v>
      </c>
      <c r="E134" s="29">
        <v>234.59569705000001</v>
      </c>
      <c r="F134" s="27" t="str">
        <f t="shared" si="21"/>
        <v>N/A</v>
      </c>
      <c r="G134" s="29">
        <v>160.77370963999999</v>
      </c>
      <c r="H134" s="27" t="str">
        <f t="shared" si="22"/>
        <v>N/A</v>
      </c>
      <c r="I134" s="8">
        <v>22.55</v>
      </c>
      <c r="J134" s="8">
        <v>-31.5</v>
      </c>
      <c r="K134" s="28" t="s">
        <v>736</v>
      </c>
      <c r="L134" s="111" t="str">
        <f t="shared" si="23"/>
        <v>No</v>
      </c>
    </row>
    <row r="135" spans="1:12" x14ac:dyDescent="0.25">
      <c r="A135" s="174" t="s">
        <v>1454</v>
      </c>
      <c r="B135" s="22" t="s">
        <v>213</v>
      </c>
      <c r="C135" s="29">
        <v>8880.2321367000004</v>
      </c>
      <c r="D135" s="27" t="str">
        <f t="shared" si="20"/>
        <v>N/A</v>
      </c>
      <c r="E135" s="29">
        <v>6574.4237239000004</v>
      </c>
      <c r="F135" s="27" t="str">
        <f t="shared" si="21"/>
        <v>N/A</v>
      </c>
      <c r="G135" s="29">
        <v>5247.2513332999997</v>
      </c>
      <c r="H135" s="27" t="str">
        <f t="shared" si="22"/>
        <v>N/A</v>
      </c>
      <c r="I135" s="8">
        <v>-26</v>
      </c>
      <c r="J135" s="8">
        <v>-20.2</v>
      </c>
      <c r="K135" s="28" t="s">
        <v>736</v>
      </c>
      <c r="L135" s="111" t="str">
        <f t="shared" si="23"/>
        <v>Yes</v>
      </c>
    </row>
    <row r="136" spans="1:12" x14ac:dyDescent="0.25">
      <c r="A136" s="174" t="s">
        <v>1455</v>
      </c>
      <c r="B136" s="22" t="s">
        <v>213</v>
      </c>
      <c r="C136" s="29">
        <v>12543.223152</v>
      </c>
      <c r="D136" s="27" t="str">
        <f t="shared" si="20"/>
        <v>N/A</v>
      </c>
      <c r="E136" s="29">
        <v>9826.7711682999998</v>
      </c>
      <c r="F136" s="27" t="str">
        <f t="shared" si="21"/>
        <v>N/A</v>
      </c>
      <c r="G136" s="29">
        <v>8481.4580831000003</v>
      </c>
      <c r="H136" s="27" t="str">
        <f t="shared" si="22"/>
        <v>N/A</v>
      </c>
      <c r="I136" s="8">
        <v>-21.7</v>
      </c>
      <c r="J136" s="8">
        <v>-13.7</v>
      </c>
      <c r="K136" s="28" t="s">
        <v>736</v>
      </c>
      <c r="L136" s="111" t="str">
        <f t="shared" si="23"/>
        <v>Yes</v>
      </c>
    </row>
    <row r="137" spans="1:12" x14ac:dyDescent="0.25">
      <c r="A137" s="174" t="s">
        <v>1456</v>
      </c>
      <c r="B137" s="22" t="s">
        <v>213</v>
      </c>
      <c r="C137" s="29">
        <v>4436.9242525</v>
      </c>
      <c r="D137" s="27" t="str">
        <f t="shared" si="20"/>
        <v>N/A</v>
      </c>
      <c r="E137" s="29">
        <v>1848.6762839999999</v>
      </c>
      <c r="F137" s="27" t="str">
        <f t="shared" si="21"/>
        <v>N/A</v>
      </c>
      <c r="G137" s="29">
        <v>1952.7110603000001</v>
      </c>
      <c r="H137" s="27" t="str">
        <f t="shared" si="22"/>
        <v>N/A</v>
      </c>
      <c r="I137" s="8">
        <v>-58.3</v>
      </c>
      <c r="J137" s="8">
        <v>5.6280000000000001</v>
      </c>
      <c r="K137" s="28" t="s">
        <v>736</v>
      </c>
      <c r="L137" s="111" t="str">
        <f t="shared" si="23"/>
        <v>Yes</v>
      </c>
    </row>
    <row r="138" spans="1:12" x14ac:dyDescent="0.25">
      <c r="A138" s="174" t="s">
        <v>1457</v>
      </c>
      <c r="B138" s="22" t="s">
        <v>213</v>
      </c>
      <c r="C138" s="29">
        <v>148.28067381</v>
      </c>
      <c r="D138" s="27" t="str">
        <f t="shared" si="20"/>
        <v>N/A</v>
      </c>
      <c r="E138" s="29">
        <v>234.14644627999999</v>
      </c>
      <c r="F138" s="27" t="str">
        <f t="shared" si="21"/>
        <v>N/A</v>
      </c>
      <c r="G138" s="29">
        <v>173.74419125</v>
      </c>
      <c r="H138" s="27" t="str">
        <f t="shared" si="22"/>
        <v>N/A</v>
      </c>
      <c r="I138" s="8">
        <v>57.91</v>
      </c>
      <c r="J138" s="8">
        <v>-25.8</v>
      </c>
      <c r="K138" s="28" t="s">
        <v>736</v>
      </c>
      <c r="L138" s="111" t="str">
        <f t="shared" si="23"/>
        <v>Yes</v>
      </c>
    </row>
    <row r="139" spans="1:12" x14ac:dyDescent="0.25">
      <c r="A139" s="174" t="s">
        <v>1458</v>
      </c>
      <c r="B139" s="22" t="s">
        <v>213</v>
      </c>
      <c r="C139" s="29">
        <v>73.749186437000006</v>
      </c>
      <c r="D139" s="27" t="str">
        <f t="shared" si="20"/>
        <v>N/A</v>
      </c>
      <c r="E139" s="29">
        <v>102.69493367</v>
      </c>
      <c r="F139" s="27" t="str">
        <f t="shared" si="21"/>
        <v>N/A</v>
      </c>
      <c r="G139" s="29">
        <v>85.714396094999998</v>
      </c>
      <c r="H139" s="27" t="str">
        <f t="shared" si="22"/>
        <v>N/A</v>
      </c>
      <c r="I139" s="8">
        <v>39.25</v>
      </c>
      <c r="J139" s="8">
        <v>-16.5</v>
      </c>
      <c r="K139" s="28" t="s">
        <v>736</v>
      </c>
      <c r="L139" s="111" t="str">
        <f t="shared" si="23"/>
        <v>Yes</v>
      </c>
    </row>
    <row r="140" spans="1:12" x14ac:dyDescent="0.25">
      <c r="A140" s="174" t="s">
        <v>1459</v>
      </c>
      <c r="B140" s="22" t="s">
        <v>213</v>
      </c>
      <c r="C140" s="29">
        <v>200.45644913999999</v>
      </c>
      <c r="D140" s="27" t="str">
        <f t="shared" si="20"/>
        <v>N/A</v>
      </c>
      <c r="E140" s="29">
        <v>330.90324586000003</v>
      </c>
      <c r="F140" s="27" t="str">
        <f t="shared" si="21"/>
        <v>N/A</v>
      </c>
      <c r="G140" s="29">
        <v>227.18052377000001</v>
      </c>
      <c r="H140" s="27" t="str">
        <f t="shared" si="22"/>
        <v>N/A</v>
      </c>
      <c r="I140" s="8">
        <v>65.069999999999993</v>
      </c>
      <c r="J140" s="8">
        <v>-31.3</v>
      </c>
      <c r="K140" s="28" t="s">
        <v>736</v>
      </c>
      <c r="L140" s="111" t="str">
        <f t="shared" si="23"/>
        <v>No</v>
      </c>
    </row>
    <row r="141" spans="1:12" x14ac:dyDescent="0.25">
      <c r="A141" s="174" t="s">
        <v>1460</v>
      </c>
      <c r="B141" s="22" t="s">
        <v>213</v>
      </c>
      <c r="C141" s="29">
        <v>8543.4722827000005</v>
      </c>
      <c r="D141" s="27" t="str">
        <f t="shared" si="20"/>
        <v>N/A</v>
      </c>
      <c r="E141" s="29">
        <v>5668.9952162999998</v>
      </c>
      <c r="F141" s="27" t="str">
        <f t="shared" si="21"/>
        <v>N/A</v>
      </c>
      <c r="G141" s="29">
        <v>5806.7120053999997</v>
      </c>
      <c r="H141" s="27" t="str">
        <f t="shared" si="22"/>
        <v>N/A</v>
      </c>
      <c r="I141" s="8">
        <v>-33.6</v>
      </c>
      <c r="J141" s="8">
        <v>2.4289999999999998</v>
      </c>
      <c r="K141" s="28" t="s">
        <v>736</v>
      </c>
      <c r="L141" s="111" t="str">
        <f t="shared" si="23"/>
        <v>Yes</v>
      </c>
    </row>
    <row r="142" spans="1:12" x14ac:dyDescent="0.25">
      <c r="A142" s="174" t="s">
        <v>1461</v>
      </c>
      <c r="B142" s="22" t="s">
        <v>213</v>
      </c>
      <c r="C142" s="29">
        <v>5881.6876706000003</v>
      </c>
      <c r="D142" s="27" t="str">
        <f t="shared" si="20"/>
        <v>N/A</v>
      </c>
      <c r="E142" s="29">
        <v>5698.8294390000001</v>
      </c>
      <c r="F142" s="27" t="str">
        <f t="shared" si="21"/>
        <v>N/A</v>
      </c>
      <c r="G142" s="29">
        <v>5085.2971938000001</v>
      </c>
      <c r="H142" s="27" t="str">
        <f t="shared" si="22"/>
        <v>N/A</v>
      </c>
      <c r="I142" s="8">
        <v>-3.11</v>
      </c>
      <c r="J142" s="8">
        <v>-10.8</v>
      </c>
      <c r="K142" s="28" t="s">
        <v>736</v>
      </c>
      <c r="L142" s="111" t="str">
        <f t="shared" si="23"/>
        <v>Yes</v>
      </c>
    </row>
    <row r="143" spans="1:12" x14ac:dyDescent="0.25">
      <c r="A143" s="174" t="s">
        <v>1462</v>
      </c>
      <c r="B143" s="22" t="s">
        <v>213</v>
      </c>
      <c r="C143" s="29">
        <v>13320.207754999999</v>
      </c>
      <c r="D143" s="27" t="str">
        <f t="shared" si="20"/>
        <v>N/A</v>
      </c>
      <c r="E143" s="29">
        <v>6614.2002860000002</v>
      </c>
      <c r="F143" s="27" t="str">
        <f t="shared" si="21"/>
        <v>N/A</v>
      </c>
      <c r="G143" s="29">
        <v>8087.9774727000004</v>
      </c>
      <c r="H143" s="27" t="str">
        <f t="shared" si="22"/>
        <v>N/A</v>
      </c>
      <c r="I143" s="8">
        <v>-50.3</v>
      </c>
      <c r="J143" s="8">
        <v>22.28</v>
      </c>
      <c r="K143" s="28" t="s">
        <v>736</v>
      </c>
      <c r="L143" s="111" t="str">
        <f t="shared" si="23"/>
        <v>Yes</v>
      </c>
    </row>
    <row r="144" spans="1:12" x14ac:dyDescent="0.25">
      <c r="A144" s="174" t="s">
        <v>89</v>
      </c>
      <c r="B144" s="22" t="s">
        <v>213</v>
      </c>
      <c r="C144" s="4">
        <v>6.1370159435999998</v>
      </c>
      <c r="D144" s="27" t="str">
        <f t="shared" ref="D144:D161" si="24">IF($B144="N/A","N/A",IF(C144&gt;10,"No",IF(C144&lt;-10,"No","Yes")))</f>
        <v>N/A</v>
      </c>
      <c r="E144" s="4">
        <v>4.2897423432000004</v>
      </c>
      <c r="F144" s="27" t="str">
        <f t="shared" ref="F144:F161" si="25">IF($B144="N/A","N/A",IF(E144&gt;10,"No",IF(E144&lt;-10,"No","Yes")))</f>
        <v>N/A</v>
      </c>
      <c r="G144" s="4">
        <v>3.5990004847999999</v>
      </c>
      <c r="H144" s="27" t="str">
        <f t="shared" ref="H144:H161" si="26">IF($B144="N/A","N/A",IF(G144&gt;10,"No",IF(G144&lt;-10,"No","Yes")))</f>
        <v>N/A</v>
      </c>
      <c r="I144" s="8">
        <v>-30.1</v>
      </c>
      <c r="J144" s="8">
        <v>-16.100000000000001</v>
      </c>
      <c r="K144" s="28" t="s">
        <v>736</v>
      </c>
      <c r="L144" s="111" t="str">
        <f t="shared" ref="L144:L161" si="27">IF(J144="Div by 0", "N/A", IF(K144="N/A","N/A", IF(J144&gt;VALUE(MID(K144,1,2)), "No", IF(J144&lt;-1*VALUE(MID(K144,1,2)), "No", "Yes"))))</f>
        <v>Yes</v>
      </c>
    </row>
    <row r="145" spans="1:12" x14ac:dyDescent="0.25">
      <c r="A145" s="174" t="s">
        <v>475</v>
      </c>
      <c r="B145" s="22" t="s">
        <v>213</v>
      </c>
      <c r="C145" s="4">
        <v>6.7263279446000004</v>
      </c>
      <c r="D145" s="27" t="str">
        <f t="shared" si="24"/>
        <v>N/A</v>
      </c>
      <c r="E145" s="4">
        <v>4.9608438549000002</v>
      </c>
      <c r="F145" s="27" t="str">
        <f t="shared" si="25"/>
        <v>N/A</v>
      </c>
      <c r="G145" s="4">
        <v>4.4814385557999996</v>
      </c>
      <c r="H145" s="27" t="str">
        <f t="shared" si="26"/>
        <v>N/A</v>
      </c>
      <c r="I145" s="8">
        <v>-26.2</v>
      </c>
      <c r="J145" s="8">
        <v>-9.66</v>
      </c>
      <c r="K145" s="28" t="s">
        <v>736</v>
      </c>
      <c r="L145" s="111" t="str">
        <f t="shared" si="27"/>
        <v>Yes</v>
      </c>
    </row>
    <row r="146" spans="1:12" x14ac:dyDescent="0.25">
      <c r="A146" s="174" t="s">
        <v>476</v>
      </c>
      <c r="B146" s="22" t="s">
        <v>213</v>
      </c>
      <c r="C146" s="4">
        <v>5.2135308215</v>
      </c>
      <c r="D146" s="27" t="str">
        <f t="shared" si="24"/>
        <v>N/A</v>
      </c>
      <c r="E146" s="4">
        <v>2.9349583385</v>
      </c>
      <c r="F146" s="27" t="str">
        <f t="shared" si="25"/>
        <v>N/A</v>
      </c>
      <c r="G146" s="4">
        <v>2.3290109331000002</v>
      </c>
      <c r="H146" s="27" t="str">
        <f t="shared" si="26"/>
        <v>N/A</v>
      </c>
      <c r="I146" s="8">
        <v>-43.7</v>
      </c>
      <c r="J146" s="8">
        <v>-20.6</v>
      </c>
      <c r="K146" s="28" t="s">
        <v>736</v>
      </c>
      <c r="L146" s="111" t="str">
        <f t="shared" si="27"/>
        <v>Yes</v>
      </c>
    </row>
    <row r="147" spans="1:12" x14ac:dyDescent="0.25">
      <c r="A147" s="174" t="s">
        <v>1463</v>
      </c>
      <c r="B147" s="22" t="s">
        <v>213</v>
      </c>
      <c r="C147" s="4">
        <v>19.378784919000001</v>
      </c>
      <c r="D147" s="27" t="str">
        <f t="shared" si="24"/>
        <v>N/A</v>
      </c>
      <c r="E147" s="4">
        <v>15.228001945000001</v>
      </c>
      <c r="F147" s="27" t="str">
        <f t="shared" si="25"/>
        <v>N/A</v>
      </c>
      <c r="G147" s="4">
        <v>12.005370529</v>
      </c>
      <c r="H147" s="27" t="str">
        <f t="shared" si="26"/>
        <v>N/A</v>
      </c>
      <c r="I147" s="8">
        <v>-21.4</v>
      </c>
      <c r="J147" s="8">
        <v>-21.2</v>
      </c>
      <c r="K147" s="28" t="s">
        <v>736</v>
      </c>
      <c r="L147" s="111" t="str">
        <f t="shared" si="27"/>
        <v>Yes</v>
      </c>
    </row>
    <row r="148" spans="1:12" x14ac:dyDescent="0.25">
      <c r="A148" s="174" t="s">
        <v>1464</v>
      </c>
      <c r="B148" s="22" t="s">
        <v>213</v>
      </c>
      <c r="C148" s="4">
        <v>29.264644132000001</v>
      </c>
      <c r="D148" s="27" t="str">
        <f t="shared" si="24"/>
        <v>N/A</v>
      </c>
      <c r="E148" s="4">
        <v>23.346651749999999</v>
      </c>
      <c r="F148" s="27" t="str">
        <f t="shared" si="25"/>
        <v>N/A</v>
      </c>
      <c r="G148" s="4">
        <v>20.352614758000001</v>
      </c>
      <c r="H148" s="27" t="str">
        <f t="shared" si="26"/>
        <v>N/A</v>
      </c>
      <c r="I148" s="8">
        <v>-20.2</v>
      </c>
      <c r="J148" s="8">
        <v>-12.8</v>
      </c>
      <c r="K148" s="28" t="s">
        <v>736</v>
      </c>
      <c r="L148" s="111" t="str">
        <f t="shared" si="27"/>
        <v>Yes</v>
      </c>
    </row>
    <row r="149" spans="1:12" x14ac:dyDescent="0.25">
      <c r="A149" s="174" t="s">
        <v>1465</v>
      </c>
      <c r="B149" s="22" t="s">
        <v>213</v>
      </c>
      <c r="C149" s="4">
        <v>6.8007700468000003</v>
      </c>
      <c r="D149" s="27" t="str">
        <f t="shared" si="24"/>
        <v>N/A</v>
      </c>
      <c r="E149" s="4">
        <v>2.9163039422999999</v>
      </c>
      <c r="F149" s="27" t="str">
        <f t="shared" si="25"/>
        <v>N/A</v>
      </c>
      <c r="G149" s="4">
        <v>2.9138062547999999</v>
      </c>
      <c r="H149" s="27" t="str">
        <f t="shared" si="26"/>
        <v>N/A</v>
      </c>
      <c r="I149" s="8">
        <v>-57.1</v>
      </c>
      <c r="J149" s="8">
        <v>-8.5999999999999993E-2</v>
      </c>
      <c r="K149" s="28" t="s">
        <v>736</v>
      </c>
      <c r="L149" s="111" t="str">
        <f t="shared" si="27"/>
        <v>Yes</v>
      </c>
    </row>
    <row r="150" spans="1:12" x14ac:dyDescent="0.25">
      <c r="A150" s="174" t="s">
        <v>90</v>
      </c>
      <c r="B150" s="22" t="s">
        <v>213</v>
      </c>
      <c r="C150" s="4">
        <v>27.911100425000001</v>
      </c>
      <c r="D150" s="27" t="str">
        <f t="shared" si="24"/>
        <v>N/A</v>
      </c>
      <c r="E150" s="4">
        <v>25.927078268999999</v>
      </c>
      <c r="F150" s="27" t="str">
        <f t="shared" si="25"/>
        <v>N/A</v>
      </c>
      <c r="G150" s="4">
        <v>11.169954873</v>
      </c>
      <c r="H150" s="27" t="str">
        <f t="shared" si="26"/>
        <v>N/A</v>
      </c>
      <c r="I150" s="8">
        <v>-7.11</v>
      </c>
      <c r="J150" s="8">
        <v>-56.9</v>
      </c>
      <c r="K150" s="28" t="s">
        <v>736</v>
      </c>
      <c r="L150" s="111" t="str">
        <f t="shared" si="27"/>
        <v>No</v>
      </c>
    </row>
    <row r="151" spans="1:12" x14ac:dyDescent="0.25">
      <c r="A151" s="174" t="s">
        <v>477</v>
      </c>
      <c r="B151" s="22" t="s">
        <v>213</v>
      </c>
      <c r="C151" s="4">
        <v>25.506508502999999</v>
      </c>
      <c r="D151" s="27" t="str">
        <f t="shared" si="24"/>
        <v>N/A</v>
      </c>
      <c r="E151" s="4">
        <v>23.675883011</v>
      </c>
      <c r="F151" s="27" t="str">
        <f t="shared" si="25"/>
        <v>N/A</v>
      </c>
      <c r="G151" s="4">
        <v>10.567906438</v>
      </c>
      <c r="H151" s="27" t="str">
        <f t="shared" si="26"/>
        <v>N/A</v>
      </c>
      <c r="I151" s="8">
        <v>-7.18</v>
      </c>
      <c r="J151" s="8">
        <v>-55.4</v>
      </c>
      <c r="K151" s="28" t="s">
        <v>736</v>
      </c>
      <c r="L151" s="111" t="str">
        <f t="shared" si="27"/>
        <v>No</v>
      </c>
    </row>
    <row r="152" spans="1:12" x14ac:dyDescent="0.25">
      <c r="A152" s="174" t="s">
        <v>478</v>
      </c>
      <c r="B152" s="22" t="s">
        <v>213</v>
      </c>
      <c r="C152" s="4">
        <v>30.841158213</v>
      </c>
      <c r="D152" s="27" t="str">
        <f t="shared" si="24"/>
        <v>N/A</v>
      </c>
      <c r="E152" s="4">
        <v>28.746424573999999</v>
      </c>
      <c r="F152" s="27" t="str">
        <f t="shared" si="25"/>
        <v>N/A</v>
      </c>
      <c r="G152" s="4">
        <v>11.273836766000001</v>
      </c>
      <c r="H152" s="27" t="str">
        <f t="shared" si="26"/>
        <v>N/A</v>
      </c>
      <c r="I152" s="8">
        <v>-6.79</v>
      </c>
      <c r="J152" s="8">
        <v>-60.8</v>
      </c>
      <c r="K152" s="28" t="s">
        <v>736</v>
      </c>
      <c r="L152" s="111" t="str">
        <f t="shared" si="27"/>
        <v>No</v>
      </c>
    </row>
    <row r="153" spans="1:12" x14ac:dyDescent="0.25">
      <c r="A153" s="174" t="s">
        <v>117</v>
      </c>
      <c r="B153" s="22" t="s">
        <v>213</v>
      </c>
      <c r="C153" s="4">
        <v>86.774760694999998</v>
      </c>
      <c r="D153" s="27" t="str">
        <f t="shared" si="24"/>
        <v>N/A</v>
      </c>
      <c r="E153" s="4">
        <v>83.640252794999995</v>
      </c>
      <c r="F153" s="27" t="str">
        <f t="shared" si="25"/>
        <v>N/A</v>
      </c>
      <c r="G153" s="4">
        <v>81.947189796000004</v>
      </c>
      <c r="H153" s="27" t="str">
        <f t="shared" si="26"/>
        <v>N/A</v>
      </c>
      <c r="I153" s="8">
        <v>-3.61</v>
      </c>
      <c r="J153" s="8">
        <v>-2.02</v>
      </c>
      <c r="K153" s="28" t="s">
        <v>736</v>
      </c>
      <c r="L153" s="111" t="str">
        <f t="shared" si="27"/>
        <v>Yes</v>
      </c>
    </row>
    <row r="154" spans="1:12" x14ac:dyDescent="0.25">
      <c r="A154" s="174" t="s">
        <v>479</v>
      </c>
      <c r="B154" s="22" t="s">
        <v>213</v>
      </c>
      <c r="C154" s="4">
        <v>86.106445518000001</v>
      </c>
      <c r="D154" s="27" t="str">
        <f t="shared" si="24"/>
        <v>N/A</v>
      </c>
      <c r="E154" s="4">
        <v>84.097810452000004</v>
      </c>
      <c r="F154" s="27" t="str">
        <f t="shared" si="25"/>
        <v>N/A</v>
      </c>
      <c r="G154" s="4">
        <v>83.236750606000001</v>
      </c>
      <c r="H154" s="27" t="str">
        <f t="shared" si="26"/>
        <v>N/A</v>
      </c>
      <c r="I154" s="8">
        <v>-2.33</v>
      </c>
      <c r="J154" s="8">
        <v>-1.02</v>
      </c>
      <c r="K154" s="28" t="s">
        <v>736</v>
      </c>
      <c r="L154" s="111" t="str">
        <f t="shared" si="27"/>
        <v>Yes</v>
      </c>
    </row>
    <row r="155" spans="1:12" x14ac:dyDescent="0.25">
      <c r="A155" s="174" t="s">
        <v>480</v>
      </c>
      <c r="B155" s="22" t="s">
        <v>213</v>
      </c>
      <c r="C155" s="4">
        <v>88.496444427</v>
      </c>
      <c r="D155" s="27" t="str">
        <f t="shared" si="24"/>
        <v>N/A</v>
      </c>
      <c r="E155" s="4">
        <v>83.186170873999998</v>
      </c>
      <c r="F155" s="27" t="str">
        <f t="shared" si="25"/>
        <v>N/A</v>
      </c>
      <c r="G155" s="4">
        <v>81.774726672</v>
      </c>
      <c r="H155" s="27" t="str">
        <f t="shared" si="26"/>
        <v>N/A</v>
      </c>
      <c r="I155" s="8">
        <v>-6</v>
      </c>
      <c r="J155" s="8">
        <v>-1.7</v>
      </c>
      <c r="K155" s="28" t="s">
        <v>736</v>
      </c>
      <c r="L155" s="111" t="str">
        <f t="shared" si="27"/>
        <v>Yes</v>
      </c>
    </row>
    <row r="156" spans="1:12" x14ac:dyDescent="0.25">
      <c r="A156" s="174" t="s">
        <v>1466</v>
      </c>
      <c r="B156" s="22" t="s">
        <v>213</v>
      </c>
      <c r="C156" s="23">
        <v>3.2431439764999999</v>
      </c>
      <c r="D156" s="27" t="str">
        <f t="shared" si="24"/>
        <v>N/A</v>
      </c>
      <c r="E156" s="23">
        <v>5.9188576608999997</v>
      </c>
      <c r="F156" s="27" t="str">
        <f t="shared" si="25"/>
        <v>N/A</v>
      </c>
      <c r="G156" s="23">
        <v>5.0761658031000003</v>
      </c>
      <c r="H156" s="27" t="str">
        <f t="shared" si="26"/>
        <v>N/A</v>
      </c>
      <c r="I156" s="8">
        <v>82.5</v>
      </c>
      <c r="J156" s="8">
        <v>-14.2</v>
      </c>
      <c r="K156" s="28" t="s">
        <v>736</v>
      </c>
      <c r="L156" s="111" t="str">
        <f t="shared" si="27"/>
        <v>Yes</v>
      </c>
    </row>
    <row r="157" spans="1:12" x14ac:dyDescent="0.25">
      <c r="A157" s="174" t="s">
        <v>1467</v>
      </c>
      <c r="B157" s="22" t="s">
        <v>213</v>
      </c>
      <c r="C157" s="23">
        <v>3.4631291455</v>
      </c>
      <c r="D157" s="27" t="str">
        <f t="shared" si="24"/>
        <v>N/A</v>
      </c>
      <c r="E157" s="23">
        <v>6.0663659794000004</v>
      </c>
      <c r="F157" s="27" t="str">
        <f t="shared" si="25"/>
        <v>N/A</v>
      </c>
      <c r="G157" s="23">
        <v>5.5579937303999998</v>
      </c>
      <c r="H157" s="27" t="str">
        <f t="shared" si="26"/>
        <v>N/A</v>
      </c>
      <c r="I157" s="8">
        <v>75.17</v>
      </c>
      <c r="J157" s="8">
        <v>-8.3800000000000008</v>
      </c>
      <c r="K157" s="28" t="s">
        <v>736</v>
      </c>
      <c r="L157" s="111" t="str">
        <f t="shared" si="27"/>
        <v>Yes</v>
      </c>
    </row>
    <row r="158" spans="1:12" x14ac:dyDescent="0.25">
      <c r="A158" s="174" t="s">
        <v>1468</v>
      </c>
      <c r="B158" s="22" t="s">
        <v>213</v>
      </c>
      <c r="C158" s="23">
        <v>2.5478522984</v>
      </c>
      <c r="D158" s="27" t="str">
        <f t="shared" si="24"/>
        <v>N/A</v>
      </c>
      <c r="E158" s="23">
        <v>5.7224576270999998</v>
      </c>
      <c r="F158" s="27" t="str">
        <f t="shared" si="25"/>
        <v>N/A</v>
      </c>
      <c r="G158" s="23">
        <v>4.3384279475999996</v>
      </c>
      <c r="H158" s="27" t="str">
        <f t="shared" si="26"/>
        <v>N/A</v>
      </c>
      <c r="I158" s="8">
        <v>124.6</v>
      </c>
      <c r="J158" s="8">
        <v>-24.2</v>
      </c>
      <c r="K158" s="28" t="s">
        <v>736</v>
      </c>
      <c r="L158" s="111" t="str">
        <f t="shared" si="27"/>
        <v>Yes</v>
      </c>
    </row>
    <row r="159" spans="1:12" x14ac:dyDescent="0.25">
      <c r="A159" s="174" t="s">
        <v>1469</v>
      </c>
      <c r="B159" s="22" t="s">
        <v>213</v>
      </c>
      <c r="C159" s="23">
        <v>291.33281638</v>
      </c>
      <c r="D159" s="27" t="str">
        <f t="shared" si="24"/>
        <v>N/A</v>
      </c>
      <c r="E159" s="23">
        <v>265.77282595000003</v>
      </c>
      <c r="F159" s="27" t="str">
        <f t="shared" si="25"/>
        <v>N/A</v>
      </c>
      <c r="G159" s="23">
        <v>255.77322150000001</v>
      </c>
      <c r="H159" s="27" t="str">
        <f t="shared" si="26"/>
        <v>N/A</v>
      </c>
      <c r="I159" s="8">
        <v>-8.77</v>
      </c>
      <c r="J159" s="8">
        <v>-3.76</v>
      </c>
      <c r="K159" s="28" t="s">
        <v>736</v>
      </c>
      <c r="L159" s="111" t="str">
        <f t="shared" si="27"/>
        <v>Yes</v>
      </c>
    </row>
    <row r="160" spans="1:12" x14ac:dyDescent="0.25">
      <c r="A160" s="174" t="s">
        <v>1470</v>
      </c>
      <c r="B160" s="22" t="s">
        <v>213</v>
      </c>
      <c r="C160" s="23">
        <v>289.84396018000001</v>
      </c>
      <c r="D160" s="27" t="str">
        <f t="shared" si="24"/>
        <v>N/A</v>
      </c>
      <c r="E160" s="23">
        <v>268.19920590999999</v>
      </c>
      <c r="F160" s="27" t="str">
        <f t="shared" si="25"/>
        <v>N/A</v>
      </c>
      <c r="G160" s="23">
        <v>256.94253666999998</v>
      </c>
      <c r="H160" s="27" t="str">
        <f t="shared" si="26"/>
        <v>N/A</v>
      </c>
      <c r="I160" s="8">
        <v>-7.47</v>
      </c>
      <c r="J160" s="8">
        <v>-4.2</v>
      </c>
      <c r="K160" s="28" t="s">
        <v>736</v>
      </c>
      <c r="L160" s="111" t="str">
        <f t="shared" si="27"/>
        <v>Yes</v>
      </c>
    </row>
    <row r="161" spans="1:12" x14ac:dyDescent="0.25">
      <c r="A161" s="174" t="s">
        <v>1471</v>
      </c>
      <c r="B161" s="22" t="s">
        <v>213</v>
      </c>
      <c r="C161" s="23">
        <v>303.01848641999999</v>
      </c>
      <c r="D161" s="27" t="str">
        <f t="shared" si="24"/>
        <v>N/A</v>
      </c>
      <c r="E161" s="23">
        <v>248.95735608000001</v>
      </c>
      <c r="F161" s="27" t="str">
        <f t="shared" si="25"/>
        <v>N/A</v>
      </c>
      <c r="G161" s="23">
        <v>262.05584642000002</v>
      </c>
      <c r="H161" s="27" t="str">
        <f t="shared" si="26"/>
        <v>N/A</v>
      </c>
      <c r="I161" s="8">
        <v>-17.8</v>
      </c>
      <c r="J161" s="8">
        <v>5.2610000000000001</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21</v>
      </c>
      <c r="D163" s="27" t="str">
        <f t="shared" si="28"/>
        <v>N/A</v>
      </c>
      <c r="E163" s="23">
        <v>11</v>
      </c>
      <c r="F163" s="27" t="str">
        <f t="shared" si="29"/>
        <v>N/A</v>
      </c>
      <c r="G163" s="23">
        <v>15</v>
      </c>
      <c r="H163" s="27" t="str">
        <f t="shared" si="30"/>
        <v>N/A</v>
      </c>
      <c r="I163" s="8">
        <v>-52.4</v>
      </c>
      <c r="J163" s="8">
        <v>50</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119</v>
      </c>
      <c r="D165" s="27" t="str">
        <f t="shared" si="28"/>
        <v>N/A</v>
      </c>
      <c r="E165" s="23">
        <v>46</v>
      </c>
      <c r="F165" s="27" t="str">
        <f t="shared" si="29"/>
        <v>N/A</v>
      </c>
      <c r="G165" s="23">
        <v>52</v>
      </c>
      <c r="H165" s="27" t="str">
        <f t="shared" si="30"/>
        <v>N/A</v>
      </c>
      <c r="I165" s="8">
        <v>-61.3</v>
      </c>
      <c r="J165" s="8">
        <v>13.04</v>
      </c>
      <c r="K165" s="10" t="s">
        <v>213</v>
      </c>
      <c r="L165" s="111" t="str">
        <f t="shared" si="31"/>
        <v>N/A</v>
      </c>
    </row>
    <row r="166" spans="1:12" x14ac:dyDescent="0.25">
      <c r="A166" s="174" t="s">
        <v>1606</v>
      </c>
      <c r="B166" s="22" t="s">
        <v>213</v>
      </c>
      <c r="C166" s="23">
        <v>0</v>
      </c>
      <c r="D166" s="27" t="str">
        <f t="shared" si="28"/>
        <v>N/A</v>
      </c>
      <c r="E166" s="23">
        <v>11</v>
      </c>
      <c r="F166" s="27" t="str">
        <f t="shared" si="29"/>
        <v>N/A</v>
      </c>
      <c r="G166" s="23">
        <v>0</v>
      </c>
      <c r="H166" s="27" t="str">
        <f t="shared" si="30"/>
        <v>N/A</v>
      </c>
      <c r="I166" s="8" t="s">
        <v>1748</v>
      </c>
      <c r="J166" s="8">
        <v>-100</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-55.6</v>
      </c>
      <c r="J167" s="8">
        <v>50</v>
      </c>
      <c r="K167" s="10" t="s">
        <v>213</v>
      </c>
      <c r="L167" s="111" t="str">
        <f t="shared" si="31"/>
        <v>N/A</v>
      </c>
    </row>
    <row r="168" spans="1:12" x14ac:dyDescent="0.25">
      <c r="A168" s="174" t="s">
        <v>125</v>
      </c>
      <c r="B168" s="22" t="s">
        <v>213</v>
      </c>
      <c r="C168" s="29">
        <v>774272</v>
      </c>
      <c r="D168" s="27" t="str">
        <f t="shared" si="28"/>
        <v>N/A</v>
      </c>
      <c r="E168" s="29">
        <v>951322</v>
      </c>
      <c r="F168" s="27" t="str">
        <f t="shared" si="29"/>
        <v>N/A</v>
      </c>
      <c r="G168" s="29">
        <v>687653</v>
      </c>
      <c r="H168" s="27" t="str">
        <f t="shared" si="30"/>
        <v>N/A</v>
      </c>
      <c r="I168" s="8">
        <v>22.87</v>
      </c>
      <c r="J168" s="8">
        <v>-27.7</v>
      </c>
      <c r="K168" s="10" t="s">
        <v>213</v>
      </c>
      <c r="L168" s="111" t="str">
        <f t="shared" si="31"/>
        <v>N/A</v>
      </c>
    </row>
    <row r="169" spans="1:12" x14ac:dyDescent="0.25">
      <c r="A169" s="174" t="s">
        <v>1608</v>
      </c>
      <c r="B169" s="22" t="s">
        <v>213</v>
      </c>
      <c r="C169" s="29">
        <v>185662</v>
      </c>
      <c r="D169" s="27" t="str">
        <f t="shared" si="28"/>
        <v>N/A</v>
      </c>
      <c r="E169" s="29">
        <v>245611</v>
      </c>
      <c r="F169" s="27" t="str">
        <f t="shared" si="29"/>
        <v>N/A</v>
      </c>
      <c r="G169" s="29">
        <v>172751</v>
      </c>
      <c r="H169" s="27" t="str">
        <f t="shared" si="30"/>
        <v>N/A</v>
      </c>
      <c r="I169" s="8">
        <v>32.29</v>
      </c>
      <c r="J169" s="8">
        <v>-29.7</v>
      </c>
      <c r="K169" s="10" t="s">
        <v>213</v>
      </c>
      <c r="L169" s="111" t="str">
        <f t="shared" si="31"/>
        <v>N/A</v>
      </c>
    </row>
    <row r="170" spans="1:12" x14ac:dyDescent="0.25">
      <c r="A170" s="174" t="s">
        <v>1365</v>
      </c>
      <c r="B170" s="22" t="s">
        <v>213</v>
      </c>
      <c r="C170" s="29">
        <v>738629</v>
      </c>
      <c r="D170" s="27" t="str">
        <f t="shared" si="28"/>
        <v>N/A</v>
      </c>
      <c r="E170" s="29">
        <v>951322</v>
      </c>
      <c r="F170" s="27" t="str">
        <f t="shared" si="29"/>
        <v>N/A</v>
      </c>
      <c r="G170" s="29">
        <v>687653</v>
      </c>
      <c r="H170" s="27" t="str">
        <f t="shared" si="30"/>
        <v>N/A</v>
      </c>
      <c r="I170" s="8">
        <v>28.8</v>
      </c>
      <c r="J170" s="8">
        <v>-27.7</v>
      </c>
      <c r="K170" s="10" t="s">
        <v>213</v>
      </c>
      <c r="L170" s="111" t="str">
        <f t="shared" si="31"/>
        <v>N/A</v>
      </c>
    </row>
    <row r="171" spans="1:12" x14ac:dyDescent="0.25">
      <c r="A171" s="174" t="s">
        <v>1602</v>
      </c>
      <c r="B171" s="22" t="s">
        <v>213</v>
      </c>
      <c r="C171" s="29">
        <v>124081</v>
      </c>
      <c r="D171" s="27" t="str">
        <f t="shared" si="28"/>
        <v>N/A</v>
      </c>
      <c r="E171" s="29">
        <v>364535</v>
      </c>
      <c r="F171" s="27" t="str">
        <f t="shared" si="29"/>
        <v>N/A</v>
      </c>
      <c r="G171" s="29">
        <v>115056</v>
      </c>
      <c r="H171" s="27" t="str">
        <f t="shared" si="30"/>
        <v>N/A</v>
      </c>
      <c r="I171" s="8">
        <v>193.8</v>
      </c>
      <c r="J171" s="8">
        <v>-68.400000000000006</v>
      </c>
      <c r="K171" s="10" t="s">
        <v>213</v>
      </c>
      <c r="L171" s="111" t="str">
        <f t="shared" si="31"/>
        <v>N/A</v>
      </c>
    </row>
    <row r="172" spans="1:12" x14ac:dyDescent="0.25">
      <c r="A172" s="174" t="s">
        <v>1603</v>
      </c>
      <c r="B172" s="22" t="s">
        <v>213</v>
      </c>
      <c r="C172" s="29">
        <v>275270</v>
      </c>
      <c r="D172" s="27" t="str">
        <f t="shared" si="28"/>
        <v>N/A</v>
      </c>
      <c r="E172" s="29">
        <v>251430</v>
      </c>
      <c r="F172" s="27" t="str">
        <f t="shared" si="29"/>
        <v>N/A</v>
      </c>
      <c r="G172" s="29">
        <v>261631</v>
      </c>
      <c r="H172" s="27" t="str">
        <f t="shared" si="30"/>
        <v>N/A</v>
      </c>
      <c r="I172" s="8">
        <v>-8.66</v>
      </c>
      <c r="J172" s="8">
        <v>4.0570000000000004</v>
      </c>
      <c r="K172" s="10" t="s">
        <v>213</v>
      </c>
      <c r="L172" s="111" t="str">
        <f t="shared" si="31"/>
        <v>N/A</v>
      </c>
    </row>
    <row r="173" spans="1:12" ht="25" x14ac:dyDescent="0.25">
      <c r="A173" s="174" t="s">
        <v>1366</v>
      </c>
      <c r="B173" s="22" t="s">
        <v>213</v>
      </c>
      <c r="C173" s="29">
        <v>94313</v>
      </c>
      <c r="D173" s="27" t="str">
        <f t="shared" ref="D173:D187" si="32">IF($B173="N/A","N/A",IF(C173&gt;10,"No",IF(C173&lt;-10,"No","Yes")))</f>
        <v>N/A</v>
      </c>
      <c r="E173" s="29">
        <v>103961</v>
      </c>
      <c r="F173" s="27" t="str">
        <f t="shared" ref="F173:F187" si="33">IF($B173="N/A","N/A",IF(E173&gt;10,"No",IF(E173&lt;-10,"No","Yes")))</f>
        <v>N/A</v>
      </c>
      <c r="G173" s="29">
        <v>155561</v>
      </c>
      <c r="H173" s="27" t="str">
        <f t="shared" ref="H173:H187" si="34">IF($B173="N/A","N/A",IF(G173&gt;10,"No",IF(G173&lt;-10,"No","Yes")))</f>
        <v>N/A</v>
      </c>
      <c r="I173" s="8">
        <v>10.23</v>
      </c>
      <c r="J173" s="8">
        <v>49.63</v>
      </c>
      <c r="K173" s="28" t="s">
        <v>736</v>
      </c>
      <c r="L173" s="111" t="str">
        <f t="shared" ref="L173:L187" si="35">IF(J173="Div by 0", "N/A", IF(K173="N/A","N/A", IF(J173&gt;VALUE(MID(K173,1,2)), "No", IF(J173&lt;-1*VALUE(MID(K173,1,2)), "No", "Yes"))))</f>
        <v>No</v>
      </c>
    </row>
    <row r="174" spans="1:12" x14ac:dyDescent="0.25">
      <c r="A174" s="174" t="s">
        <v>647</v>
      </c>
      <c r="B174" s="22" t="s">
        <v>213</v>
      </c>
      <c r="C174" s="23">
        <v>558</v>
      </c>
      <c r="D174" s="27" t="str">
        <f t="shared" si="32"/>
        <v>N/A</v>
      </c>
      <c r="E174" s="23">
        <v>460</v>
      </c>
      <c r="F174" s="27" t="str">
        <f t="shared" si="33"/>
        <v>N/A</v>
      </c>
      <c r="G174" s="23">
        <v>548</v>
      </c>
      <c r="H174" s="27" t="str">
        <f t="shared" si="34"/>
        <v>N/A</v>
      </c>
      <c r="I174" s="8">
        <v>-17.600000000000001</v>
      </c>
      <c r="J174" s="8">
        <v>19.13</v>
      </c>
      <c r="K174" s="28" t="s">
        <v>736</v>
      </c>
      <c r="L174" s="111" t="str">
        <f t="shared" si="35"/>
        <v>Yes</v>
      </c>
    </row>
    <row r="175" spans="1:12" x14ac:dyDescent="0.25">
      <c r="A175" s="174" t="s">
        <v>1367</v>
      </c>
      <c r="B175" s="22" t="s">
        <v>213</v>
      </c>
      <c r="C175" s="29">
        <v>169.01971326</v>
      </c>
      <c r="D175" s="27" t="str">
        <f t="shared" si="32"/>
        <v>N/A</v>
      </c>
      <c r="E175" s="29">
        <v>226.00217391000001</v>
      </c>
      <c r="F175" s="27" t="str">
        <f t="shared" si="33"/>
        <v>N/A</v>
      </c>
      <c r="G175" s="29">
        <v>283.87043796</v>
      </c>
      <c r="H175" s="27" t="str">
        <f t="shared" si="34"/>
        <v>N/A</v>
      </c>
      <c r="I175" s="8">
        <v>33.71</v>
      </c>
      <c r="J175" s="8">
        <v>25.61</v>
      </c>
      <c r="K175" s="28" t="s">
        <v>736</v>
      </c>
      <c r="L175" s="111" t="str">
        <f t="shared" si="35"/>
        <v>Yes</v>
      </c>
    </row>
    <row r="176" spans="1:12" ht="25" x14ac:dyDescent="0.25">
      <c r="A176" s="174" t="s">
        <v>1368</v>
      </c>
      <c r="B176" s="22" t="s">
        <v>213</v>
      </c>
      <c r="C176" s="29">
        <v>728256</v>
      </c>
      <c r="D176" s="27" t="str">
        <f t="shared" si="32"/>
        <v>N/A</v>
      </c>
      <c r="E176" s="29">
        <v>519735</v>
      </c>
      <c r="F176" s="27" t="str">
        <f t="shared" si="33"/>
        <v>N/A</v>
      </c>
      <c r="G176" s="29">
        <v>574186</v>
      </c>
      <c r="H176" s="27" t="str">
        <f t="shared" si="34"/>
        <v>N/A</v>
      </c>
      <c r="I176" s="8">
        <v>-28.6</v>
      </c>
      <c r="J176" s="8">
        <v>10.48</v>
      </c>
      <c r="K176" s="28" t="s">
        <v>736</v>
      </c>
      <c r="L176" s="111" t="str">
        <f t="shared" si="35"/>
        <v>Yes</v>
      </c>
    </row>
    <row r="177" spans="1:12" x14ac:dyDescent="0.25">
      <c r="A177" s="174" t="s">
        <v>514</v>
      </c>
      <c r="B177" s="22" t="s">
        <v>213</v>
      </c>
      <c r="C177" s="23">
        <v>3944</v>
      </c>
      <c r="D177" s="27" t="str">
        <f t="shared" si="32"/>
        <v>N/A</v>
      </c>
      <c r="E177" s="23">
        <v>2953</v>
      </c>
      <c r="F177" s="27" t="str">
        <f t="shared" si="33"/>
        <v>N/A</v>
      </c>
      <c r="G177" s="23">
        <v>2967</v>
      </c>
      <c r="H177" s="27" t="str">
        <f t="shared" si="34"/>
        <v>N/A</v>
      </c>
      <c r="I177" s="8">
        <v>-25.1</v>
      </c>
      <c r="J177" s="8">
        <v>0.47410000000000002</v>
      </c>
      <c r="K177" s="28" t="s">
        <v>736</v>
      </c>
      <c r="L177" s="111" t="str">
        <f t="shared" si="35"/>
        <v>Yes</v>
      </c>
    </row>
    <row r="178" spans="1:12" x14ac:dyDescent="0.25">
      <c r="A178" s="174" t="s">
        <v>1369</v>
      </c>
      <c r="B178" s="22" t="s">
        <v>213</v>
      </c>
      <c r="C178" s="29">
        <v>184.64908722000001</v>
      </c>
      <c r="D178" s="27" t="str">
        <f t="shared" si="32"/>
        <v>N/A</v>
      </c>
      <c r="E178" s="29">
        <v>176.00237046999999</v>
      </c>
      <c r="F178" s="27" t="str">
        <f t="shared" si="33"/>
        <v>N/A</v>
      </c>
      <c r="G178" s="29">
        <v>193.52409842</v>
      </c>
      <c r="H178" s="27" t="str">
        <f t="shared" si="34"/>
        <v>N/A</v>
      </c>
      <c r="I178" s="8">
        <v>-4.68</v>
      </c>
      <c r="J178" s="8">
        <v>9.9550000000000001</v>
      </c>
      <c r="K178" s="28" t="s">
        <v>736</v>
      </c>
      <c r="L178" s="111" t="str">
        <f t="shared" si="35"/>
        <v>Yes</v>
      </c>
    </row>
    <row r="179" spans="1:12" ht="25" x14ac:dyDescent="0.25">
      <c r="A179" s="174" t="s">
        <v>1370</v>
      </c>
      <c r="B179" s="22" t="s">
        <v>213</v>
      </c>
      <c r="C179" s="29">
        <v>868906</v>
      </c>
      <c r="D179" s="27" t="str">
        <f t="shared" si="32"/>
        <v>N/A</v>
      </c>
      <c r="E179" s="29">
        <v>1632769</v>
      </c>
      <c r="F179" s="27" t="str">
        <f t="shared" si="33"/>
        <v>N/A</v>
      </c>
      <c r="G179" s="29">
        <v>1586990</v>
      </c>
      <c r="H179" s="27" t="str">
        <f t="shared" si="34"/>
        <v>N/A</v>
      </c>
      <c r="I179" s="8">
        <v>87.91</v>
      </c>
      <c r="J179" s="8">
        <v>-2.8</v>
      </c>
      <c r="K179" s="28" t="s">
        <v>736</v>
      </c>
      <c r="L179" s="111" t="str">
        <f t="shared" si="35"/>
        <v>Yes</v>
      </c>
    </row>
    <row r="180" spans="1:12" x14ac:dyDescent="0.25">
      <c r="A180" s="174" t="s">
        <v>515</v>
      </c>
      <c r="B180" s="22" t="s">
        <v>213</v>
      </c>
      <c r="C180" s="23">
        <v>7446</v>
      </c>
      <c r="D180" s="27" t="str">
        <f t="shared" si="32"/>
        <v>N/A</v>
      </c>
      <c r="E180" s="23">
        <v>8784</v>
      </c>
      <c r="F180" s="27" t="str">
        <f t="shared" si="33"/>
        <v>N/A</v>
      </c>
      <c r="G180" s="23">
        <v>9748</v>
      </c>
      <c r="H180" s="27" t="str">
        <f t="shared" si="34"/>
        <v>N/A</v>
      </c>
      <c r="I180" s="8">
        <v>17.97</v>
      </c>
      <c r="J180" s="8">
        <v>10.97</v>
      </c>
      <c r="K180" s="28" t="s">
        <v>736</v>
      </c>
      <c r="L180" s="111" t="str">
        <f t="shared" si="35"/>
        <v>Yes</v>
      </c>
    </row>
    <row r="181" spans="1:12" x14ac:dyDescent="0.25">
      <c r="A181" s="174" t="s">
        <v>1371</v>
      </c>
      <c r="B181" s="22" t="s">
        <v>213</v>
      </c>
      <c r="C181" s="29">
        <v>116.69433253</v>
      </c>
      <c r="D181" s="27" t="str">
        <f t="shared" si="32"/>
        <v>N/A</v>
      </c>
      <c r="E181" s="29">
        <v>185.87989526000001</v>
      </c>
      <c r="F181" s="27" t="str">
        <f t="shared" si="33"/>
        <v>N/A</v>
      </c>
      <c r="G181" s="29">
        <v>162.80160033000001</v>
      </c>
      <c r="H181" s="27" t="str">
        <f t="shared" si="34"/>
        <v>N/A</v>
      </c>
      <c r="I181" s="8">
        <v>59.29</v>
      </c>
      <c r="J181" s="8">
        <v>-12.4</v>
      </c>
      <c r="K181" s="28" t="s">
        <v>736</v>
      </c>
      <c r="L181" s="111" t="str">
        <f t="shared" si="35"/>
        <v>Yes</v>
      </c>
    </row>
    <row r="182" spans="1:12" ht="25" x14ac:dyDescent="0.25">
      <c r="A182" s="174" t="s">
        <v>1372</v>
      </c>
      <c r="B182" s="22" t="s">
        <v>213</v>
      </c>
      <c r="C182" s="29">
        <v>23688</v>
      </c>
      <c r="D182" s="27" t="str">
        <f t="shared" si="32"/>
        <v>N/A</v>
      </c>
      <c r="E182" s="29">
        <v>0</v>
      </c>
      <c r="F182" s="27" t="str">
        <f t="shared" si="33"/>
        <v>N/A</v>
      </c>
      <c r="G182" s="29">
        <v>0</v>
      </c>
      <c r="H182" s="27" t="str">
        <f t="shared" si="34"/>
        <v>N/A</v>
      </c>
      <c r="I182" s="8">
        <v>-100</v>
      </c>
      <c r="J182" s="8" t="s">
        <v>1748</v>
      </c>
      <c r="K182" s="28" t="s">
        <v>736</v>
      </c>
      <c r="L182" s="111" t="str">
        <f t="shared" si="35"/>
        <v>N/A</v>
      </c>
    </row>
    <row r="183" spans="1:12" x14ac:dyDescent="0.25">
      <c r="A183" s="174" t="s">
        <v>516</v>
      </c>
      <c r="B183" s="22" t="s">
        <v>213</v>
      </c>
      <c r="C183" s="23">
        <v>47</v>
      </c>
      <c r="D183" s="27" t="str">
        <f t="shared" si="32"/>
        <v>N/A</v>
      </c>
      <c r="E183" s="23">
        <v>0</v>
      </c>
      <c r="F183" s="27" t="str">
        <f t="shared" si="33"/>
        <v>N/A</v>
      </c>
      <c r="G183" s="23">
        <v>0</v>
      </c>
      <c r="H183" s="27" t="str">
        <f t="shared" si="34"/>
        <v>N/A</v>
      </c>
      <c r="I183" s="8">
        <v>-100</v>
      </c>
      <c r="J183" s="8" t="s">
        <v>1748</v>
      </c>
      <c r="K183" s="28" t="s">
        <v>736</v>
      </c>
      <c r="L183" s="111" t="str">
        <f t="shared" si="35"/>
        <v>N/A</v>
      </c>
    </row>
    <row r="184" spans="1:12" x14ac:dyDescent="0.25">
      <c r="A184" s="174" t="s">
        <v>1373</v>
      </c>
      <c r="B184" s="22" t="s">
        <v>213</v>
      </c>
      <c r="C184" s="29">
        <v>504</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408504091</v>
      </c>
      <c r="D185" s="27" t="str">
        <f t="shared" si="32"/>
        <v>N/A</v>
      </c>
      <c r="E185" s="29">
        <v>195087929</v>
      </c>
      <c r="F185" s="27" t="str">
        <f t="shared" si="33"/>
        <v>N/A</v>
      </c>
      <c r="G185" s="29">
        <v>214446275</v>
      </c>
      <c r="H185" s="27" t="str">
        <f t="shared" si="34"/>
        <v>N/A</v>
      </c>
      <c r="I185" s="8">
        <v>-52.2</v>
      </c>
      <c r="J185" s="8">
        <v>9.923</v>
      </c>
      <c r="K185" s="28" t="s">
        <v>736</v>
      </c>
      <c r="L185" s="111" t="str">
        <f t="shared" si="35"/>
        <v>Yes</v>
      </c>
    </row>
    <row r="186" spans="1:12" ht="25" x14ac:dyDescent="0.25">
      <c r="A186" s="174" t="s">
        <v>517</v>
      </c>
      <c r="B186" s="22" t="s">
        <v>213</v>
      </c>
      <c r="C186" s="23">
        <v>23820</v>
      </c>
      <c r="D186" s="27" t="str">
        <f t="shared" si="32"/>
        <v>N/A</v>
      </c>
      <c r="E186" s="23">
        <v>13047</v>
      </c>
      <c r="F186" s="27" t="str">
        <f t="shared" si="33"/>
        <v>N/A</v>
      </c>
      <c r="G186" s="23">
        <v>12411</v>
      </c>
      <c r="H186" s="27" t="str">
        <f t="shared" si="34"/>
        <v>N/A</v>
      </c>
      <c r="I186" s="8">
        <v>-45.2</v>
      </c>
      <c r="J186" s="8">
        <v>-4.87</v>
      </c>
      <c r="K186" s="28" t="s">
        <v>736</v>
      </c>
      <c r="L186" s="111" t="str">
        <f t="shared" si="35"/>
        <v>Yes</v>
      </c>
    </row>
    <row r="187" spans="1:12" ht="25" x14ac:dyDescent="0.25">
      <c r="A187" s="174" t="s">
        <v>1375</v>
      </c>
      <c r="B187" s="22" t="s">
        <v>213</v>
      </c>
      <c r="C187" s="29">
        <v>17149.625986999999</v>
      </c>
      <c r="D187" s="27" t="str">
        <f t="shared" si="32"/>
        <v>N/A</v>
      </c>
      <c r="E187" s="29">
        <v>14952.703992999999</v>
      </c>
      <c r="F187" s="27" t="str">
        <f t="shared" si="33"/>
        <v>N/A</v>
      </c>
      <c r="G187" s="29">
        <v>17278.726533000001</v>
      </c>
      <c r="H187" s="27" t="str">
        <f t="shared" si="34"/>
        <v>N/A</v>
      </c>
      <c r="I187" s="8">
        <v>-12.8</v>
      </c>
      <c r="J187" s="8">
        <v>15.56</v>
      </c>
      <c r="K187" s="28" t="s">
        <v>736</v>
      </c>
      <c r="L187" s="111" t="str">
        <f t="shared" si="35"/>
        <v>Yes</v>
      </c>
    </row>
    <row r="188" spans="1:12" x14ac:dyDescent="0.25">
      <c r="A188" s="143" t="s">
        <v>1376</v>
      </c>
      <c r="B188" s="22" t="s">
        <v>213</v>
      </c>
      <c r="C188" s="29">
        <v>463411444</v>
      </c>
      <c r="D188" s="27" t="str">
        <f t="shared" ref="D188:D203" si="36">IF($B188="N/A","N/A",IF(C188&gt;10,"No",IF(C188&lt;-10,"No","Yes")))</f>
        <v>N/A</v>
      </c>
      <c r="E188" s="29">
        <v>223449781</v>
      </c>
      <c r="F188" s="27" t="str">
        <f t="shared" ref="F188:F203" si="37">IF($B188="N/A","N/A",IF(E188&gt;10,"No",IF(E188&lt;-10,"No","Yes")))</f>
        <v>N/A</v>
      </c>
      <c r="G188" s="29">
        <v>243136666</v>
      </c>
      <c r="H188" s="27" t="str">
        <f t="shared" ref="H188:H203" si="38">IF($B188="N/A","N/A",IF(G188&gt;10,"No",IF(G188&lt;-10,"No","Yes")))</f>
        <v>N/A</v>
      </c>
      <c r="I188" s="8">
        <v>-51.8</v>
      </c>
      <c r="J188" s="8">
        <v>8.81</v>
      </c>
      <c r="K188" s="28" t="s">
        <v>736</v>
      </c>
      <c r="L188" s="111" t="str">
        <f t="shared" ref="L188:L203" si="39">IF(J188="Div by 0", "N/A", IF(K188="N/A","N/A", IF(J188&gt;VALUE(MID(K188,1,2)), "No", IF(J188&lt;-1*VALUE(MID(K188,1,2)), "No", "Yes"))))</f>
        <v>Yes</v>
      </c>
    </row>
    <row r="189" spans="1:12" x14ac:dyDescent="0.25">
      <c r="A189" s="143" t="s">
        <v>1473</v>
      </c>
      <c r="B189" s="22" t="s">
        <v>213</v>
      </c>
      <c r="C189" s="23">
        <v>24175</v>
      </c>
      <c r="D189" s="27" t="str">
        <f t="shared" si="36"/>
        <v>N/A</v>
      </c>
      <c r="E189" s="23">
        <v>13392</v>
      </c>
      <c r="F189" s="27" t="str">
        <f t="shared" si="37"/>
        <v>N/A</v>
      </c>
      <c r="G189" s="23">
        <v>12792</v>
      </c>
      <c r="H189" s="27" t="str">
        <f t="shared" si="38"/>
        <v>N/A</v>
      </c>
      <c r="I189" s="8">
        <v>-44.6</v>
      </c>
      <c r="J189" s="8">
        <v>-4.4800000000000004</v>
      </c>
      <c r="K189" s="28" t="s">
        <v>736</v>
      </c>
      <c r="L189" s="111" t="str">
        <f t="shared" si="39"/>
        <v>Yes</v>
      </c>
    </row>
    <row r="190" spans="1:12" x14ac:dyDescent="0.25">
      <c r="A190" s="143" t="s">
        <v>1474</v>
      </c>
      <c r="B190" s="22" t="s">
        <v>213</v>
      </c>
      <c r="C190" s="29">
        <v>19169.035946</v>
      </c>
      <c r="D190" s="27" t="str">
        <f t="shared" si="36"/>
        <v>N/A</v>
      </c>
      <c r="E190" s="29">
        <v>16685.318175</v>
      </c>
      <c r="F190" s="27" t="str">
        <f t="shared" si="37"/>
        <v>N/A</v>
      </c>
      <c r="G190" s="29">
        <v>19006.931363</v>
      </c>
      <c r="H190" s="27" t="str">
        <f t="shared" si="38"/>
        <v>N/A</v>
      </c>
      <c r="I190" s="8">
        <v>-13</v>
      </c>
      <c r="J190" s="8">
        <v>13.91</v>
      </c>
      <c r="K190" s="28" t="s">
        <v>736</v>
      </c>
      <c r="L190" s="111" t="str">
        <f t="shared" si="39"/>
        <v>Yes</v>
      </c>
    </row>
    <row r="191" spans="1:12" x14ac:dyDescent="0.25">
      <c r="A191" s="143" t="s">
        <v>1475</v>
      </c>
      <c r="B191" s="22" t="s">
        <v>213</v>
      </c>
      <c r="C191" s="29">
        <v>12439.046910999999</v>
      </c>
      <c r="D191" s="27" t="str">
        <f t="shared" si="36"/>
        <v>N/A</v>
      </c>
      <c r="E191" s="29">
        <v>13928.215346000001</v>
      </c>
      <c r="F191" s="27" t="str">
        <f t="shared" si="37"/>
        <v>N/A</v>
      </c>
      <c r="G191" s="29">
        <v>13601.751946</v>
      </c>
      <c r="H191" s="27" t="str">
        <f t="shared" si="38"/>
        <v>N/A</v>
      </c>
      <c r="I191" s="8">
        <v>11.97</v>
      </c>
      <c r="J191" s="8">
        <v>-2.34</v>
      </c>
      <c r="K191" s="28" t="s">
        <v>736</v>
      </c>
      <c r="L191" s="111" t="str">
        <f t="shared" si="39"/>
        <v>Yes</v>
      </c>
    </row>
    <row r="192" spans="1:12" x14ac:dyDescent="0.25">
      <c r="A192" s="143" t="s">
        <v>1476</v>
      </c>
      <c r="B192" s="22" t="s">
        <v>213</v>
      </c>
      <c r="C192" s="29">
        <v>26601.564246999998</v>
      </c>
      <c r="D192" s="27" t="str">
        <f t="shared" si="36"/>
        <v>N/A</v>
      </c>
      <c r="E192" s="29">
        <v>25529.897841999998</v>
      </c>
      <c r="F192" s="27" t="str">
        <f t="shared" si="37"/>
        <v>N/A</v>
      </c>
      <c r="G192" s="29">
        <v>28627.622575000001</v>
      </c>
      <c r="H192" s="27" t="str">
        <f t="shared" si="38"/>
        <v>N/A</v>
      </c>
      <c r="I192" s="8">
        <v>-4.03</v>
      </c>
      <c r="J192" s="8">
        <v>12.13</v>
      </c>
      <c r="K192" s="28" t="s">
        <v>736</v>
      </c>
      <c r="L192" s="111" t="str">
        <f t="shared" si="39"/>
        <v>Yes</v>
      </c>
    </row>
    <row r="193" spans="1:12" x14ac:dyDescent="0.25">
      <c r="A193" s="174" t="s">
        <v>1477</v>
      </c>
      <c r="B193" s="22" t="s">
        <v>213</v>
      </c>
      <c r="C193" s="5">
        <v>36.327708235999999</v>
      </c>
      <c r="D193" s="27" t="str">
        <f t="shared" si="36"/>
        <v>N/A</v>
      </c>
      <c r="E193" s="5">
        <v>26.041808458999999</v>
      </c>
      <c r="F193" s="27" t="str">
        <f t="shared" si="37"/>
        <v>N/A</v>
      </c>
      <c r="G193" s="5">
        <v>23.854100623000001</v>
      </c>
      <c r="H193" s="27" t="str">
        <f t="shared" si="38"/>
        <v>N/A</v>
      </c>
      <c r="I193" s="8">
        <v>-28.3</v>
      </c>
      <c r="J193" s="8">
        <v>-8.4</v>
      </c>
      <c r="K193" s="28" t="s">
        <v>736</v>
      </c>
      <c r="L193" s="111" t="str">
        <f t="shared" si="39"/>
        <v>Yes</v>
      </c>
    </row>
    <row r="194" spans="1:12" x14ac:dyDescent="0.25">
      <c r="A194" s="174" t="s">
        <v>1478</v>
      </c>
      <c r="B194" s="22" t="s">
        <v>213</v>
      </c>
      <c r="C194" s="5">
        <v>32.839072012999999</v>
      </c>
      <c r="D194" s="27" t="str">
        <f t="shared" si="36"/>
        <v>N/A</v>
      </c>
      <c r="E194" s="5">
        <v>30.369186510999999</v>
      </c>
      <c r="F194" s="27" t="str">
        <f t="shared" si="37"/>
        <v>N/A</v>
      </c>
      <c r="G194" s="5">
        <v>26.618199698000002</v>
      </c>
      <c r="H194" s="27" t="str">
        <f t="shared" si="38"/>
        <v>N/A</v>
      </c>
      <c r="I194" s="8">
        <v>-7.52</v>
      </c>
      <c r="J194" s="8">
        <v>-12.4</v>
      </c>
      <c r="K194" s="28" t="s">
        <v>736</v>
      </c>
      <c r="L194" s="111" t="str">
        <f t="shared" si="39"/>
        <v>Yes</v>
      </c>
    </row>
    <row r="195" spans="1:12" x14ac:dyDescent="0.25">
      <c r="A195" s="174" t="s">
        <v>1479</v>
      </c>
      <c r="B195" s="22" t="s">
        <v>213</v>
      </c>
      <c r="C195" s="5">
        <v>45.252033159</v>
      </c>
      <c r="D195" s="27" t="str">
        <f t="shared" si="36"/>
        <v>N/A</v>
      </c>
      <c r="E195" s="5">
        <v>21.608008953999999</v>
      </c>
      <c r="F195" s="27" t="str">
        <f t="shared" si="37"/>
        <v>N/A</v>
      </c>
      <c r="G195" s="5">
        <v>24.373251970999998</v>
      </c>
      <c r="H195" s="27" t="str">
        <f t="shared" si="38"/>
        <v>N/A</v>
      </c>
      <c r="I195" s="8">
        <v>-52.2</v>
      </c>
      <c r="J195" s="8">
        <v>12.8</v>
      </c>
      <c r="K195" s="28" t="s">
        <v>736</v>
      </c>
      <c r="L195" s="111" t="str">
        <f t="shared" si="39"/>
        <v>Yes</v>
      </c>
    </row>
    <row r="196" spans="1:12" x14ac:dyDescent="0.25">
      <c r="A196" s="143" t="s">
        <v>1388</v>
      </c>
      <c r="B196" s="22" t="s">
        <v>213</v>
      </c>
      <c r="C196" s="29">
        <v>408504091</v>
      </c>
      <c r="D196" s="27" t="str">
        <f t="shared" si="36"/>
        <v>N/A</v>
      </c>
      <c r="E196" s="29">
        <v>195087929</v>
      </c>
      <c r="F196" s="27" t="str">
        <f t="shared" si="37"/>
        <v>N/A</v>
      </c>
      <c r="G196" s="29">
        <v>214446275</v>
      </c>
      <c r="H196" s="27" t="str">
        <f t="shared" si="38"/>
        <v>N/A</v>
      </c>
      <c r="I196" s="8">
        <v>-52.2</v>
      </c>
      <c r="J196" s="8">
        <v>9.923</v>
      </c>
      <c r="K196" s="28" t="s">
        <v>736</v>
      </c>
      <c r="L196" s="111" t="str">
        <f t="shared" si="39"/>
        <v>Yes</v>
      </c>
    </row>
    <row r="197" spans="1:12" x14ac:dyDescent="0.25">
      <c r="A197" s="143" t="s">
        <v>1480</v>
      </c>
      <c r="B197" s="22" t="s">
        <v>213</v>
      </c>
      <c r="C197" s="23">
        <v>23821</v>
      </c>
      <c r="D197" s="27" t="str">
        <f t="shared" si="36"/>
        <v>N/A</v>
      </c>
      <c r="E197" s="23">
        <v>13047</v>
      </c>
      <c r="F197" s="27" t="str">
        <f t="shared" si="37"/>
        <v>N/A</v>
      </c>
      <c r="G197" s="23">
        <v>12411</v>
      </c>
      <c r="H197" s="27" t="str">
        <f t="shared" si="38"/>
        <v>N/A</v>
      </c>
      <c r="I197" s="8">
        <v>-45.2</v>
      </c>
      <c r="J197" s="8">
        <v>-4.87</v>
      </c>
      <c r="K197" s="28" t="s">
        <v>736</v>
      </c>
      <c r="L197" s="111" t="str">
        <f t="shared" si="39"/>
        <v>Yes</v>
      </c>
    </row>
    <row r="198" spans="1:12" ht="25" x14ac:dyDescent="0.25">
      <c r="A198" s="143" t="s">
        <v>1481</v>
      </c>
      <c r="B198" s="22" t="s">
        <v>213</v>
      </c>
      <c r="C198" s="29">
        <v>17148.906049000001</v>
      </c>
      <c r="D198" s="27" t="str">
        <f t="shared" si="36"/>
        <v>N/A</v>
      </c>
      <c r="E198" s="29">
        <v>14952.703992999999</v>
      </c>
      <c r="F198" s="27" t="str">
        <f t="shared" si="37"/>
        <v>N/A</v>
      </c>
      <c r="G198" s="29">
        <v>17278.726533000001</v>
      </c>
      <c r="H198" s="27" t="str">
        <f t="shared" si="38"/>
        <v>N/A</v>
      </c>
      <c r="I198" s="8">
        <v>-12.8</v>
      </c>
      <c r="J198" s="8">
        <v>15.56</v>
      </c>
      <c r="K198" s="28" t="s">
        <v>736</v>
      </c>
      <c r="L198" s="111" t="str">
        <f t="shared" si="39"/>
        <v>Yes</v>
      </c>
    </row>
    <row r="199" spans="1:12" ht="25" x14ac:dyDescent="0.25">
      <c r="A199" s="143" t="s">
        <v>1482</v>
      </c>
      <c r="B199" s="22" t="s">
        <v>213</v>
      </c>
      <c r="C199" s="29">
        <v>10673.012492</v>
      </c>
      <c r="D199" s="27" t="str">
        <f t="shared" si="36"/>
        <v>N/A</v>
      </c>
      <c r="E199" s="29">
        <v>12121.645697</v>
      </c>
      <c r="F199" s="27" t="str">
        <f t="shared" si="37"/>
        <v>N/A</v>
      </c>
      <c r="G199" s="29">
        <v>11788.291565</v>
      </c>
      <c r="H199" s="27" t="str">
        <f t="shared" si="38"/>
        <v>N/A</v>
      </c>
      <c r="I199" s="8">
        <v>13.57</v>
      </c>
      <c r="J199" s="8">
        <v>-2.75</v>
      </c>
      <c r="K199" s="28" t="s">
        <v>736</v>
      </c>
      <c r="L199" s="111" t="str">
        <f t="shared" si="39"/>
        <v>Yes</v>
      </c>
    </row>
    <row r="200" spans="1:12" ht="25" x14ac:dyDescent="0.25">
      <c r="A200" s="143" t="s">
        <v>1483</v>
      </c>
      <c r="B200" s="22" t="s">
        <v>213</v>
      </c>
      <c r="C200" s="29">
        <v>24227.862413999999</v>
      </c>
      <c r="D200" s="27" t="str">
        <f t="shared" si="36"/>
        <v>N/A</v>
      </c>
      <c r="E200" s="29">
        <v>23992.022502</v>
      </c>
      <c r="F200" s="27" t="str">
        <f t="shared" si="37"/>
        <v>N/A</v>
      </c>
      <c r="G200" s="29">
        <v>26829.118429999999</v>
      </c>
      <c r="H200" s="27" t="str">
        <f t="shared" si="38"/>
        <v>N/A</v>
      </c>
      <c r="I200" s="8">
        <v>-0.97299999999999998</v>
      </c>
      <c r="J200" s="8">
        <v>11.83</v>
      </c>
      <c r="K200" s="28" t="s">
        <v>736</v>
      </c>
      <c r="L200" s="111" t="str">
        <f t="shared" si="39"/>
        <v>Yes</v>
      </c>
    </row>
    <row r="201" spans="1:12" ht="25" x14ac:dyDescent="0.25">
      <c r="A201" s="143" t="s">
        <v>1484</v>
      </c>
      <c r="B201" s="22" t="s">
        <v>213</v>
      </c>
      <c r="C201" s="5">
        <v>35.795753376999997</v>
      </c>
      <c r="D201" s="27" t="str">
        <f t="shared" si="36"/>
        <v>N/A</v>
      </c>
      <c r="E201" s="5">
        <v>25.370928537000001</v>
      </c>
      <c r="F201" s="27" t="str">
        <f t="shared" si="37"/>
        <v>N/A</v>
      </c>
      <c r="G201" s="5">
        <v>23.143624361000001</v>
      </c>
      <c r="H201" s="27" t="str">
        <f t="shared" si="38"/>
        <v>N/A</v>
      </c>
      <c r="I201" s="8">
        <v>-29.1</v>
      </c>
      <c r="J201" s="8">
        <v>-8.7799999999999994</v>
      </c>
      <c r="K201" s="28" t="s">
        <v>736</v>
      </c>
      <c r="L201" s="111" t="str">
        <f t="shared" si="39"/>
        <v>Yes</v>
      </c>
    </row>
    <row r="202" spans="1:12" ht="25" x14ac:dyDescent="0.25">
      <c r="A202" s="143" t="s">
        <v>1485</v>
      </c>
      <c r="B202" s="22" t="s">
        <v>213</v>
      </c>
      <c r="C202" s="5">
        <v>32.353558681999999</v>
      </c>
      <c r="D202" s="27" t="str">
        <f t="shared" si="36"/>
        <v>N/A</v>
      </c>
      <c r="E202" s="5">
        <v>29.825795109000001</v>
      </c>
      <c r="F202" s="27" t="str">
        <f t="shared" si="37"/>
        <v>N/A</v>
      </c>
      <c r="G202" s="5">
        <v>25.898219365999999</v>
      </c>
      <c r="H202" s="27" t="str">
        <f t="shared" si="38"/>
        <v>N/A</v>
      </c>
      <c r="I202" s="8">
        <v>-7.81</v>
      </c>
      <c r="J202" s="8">
        <v>-13.2</v>
      </c>
      <c r="K202" s="28" t="s">
        <v>736</v>
      </c>
      <c r="L202" s="111" t="str">
        <f t="shared" si="39"/>
        <v>Yes</v>
      </c>
    </row>
    <row r="203" spans="1:12" ht="25" x14ac:dyDescent="0.25">
      <c r="A203" s="179" t="s">
        <v>1486</v>
      </c>
      <c r="B203" s="119" t="s">
        <v>213</v>
      </c>
      <c r="C203" s="120">
        <v>44.717715003999999</v>
      </c>
      <c r="D203" s="151" t="str">
        <f t="shared" si="36"/>
        <v>N/A</v>
      </c>
      <c r="E203" s="120">
        <v>20.7250342</v>
      </c>
      <c r="F203" s="151" t="str">
        <f t="shared" si="37"/>
        <v>N/A</v>
      </c>
      <c r="G203" s="120">
        <v>23.702008644999999</v>
      </c>
      <c r="H203" s="151" t="str">
        <f t="shared" si="38"/>
        <v>N/A</v>
      </c>
      <c r="I203" s="152">
        <v>-53.7</v>
      </c>
      <c r="J203" s="152">
        <v>14.36</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680250</v>
      </c>
      <c r="D6" s="27" t="str">
        <f>IF($B6="N/A","N/A",IF(C6&gt;10,"No",IF(C6&lt;-10,"No","Yes")))</f>
        <v>N/A</v>
      </c>
      <c r="E6" s="23">
        <v>700133</v>
      </c>
      <c r="F6" s="27" t="str">
        <f>IF($B6="N/A","N/A",IF(E6&gt;10,"No",IF(E6&lt;-10,"No","Yes")))</f>
        <v>N/A</v>
      </c>
      <c r="G6" s="23">
        <v>757585</v>
      </c>
      <c r="H6" s="27" t="str">
        <f>IF($B6="N/A","N/A",IF(G6&gt;10,"No",IF(G6&lt;-10,"No","Yes")))</f>
        <v>N/A</v>
      </c>
      <c r="I6" s="8">
        <v>2.923</v>
      </c>
      <c r="J6" s="8">
        <v>8.2059999999999995</v>
      </c>
      <c r="K6" s="28" t="s">
        <v>736</v>
      </c>
      <c r="L6" s="111" t="str">
        <f t="shared" ref="L6:L46" si="0">IF(J6="Div by 0", "N/A", IF(K6="N/A","N/A", IF(J6&gt;VALUE(MID(K6,1,2)), "No", IF(J6&lt;-1*VALUE(MID(K6,1,2)), "No", "Yes"))))</f>
        <v>Yes</v>
      </c>
    </row>
    <row r="7" spans="1:12" x14ac:dyDescent="0.25">
      <c r="A7" s="174" t="s">
        <v>10</v>
      </c>
      <c r="B7" s="22" t="s">
        <v>213</v>
      </c>
      <c r="C7" s="23">
        <v>548165</v>
      </c>
      <c r="D7" s="27" t="str">
        <f>IF($B7="N/A","N/A",IF(C7&gt;10,"No",IF(C7&lt;-10,"No","Yes")))</f>
        <v>N/A</v>
      </c>
      <c r="E7" s="23">
        <v>561605</v>
      </c>
      <c r="F7" s="27" t="str">
        <f>IF($B7="N/A","N/A",IF(E7&gt;10,"No",IF(E7&lt;-10,"No","Yes")))</f>
        <v>N/A</v>
      </c>
      <c r="G7" s="23">
        <v>592912</v>
      </c>
      <c r="H7" s="27" t="str">
        <f>IF($B7="N/A","N/A",IF(G7&gt;10,"No",IF(G7&lt;-10,"No","Yes")))</f>
        <v>N/A</v>
      </c>
      <c r="I7" s="8">
        <v>2.452</v>
      </c>
      <c r="J7" s="8">
        <v>5.5750000000000002</v>
      </c>
      <c r="K7" s="28" t="s">
        <v>736</v>
      </c>
      <c r="L7" s="111" t="str">
        <f t="shared" si="0"/>
        <v>Yes</v>
      </c>
    </row>
    <row r="8" spans="1:12" x14ac:dyDescent="0.25">
      <c r="A8" s="174" t="s">
        <v>91</v>
      </c>
      <c r="B8" s="5" t="s">
        <v>297</v>
      </c>
      <c r="C8" s="4">
        <v>80.582873942999996</v>
      </c>
      <c r="D8" s="27" t="str">
        <f>IF($B8="N/A","N/A",IF(C8&gt;90,"No",IF(C8&lt;65,"No","Yes")))</f>
        <v>Yes</v>
      </c>
      <c r="E8" s="4">
        <v>80.214045045999995</v>
      </c>
      <c r="F8" s="27" t="str">
        <f>IF($B8="N/A","N/A",IF(E8&gt;90,"No",IF(E8&lt;65,"No","Yes")))</f>
        <v>Yes</v>
      </c>
      <c r="G8" s="4">
        <v>78.263429185999996</v>
      </c>
      <c r="H8" s="27" t="str">
        <f>IF($B8="N/A","N/A",IF(G8&gt;90,"No",IF(G8&lt;65,"No","Yes")))</f>
        <v>Yes</v>
      </c>
      <c r="I8" s="8">
        <v>-0.45800000000000002</v>
      </c>
      <c r="J8" s="8">
        <v>-2.4300000000000002</v>
      </c>
      <c r="K8" s="28" t="s">
        <v>736</v>
      </c>
      <c r="L8" s="111" t="str">
        <f t="shared" si="0"/>
        <v>Yes</v>
      </c>
    </row>
    <row r="9" spans="1:12" x14ac:dyDescent="0.25">
      <c r="A9" s="174" t="s">
        <v>92</v>
      </c>
      <c r="B9" s="5" t="s">
        <v>298</v>
      </c>
      <c r="C9" s="4">
        <v>88.633288226999994</v>
      </c>
      <c r="D9" s="27" t="str">
        <f>IF($B9="N/A","N/A",IF(C9&gt;100,"No",IF(C9&lt;90,"No","Yes")))</f>
        <v>No</v>
      </c>
      <c r="E9" s="4">
        <v>86.441257804000003</v>
      </c>
      <c r="F9" s="27" t="str">
        <f>IF($B9="N/A","N/A",IF(E9&gt;100,"No",IF(E9&lt;90,"No","Yes")))</f>
        <v>No</v>
      </c>
      <c r="G9" s="4">
        <v>84.766848928000002</v>
      </c>
      <c r="H9" s="27" t="str">
        <f>IF($B9="N/A","N/A",IF(G9&gt;100,"No",IF(G9&lt;90,"No","Yes")))</f>
        <v>No</v>
      </c>
      <c r="I9" s="8">
        <v>-2.4700000000000002</v>
      </c>
      <c r="J9" s="8">
        <v>-1.94</v>
      </c>
      <c r="K9" s="28" t="s">
        <v>736</v>
      </c>
      <c r="L9" s="111" t="str">
        <f t="shared" si="0"/>
        <v>Yes</v>
      </c>
    </row>
    <row r="10" spans="1:12" x14ac:dyDescent="0.25">
      <c r="A10" s="174" t="s">
        <v>93</v>
      </c>
      <c r="B10" s="5" t="s">
        <v>299</v>
      </c>
      <c r="C10" s="4">
        <v>84.087936807000006</v>
      </c>
      <c r="D10" s="27" t="str">
        <f>IF($B10="N/A","N/A",IF(C10&gt;100,"No",IF(C10&lt;85,"No","Yes")))</f>
        <v>No</v>
      </c>
      <c r="E10" s="4">
        <v>81.844204798000007</v>
      </c>
      <c r="F10" s="27" t="str">
        <f>IF($B10="N/A","N/A",IF(E10&gt;100,"No",IF(E10&lt;85,"No","Yes")))</f>
        <v>No</v>
      </c>
      <c r="G10" s="4">
        <v>80.876489379000006</v>
      </c>
      <c r="H10" s="27" t="str">
        <f>IF($B10="N/A","N/A",IF(G10&gt;100,"No",IF(G10&lt;85,"No","Yes")))</f>
        <v>No</v>
      </c>
      <c r="I10" s="8">
        <v>-2.67</v>
      </c>
      <c r="J10" s="8">
        <v>-1.18</v>
      </c>
      <c r="K10" s="28" t="s">
        <v>736</v>
      </c>
      <c r="L10" s="111" t="str">
        <f t="shared" si="0"/>
        <v>Yes</v>
      </c>
    </row>
    <row r="11" spans="1:12" x14ac:dyDescent="0.25">
      <c r="A11" s="174" t="s">
        <v>94</v>
      </c>
      <c r="B11" s="5" t="s">
        <v>300</v>
      </c>
      <c r="C11" s="4">
        <v>81.999361973000006</v>
      </c>
      <c r="D11" s="27" t="str">
        <f>IF($B11="N/A","N/A",IF(C11&gt;100,"No",IF(C11&lt;80,"No","Yes")))</f>
        <v>Yes</v>
      </c>
      <c r="E11" s="4">
        <v>82.288090960999995</v>
      </c>
      <c r="F11" s="27" t="str">
        <f>IF($B11="N/A","N/A",IF(E11&gt;100,"No",IF(E11&lt;80,"No","Yes")))</f>
        <v>Yes</v>
      </c>
      <c r="G11" s="4">
        <v>82.389775639000007</v>
      </c>
      <c r="H11" s="27" t="str">
        <f>IF($B11="N/A","N/A",IF(G11&gt;100,"No",IF(G11&lt;80,"No","Yes")))</f>
        <v>Yes</v>
      </c>
      <c r="I11" s="8">
        <v>0.35210000000000002</v>
      </c>
      <c r="J11" s="8">
        <v>0.1236</v>
      </c>
      <c r="K11" s="28" t="s">
        <v>736</v>
      </c>
      <c r="L11" s="111" t="str">
        <f t="shared" si="0"/>
        <v>Yes</v>
      </c>
    </row>
    <row r="12" spans="1:12" x14ac:dyDescent="0.25">
      <c r="A12" s="174" t="s">
        <v>95</v>
      </c>
      <c r="B12" s="5" t="s">
        <v>300</v>
      </c>
      <c r="C12" s="4">
        <v>72.711561383000003</v>
      </c>
      <c r="D12" s="27" t="str">
        <f>IF($B12="N/A","N/A",IF(C12&gt;100,"No",IF(C12&lt;80,"No","Yes")))</f>
        <v>No</v>
      </c>
      <c r="E12" s="4">
        <v>73.026354682999994</v>
      </c>
      <c r="F12" s="27" t="str">
        <f>IF($B12="N/A","N/A",IF(E12&gt;100,"No",IF(E12&lt;80,"No","Yes")))</f>
        <v>No</v>
      </c>
      <c r="G12" s="4">
        <v>69.042324962999999</v>
      </c>
      <c r="H12" s="27" t="str">
        <f>IF($B12="N/A","N/A",IF(G12&gt;100,"No",IF(G12&lt;80,"No","Yes")))</f>
        <v>No</v>
      </c>
      <c r="I12" s="8">
        <v>0.43290000000000001</v>
      </c>
      <c r="J12" s="8">
        <v>-5.46</v>
      </c>
      <c r="K12" s="28" t="s">
        <v>736</v>
      </c>
      <c r="L12" s="111" t="str">
        <f t="shared" si="0"/>
        <v>Yes</v>
      </c>
    </row>
    <row r="13" spans="1:12" x14ac:dyDescent="0.25">
      <c r="A13" s="110" t="s">
        <v>96</v>
      </c>
      <c r="B13" s="22" t="s">
        <v>213</v>
      </c>
      <c r="C13" s="23">
        <v>522800.48</v>
      </c>
      <c r="D13" s="27" t="str">
        <f t="shared" ref="D13:D44" si="1">IF($B13="N/A","N/A",IF(C13&gt;10,"No",IF(C13&lt;-10,"No","Yes")))</f>
        <v>N/A</v>
      </c>
      <c r="E13" s="23">
        <v>549602.71</v>
      </c>
      <c r="F13" s="27" t="str">
        <f t="shared" ref="F13:F44" si="2">IF($B13="N/A","N/A",IF(E13&gt;10,"No",IF(E13&lt;-10,"No","Yes")))</f>
        <v>N/A</v>
      </c>
      <c r="G13" s="23">
        <v>595726.06999999995</v>
      </c>
      <c r="H13" s="27" t="str">
        <f t="shared" ref="H13:H44" si="3">IF($B13="N/A","N/A",IF(G13&gt;10,"No",IF(G13&lt;-10,"No","Yes")))</f>
        <v>N/A</v>
      </c>
      <c r="I13" s="8">
        <v>5.1269999999999998</v>
      </c>
      <c r="J13" s="8">
        <v>8.3919999999999995</v>
      </c>
      <c r="K13" s="28" t="s">
        <v>736</v>
      </c>
      <c r="L13" s="111" t="str">
        <f t="shared" si="0"/>
        <v>Yes</v>
      </c>
    </row>
    <row r="14" spans="1:12" x14ac:dyDescent="0.25">
      <c r="A14" s="110" t="s">
        <v>100</v>
      </c>
      <c r="B14" s="22" t="s">
        <v>213</v>
      </c>
      <c r="C14" s="23">
        <v>42123</v>
      </c>
      <c r="D14" s="27" t="str">
        <f t="shared" si="1"/>
        <v>N/A</v>
      </c>
      <c r="E14" s="23">
        <v>35077</v>
      </c>
      <c r="F14" s="27" t="str">
        <f t="shared" si="2"/>
        <v>N/A</v>
      </c>
      <c r="G14" s="23">
        <v>32554</v>
      </c>
      <c r="H14" s="27" t="str">
        <f t="shared" si="3"/>
        <v>N/A</v>
      </c>
      <c r="I14" s="8">
        <v>-16.7</v>
      </c>
      <c r="J14" s="8">
        <v>-7.19</v>
      </c>
      <c r="K14" s="28" t="s">
        <v>736</v>
      </c>
      <c r="L14" s="111" t="str">
        <f t="shared" si="0"/>
        <v>Yes</v>
      </c>
    </row>
    <row r="15" spans="1:12" x14ac:dyDescent="0.25">
      <c r="A15" s="110" t="s">
        <v>977</v>
      </c>
      <c r="B15" s="22" t="s">
        <v>213</v>
      </c>
      <c r="C15" s="23">
        <v>33598</v>
      </c>
      <c r="D15" s="27" t="str">
        <f t="shared" si="1"/>
        <v>N/A</v>
      </c>
      <c r="E15" s="23">
        <v>34266</v>
      </c>
      <c r="F15" s="27" t="str">
        <f t="shared" si="2"/>
        <v>N/A</v>
      </c>
      <c r="G15" s="23">
        <v>31280</v>
      </c>
      <c r="H15" s="27" t="str">
        <f t="shared" si="3"/>
        <v>N/A</v>
      </c>
      <c r="I15" s="8">
        <v>1.988</v>
      </c>
      <c r="J15" s="8">
        <v>-8.7100000000000009</v>
      </c>
      <c r="K15" s="28" t="s">
        <v>736</v>
      </c>
      <c r="L15" s="111" t="str">
        <f t="shared" si="0"/>
        <v>Yes</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384</v>
      </c>
      <c r="D17" s="27" t="str">
        <f t="shared" si="1"/>
        <v>N/A</v>
      </c>
      <c r="E17" s="23">
        <v>689</v>
      </c>
      <c r="F17" s="27" t="str">
        <f t="shared" si="2"/>
        <v>N/A</v>
      </c>
      <c r="G17" s="23">
        <v>1245</v>
      </c>
      <c r="H17" s="27" t="str">
        <f t="shared" si="3"/>
        <v>N/A</v>
      </c>
      <c r="I17" s="8">
        <v>79.430000000000007</v>
      </c>
      <c r="J17" s="8">
        <v>80.7</v>
      </c>
      <c r="K17" s="28" t="s">
        <v>736</v>
      </c>
      <c r="L17" s="111" t="str">
        <f t="shared" si="0"/>
        <v>No</v>
      </c>
    </row>
    <row r="18" spans="1:12" x14ac:dyDescent="0.25">
      <c r="A18" s="110" t="s">
        <v>980</v>
      </c>
      <c r="B18" s="22" t="s">
        <v>213</v>
      </c>
      <c r="C18" s="23">
        <v>8141</v>
      </c>
      <c r="D18" s="27" t="str">
        <f t="shared" si="1"/>
        <v>N/A</v>
      </c>
      <c r="E18" s="23">
        <v>122</v>
      </c>
      <c r="F18" s="27" t="str">
        <f t="shared" si="2"/>
        <v>N/A</v>
      </c>
      <c r="G18" s="23">
        <v>29</v>
      </c>
      <c r="H18" s="27" t="str">
        <f t="shared" si="3"/>
        <v>N/A</v>
      </c>
      <c r="I18" s="8">
        <v>-98.5</v>
      </c>
      <c r="J18" s="8">
        <v>-76.2</v>
      </c>
      <c r="K18" s="28" t="s">
        <v>736</v>
      </c>
      <c r="L18" s="111" t="str">
        <f t="shared" si="0"/>
        <v>No</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76464</v>
      </c>
      <c r="D20" s="27" t="str">
        <f t="shared" si="1"/>
        <v>N/A</v>
      </c>
      <c r="E20" s="23">
        <v>70567</v>
      </c>
      <c r="F20" s="27" t="str">
        <f t="shared" si="2"/>
        <v>N/A</v>
      </c>
      <c r="G20" s="23">
        <v>85774</v>
      </c>
      <c r="H20" s="27" t="str">
        <f t="shared" si="3"/>
        <v>N/A</v>
      </c>
      <c r="I20" s="8">
        <v>-7.71</v>
      </c>
      <c r="J20" s="8">
        <v>21.55</v>
      </c>
      <c r="K20" s="28" t="s">
        <v>736</v>
      </c>
      <c r="L20" s="111" t="str">
        <f t="shared" si="0"/>
        <v>Yes</v>
      </c>
    </row>
    <row r="21" spans="1:12" x14ac:dyDescent="0.25">
      <c r="A21" s="110" t="s">
        <v>982</v>
      </c>
      <c r="B21" s="22" t="s">
        <v>213</v>
      </c>
      <c r="C21" s="23">
        <v>67635</v>
      </c>
      <c r="D21" s="27" t="str">
        <f t="shared" si="1"/>
        <v>N/A</v>
      </c>
      <c r="E21" s="23">
        <v>69596</v>
      </c>
      <c r="F21" s="27" t="str">
        <f t="shared" si="2"/>
        <v>N/A</v>
      </c>
      <c r="G21" s="23">
        <v>83989</v>
      </c>
      <c r="H21" s="27" t="str">
        <f t="shared" si="3"/>
        <v>N/A</v>
      </c>
      <c r="I21" s="8">
        <v>2.899</v>
      </c>
      <c r="J21" s="8">
        <v>20.68</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760</v>
      </c>
      <c r="D23" s="27" t="str">
        <f>IF($B23="N/A","N/A",IF(C23&gt;10,"No",IF(C23&lt;-10,"No","Yes")))</f>
        <v>N/A</v>
      </c>
      <c r="E23" s="23">
        <v>741</v>
      </c>
      <c r="F23" s="27" t="str">
        <f t="shared" si="2"/>
        <v>N/A</v>
      </c>
      <c r="G23" s="23">
        <v>735</v>
      </c>
      <c r="H23" s="27" t="str">
        <f t="shared" si="3"/>
        <v>N/A</v>
      </c>
      <c r="I23" s="8">
        <v>-2.5</v>
      </c>
      <c r="J23" s="8">
        <v>-0.81</v>
      </c>
      <c r="K23" s="28" t="s">
        <v>736</v>
      </c>
      <c r="L23" s="111" t="str">
        <f t="shared" si="0"/>
        <v>Yes</v>
      </c>
    </row>
    <row r="24" spans="1:12" x14ac:dyDescent="0.25">
      <c r="A24" s="110" t="s">
        <v>985</v>
      </c>
      <c r="B24" s="22" t="s">
        <v>213</v>
      </c>
      <c r="C24" s="23">
        <v>8069</v>
      </c>
      <c r="D24" s="27" t="str">
        <f t="shared" si="1"/>
        <v>N/A</v>
      </c>
      <c r="E24" s="23">
        <v>230</v>
      </c>
      <c r="F24" s="27" t="str">
        <f t="shared" si="2"/>
        <v>N/A</v>
      </c>
      <c r="G24" s="23">
        <v>1050</v>
      </c>
      <c r="H24" s="27" t="str">
        <f t="shared" si="3"/>
        <v>N/A</v>
      </c>
      <c r="I24" s="8">
        <v>-97.1</v>
      </c>
      <c r="J24" s="8">
        <v>356.5</v>
      </c>
      <c r="K24" s="28" t="s">
        <v>736</v>
      </c>
      <c r="L24" s="111" t="str">
        <f t="shared" si="0"/>
        <v>No</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410641</v>
      </c>
      <c r="D26" s="27" t="str">
        <f t="shared" si="1"/>
        <v>N/A</v>
      </c>
      <c r="E26" s="23">
        <v>425324</v>
      </c>
      <c r="F26" s="27" t="str">
        <f t="shared" si="2"/>
        <v>N/A</v>
      </c>
      <c r="G26" s="23">
        <v>408984</v>
      </c>
      <c r="H26" s="27" t="str">
        <f t="shared" si="3"/>
        <v>N/A</v>
      </c>
      <c r="I26" s="8">
        <v>3.5760000000000001</v>
      </c>
      <c r="J26" s="8">
        <v>-3.84</v>
      </c>
      <c r="K26" s="28" t="s">
        <v>736</v>
      </c>
      <c r="L26" s="111" t="str">
        <f t="shared" si="0"/>
        <v>Yes</v>
      </c>
    </row>
    <row r="27" spans="1:12" x14ac:dyDescent="0.25">
      <c r="A27" s="110" t="s">
        <v>987</v>
      </c>
      <c r="B27" s="22" t="s">
        <v>213</v>
      </c>
      <c r="C27" s="23">
        <v>307914</v>
      </c>
      <c r="D27" s="27" t="str">
        <f t="shared" si="1"/>
        <v>N/A</v>
      </c>
      <c r="E27" s="23">
        <v>328362</v>
      </c>
      <c r="F27" s="27" t="str">
        <f t="shared" si="2"/>
        <v>N/A</v>
      </c>
      <c r="G27" s="23">
        <v>354498</v>
      </c>
      <c r="H27" s="27" t="str">
        <f t="shared" si="3"/>
        <v>N/A</v>
      </c>
      <c r="I27" s="8">
        <v>6.641</v>
      </c>
      <c r="J27" s="8">
        <v>7.96</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16532</v>
      </c>
      <c r="D30" s="27" t="str">
        <f t="shared" si="1"/>
        <v>N/A</v>
      </c>
      <c r="E30" s="23">
        <v>11</v>
      </c>
      <c r="F30" s="27" t="str">
        <f t="shared" si="2"/>
        <v>N/A</v>
      </c>
      <c r="G30" s="23">
        <v>0</v>
      </c>
      <c r="H30" s="27" t="str">
        <f t="shared" si="3"/>
        <v>N/A</v>
      </c>
      <c r="I30" s="8">
        <v>-100</v>
      </c>
      <c r="J30" s="8">
        <v>-100</v>
      </c>
      <c r="K30" s="28" t="s">
        <v>736</v>
      </c>
      <c r="L30" s="111" t="str">
        <f t="shared" si="0"/>
        <v>No</v>
      </c>
    </row>
    <row r="31" spans="1:12" x14ac:dyDescent="0.25">
      <c r="A31" s="110" t="s">
        <v>991</v>
      </c>
      <c r="B31" s="22" t="s">
        <v>213</v>
      </c>
      <c r="C31" s="23">
        <v>69449</v>
      </c>
      <c r="D31" s="27" t="str">
        <f t="shared" si="1"/>
        <v>N/A</v>
      </c>
      <c r="E31" s="23">
        <v>81624</v>
      </c>
      <c r="F31" s="27" t="str">
        <f t="shared" si="2"/>
        <v>N/A</v>
      </c>
      <c r="G31" s="23">
        <v>38913</v>
      </c>
      <c r="H31" s="27" t="str">
        <f t="shared" si="3"/>
        <v>N/A</v>
      </c>
      <c r="I31" s="8">
        <v>17.53</v>
      </c>
      <c r="J31" s="8">
        <v>-52.3</v>
      </c>
      <c r="K31" s="28" t="s">
        <v>736</v>
      </c>
      <c r="L31" s="111" t="str">
        <f t="shared" si="0"/>
        <v>No</v>
      </c>
    </row>
    <row r="32" spans="1:12" x14ac:dyDescent="0.25">
      <c r="A32" s="110" t="s">
        <v>992</v>
      </c>
      <c r="B32" s="22" t="s">
        <v>213</v>
      </c>
      <c r="C32" s="23">
        <v>16746</v>
      </c>
      <c r="D32" s="27" t="str">
        <f t="shared" si="1"/>
        <v>N/A</v>
      </c>
      <c r="E32" s="23">
        <v>15333</v>
      </c>
      <c r="F32" s="27" t="str">
        <f t="shared" si="2"/>
        <v>N/A</v>
      </c>
      <c r="G32" s="23">
        <v>15573</v>
      </c>
      <c r="H32" s="27" t="str">
        <f t="shared" si="3"/>
        <v>N/A</v>
      </c>
      <c r="I32" s="8">
        <v>-8.44</v>
      </c>
      <c r="J32" s="8">
        <v>1.5649999999999999</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151020</v>
      </c>
      <c r="D34" s="27" t="str">
        <f t="shared" si="1"/>
        <v>N/A</v>
      </c>
      <c r="E34" s="23">
        <v>169154</v>
      </c>
      <c r="F34" s="27" t="str">
        <f t="shared" si="2"/>
        <v>N/A</v>
      </c>
      <c r="G34" s="23">
        <v>230266</v>
      </c>
      <c r="H34" s="27" t="str">
        <f t="shared" si="3"/>
        <v>N/A</v>
      </c>
      <c r="I34" s="8">
        <v>12.01</v>
      </c>
      <c r="J34" s="8">
        <v>36.130000000000003</v>
      </c>
      <c r="K34" s="28" t="s">
        <v>736</v>
      </c>
      <c r="L34" s="111" t="str">
        <f t="shared" si="0"/>
        <v>No</v>
      </c>
    </row>
    <row r="35" spans="1:12" x14ac:dyDescent="0.25">
      <c r="A35" s="110" t="s">
        <v>994</v>
      </c>
      <c r="B35" s="22" t="s">
        <v>213</v>
      </c>
      <c r="C35" s="23">
        <v>139209</v>
      </c>
      <c r="D35" s="27" t="str">
        <f t="shared" si="1"/>
        <v>N/A</v>
      </c>
      <c r="E35" s="23">
        <v>159298</v>
      </c>
      <c r="F35" s="27" t="str">
        <f t="shared" si="2"/>
        <v>N/A</v>
      </c>
      <c r="G35" s="23">
        <v>211776</v>
      </c>
      <c r="H35" s="27" t="str">
        <f t="shared" si="3"/>
        <v>N/A</v>
      </c>
      <c r="I35" s="8">
        <v>14.43</v>
      </c>
      <c r="J35" s="8">
        <v>32.94</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0</v>
      </c>
      <c r="D37" s="27" t="str">
        <f t="shared" si="1"/>
        <v>N/A</v>
      </c>
      <c r="E37" s="23">
        <v>0</v>
      </c>
      <c r="F37" s="27" t="str">
        <f t="shared" si="2"/>
        <v>N/A</v>
      </c>
      <c r="G37" s="23">
        <v>945</v>
      </c>
      <c r="H37" s="27" t="str">
        <f t="shared" si="3"/>
        <v>N/A</v>
      </c>
      <c r="I37" s="8" t="s">
        <v>1748</v>
      </c>
      <c r="J37" s="8" t="s">
        <v>1748</v>
      </c>
      <c r="K37" s="28" t="s">
        <v>736</v>
      </c>
      <c r="L37" s="111" t="str">
        <f t="shared" si="0"/>
        <v>N/A</v>
      </c>
    </row>
    <row r="38" spans="1:12" x14ac:dyDescent="0.25">
      <c r="A38" s="110" t="s">
        <v>997</v>
      </c>
      <c r="B38" s="22" t="s">
        <v>213</v>
      </c>
      <c r="C38" s="23">
        <v>2274</v>
      </c>
      <c r="D38" s="27" t="str">
        <f t="shared" si="1"/>
        <v>N/A</v>
      </c>
      <c r="E38" s="23">
        <v>999</v>
      </c>
      <c r="F38" s="27" t="str">
        <f t="shared" si="2"/>
        <v>N/A</v>
      </c>
      <c r="G38" s="23">
        <v>13967</v>
      </c>
      <c r="H38" s="27" t="str">
        <f t="shared" si="3"/>
        <v>N/A</v>
      </c>
      <c r="I38" s="8">
        <v>-56.1</v>
      </c>
      <c r="J38" s="8">
        <v>1298</v>
      </c>
      <c r="K38" s="28" t="s">
        <v>736</v>
      </c>
      <c r="L38" s="111" t="str">
        <f t="shared" si="0"/>
        <v>No</v>
      </c>
    </row>
    <row r="39" spans="1:12" x14ac:dyDescent="0.25">
      <c r="A39" s="110" t="s">
        <v>998</v>
      </c>
      <c r="B39" s="22" t="s">
        <v>213</v>
      </c>
      <c r="C39" s="23">
        <v>9537</v>
      </c>
      <c r="D39" s="27" t="str">
        <f t="shared" si="1"/>
        <v>N/A</v>
      </c>
      <c r="E39" s="23">
        <v>8857</v>
      </c>
      <c r="F39" s="27" t="str">
        <f t="shared" si="2"/>
        <v>N/A</v>
      </c>
      <c r="G39" s="23">
        <v>3578</v>
      </c>
      <c r="H39" s="27" t="str">
        <f t="shared" si="3"/>
        <v>N/A</v>
      </c>
      <c r="I39" s="8">
        <v>-7.13</v>
      </c>
      <c r="J39" s="8">
        <v>-59.6</v>
      </c>
      <c r="K39" s="28" t="s">
        <v>736</v>
      </c>
      <c r="L39" s="111" t="str">
        <f t="shared" si="0"/>
        <v>No</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3060803687</v>
      </c>
      <c r="D41" s="27" t="str">
        <f t="shared" si="1"/>
        <v>N/A</v>
      </c>
      <c r="E41" s="29">
        <v>2465900997</v>
      </c>
      <c r="F41" s="27" t="str">
        <f t="shared" si="2"/>
        <v>N/A</v>
      </c>
      <c r="G41" s="29">
        <v>2653476486</v>
      </c>
      <c r="H41" s="27" t="str">
        <f t="shared" si="3"/>
        <v>N/A</v>
      </c>
      <c r="I41" s="8">
        <v>-19.399999999999999</v>
      </c>
      <c r="J41" s="8">
        <v>7.6070000000000002</v>
      </c>
      <c r="K41" s="28" t="s">
        <v>736</v>
      </c>
      <c r="L41" s="111" t="str">
        <f t="shared" si="0"/>
        <v>Yes</v>
      </c>
    </row>
    <row r="42" spans="1:12" x14ac:dyDescent="0.25">
      <c r="A42" s="174" t="s">
        <v>1487</v>
      </c>
      <c r="B42" s="22" t="s">
        <v>213</v>
      </c>
      <c r="C42" s="29">
        <v>4499.5276544999997</v>
      </c>
      <c r="D42" s="27" t="str">
        <f t="shared" si="1"/>
        <v>N/A</v>
      </c>
      <c r="E42" s="29">
        <v>3522.0465211999999</v>
      </c>
      <c r="F42" s="27" t="str">
        <f t="shared" si="2"/>
        <v>N/A</v>
      </c>
      <c r="G42" s="29">
        <v>3502.5462305000001</v>
      </c>
      <c r="H42" s="27" t="str">
        <f t="shared" si="3"/>
        <v>N/A</v>
      </c>
      <c r="I42" s="8">
        <v>-21.7</v>
      </c>
      <c r="J42" s="8">
        <v>-0.55400000000000005</v>
      </c>
      <c r="K42" s="28" t="s">
        <v>736</v>
      </c>
      <c r="L42" s="111" t="str">
        <f t="shared" si="0"/>
        <v>Yes</v>
      </c>
    </row>
    <row r="43" spans="1:12" x14ac:dyDescent="0.25">
      <c r="A43" s="174" t="s">
        <v>1488</v>
      </c>
      <c r="B43" s="22" t="s">
        <v>213</v>
      </c>
      <c r="C43" s="29">
        <v>5583.7269563</v>
      </c>
      <c r="D43" s="27" t="str">
        <f t="shared" si="1"/>
        <v>N/A</v>
      </c>
      <c r="E43" s="29">
        <v>4390.8102617000004</v>
      </c>
      <c r="F43" s="27" t="str">
        <f t="shared" si="2"/>
        <v>N/A</v>
      </c>
      <c r="G43" s="29">
        <v>4475.3293676000003</v>
      </c>
      <c r="H43" s="27" t="str">
        <f t="shared" si="3"/>
        <v>N/A</v>
      </c>
      <c r="I43" s="8">
        <v>-21.4</v>
      </c>
      <c r="J43" s="8">
        <v>1.925</v>
      </c>
      <c r="K43" s="28" t="s">
        <v>736</v>
      </c>
      <c r="L43" s="111" t="str">
        <f t="shared" si="0"/>
        <v>Yes</v>
      </c>
    </row>
    <row r="44" spans="1:12" x14ac:dyDescent="0.25">
      <c r="A44" s="143" t="s">
        <v>107</v>
      </c>
      <c r="B44" s="22" t="s">
        <v>213</v>
      </c>
      <c r="C44" s="29">
        <v>243949557</v>
      </c>
      <c r="D44" s="27" t="str">
        <f t="shared" si="1"/>
        <v>N/A</v>
      </c>
      <c r="E44" s="29">
        <v>269216998</v>
      </c>
      <c r="F44" s="27" t="str">
        <f t="shared" si="2"/>
        <v>N/A</v>
      </c>
      <c r="G44" s="29">
        <v>317179650</v>
      </c>
      <c r="H44" s="27" t="str">
        <f t="shared" si="3"/>
        <v>N/A</v>
      </c>
      <c r="I44" s="8">
        <v>10.36</v>
      </c>
      <c r="J44" s="8">
        <v>17.82</v>
      </c>
      <c r="K44" s="28" t="s">
        <v>736</v>
      </c>
      <c r="L44" s="111" t="str">
        <f t="shared" si="0"/>
        <v>Yes</v>
      </c>
    </row>
    <row r="45" spans="1:12" x14ac:dyDescent="0.25">
      <c r="A45" s="174" t="s">
        <v>158</v>
      </c>
      <c r="B45" s="30" t="s">
        <v>217</v>
      </c>
      <c r="C45" s="1">
        <v>80448</v>
      </c>
      <c r="D45" s="27" t="str">
        <f>IF($B45="N/A","N/A",IF(C45&gt;0,"No",IF(C45&lt;0,"No","Yes")))</f>
        <v>No</v>
      </c>
      <c r="E45" s="1">
        <v>253057</v>
      </c>
      <c r="F45" s="27" t="str">
        <f>IF($B45="N/A","N/A",IF(E45&gt;0,"No",IF(E45&lt;0,"No","Yes")))</f>
        <v>No</v>
      </c>
      <c r="G45" s="1">
        <v>466000</v>
      </c>
      <c r="H45" s="27" t="str">
        <f>IF($B45="N/A","N/A",IF(G45&gt;0,"No",IF(G45&lt;0,"No","Yes")))</f>
        <v>No</v>
      </c>
      <c r="I45" s="8">
        <v>214.6</v>
      </c>
      <c r="J45" s="8">
        <v>84.15</v>
      </c>
      <c r="K45" s="28" t="s">
        <v>736</v>
      </c>
      <c r="L45" s="111" t="str">
        <f t="shared" si="0"/>
        <v>No</v>
      </c>
    </row>
    <row r="46" spans="1:12" x14ac:dyDescent="0.25">
      <c r="A46" s="174" t="s">
        <v>156</v>
      </c>
      <c r="B46" s="22" t="s">
        <v>213</v>
      </c>
      <c r="C46" s="29">
        <v>2922735</v>
      </c>
      <c r="D46" s="27" t="str">
        <f t="shared" ref="D46:D47" si="4">IF($B46="N/A","N/A",IF(C46&gt;10,"No",IF(C46&lt;-10,"No","Yes")))</f>
        <v>N/A</v>
      </c>
      <c r="E46" s="29">
        <v>31615976</v>
      </c>
      <c r="F46" s="27" t="str">
        <f t="shared" ref="F46:F47" si="5">IF($B46="N/A","N/A",IF(E46&gt;10,"No",IF(E46&lt;-10,"No","Yes")))</f>
        <v>N/A</v>
      </c>
      <c r="G46" s="29">
        <v>44260955</v>
      </c>
      <c r="H46" s="27" t="str">
        <f t="shared" ref="H46:H47" si="6">IF($B46="N/A","N/A",IF(G46&gt;10,"No",IF(G46&lt;-10,"No","Yes")))</f>
        <v>N/A</v>
      </c>
      <c r="I46" s="8">
        <v>981.7</v>
      </c>
      <c r="J46" s="8">
        <v>40</v>
      </c>
      <c r="K46" s="28" t="s">
        <v>736</v>
      </c>
      <c r="L46" s="111" t="str">
        <f t="shared" si="0"/>
        <v>No</v>
      </c>
    </row>
    <row r="47" spans="1:12" x14ac:dyDescent="0.25">
      <c r="A47" s="174" t="s">
        <v>1290</v>
      </c>
      <c r="B47" s="22" t="s">
        <v>213</v>
      </c>
      <c r="C47" s="29">
        <v>36.330735382</v>
      </c>
      <c r="D47" s="27" t="str">
        <f t="shared" si="4"/>
        <v>N/A</v>
      </c>
      <c r="E47" s="29">
        <v>124.93618434</v>
      </c>
      <c r="F47" s="27" t="str">
        <f t="shared" si="5"/>
        <v>N/A</v>
      </c>
      <c r="G47" s="29">
        <v>94.980590129000007</v>
      </c>
      <c r="H47" s="27" t="str">
        <f t="shared" si="6"/>
        <v>N/A</v>
      </c>
      <c r="I47" s="8">
        <v>243.9</v>
      </c>
      <c r="J47" s="8">
        <v>-24</v>
      </c>
      <c r="K47" s="28" t="s">
        <v>736</v>
      </c>
      <c r="L47" s="111" t="str">
        <f>IF(J47="Div by 0", "N/A", IF(OR(J47="N/A",K47="N/A"),"N/A", IF(J47&gt;VALUE(MID(K47,1,2)), "No", IF(J47&lt;-1*VALUE(MID(K47,1,2)), "No", "Yes"))))</f>
        <v>Yes</v>
      </c>
    </row>
    <row r="48" spans="1:12" x14ac:dyDescent="0.25">
      <c r="A48" s="174" t="s">
        <v>1489</v>
      </c>
      <c r="B48" s="22" t="s">
        <v>213</v>
      </c>
      <c r="C48" s="29">
        <v>17850.254326999999</v>
      </c>
      <c r="D48" s="27" t="str">
        <f t="shared" ref="D48:D74" si="7">IF($B48="N/A","N/A",IF(C48&gt;10,"No",IF(C48&lt;-10,"No","Yes")))</f>
        <v>N/A</v>
      </c>
      <c r="E48" s="29">
        <v>15304.711093</v>
      </c>
      <c r="F48" s="27" t="str">
        <f t="shared" ref="F48:F74" si="8">IF($B48="N/A","N/A",IF(E48&gt;10,"No",IF(E48&lt;-10,"No","Yes")))</f>
        <v>N/A</v>
      </c>
      <c r="G48" s="29">
        <v>13242.043067000001</v>
      </c>
      <c r="H48" s="27" t="str">
        <f t="shared" ref="H48:H74" si="9">IF($B48="N/A","N/A",IF(G48&gt;10,"No",IF(G48&lt;-10,"No","Yes")))</f>
        <v>N/A</v>
      </c>
      <c r="I48" s="8">
        <v>-14.3</v>
      </c>
      <c r="J48" s="8">
        <v>-13.5</v>
      </c>
      <c r="K48" s="28" t="s">
        <v>736</v>
      </c>
      <c r="L48" s="111" t="str">
        <f t="shared" ref="L48:L74" si="10">IF(J48="Div by 0", "N/A", IF(K48="N/A","N/A", IF(J48&gt;VALUE(MID(K48,1,2)), "No", IF(J48&lt;-1*VALUE(MID(K48,1,2)), "No", "Yes"))))</f>
        <v>Yes</v>
      </c>
    </row>
    <row r="49" spans="1:12" x14ac:dyDescent="0.25">
      <c r="A49" s="174" t="s">
        <v>1490</v>
      </c>
      <c r="B49" s="22" t="s">
        <v>213</v>
      </c>
      <c r="C49" s="29">
        <v>15634.995564999999</v>
      </c>
      <c r="D49" s="27" t="str">
        <f t="shared" si="7"/>
        <v>N/A</v>
      </c>
      <c r="E49" s="29">
        <v>15591.537559</v>
      </c>
      <c r="F49" s="27" t="str">
        <f t="shared" si="8"/>
        <v>N/A</v>
      </c>
      <c r="G49" s="29">
        <v>13651.31429</v>
      </c>
      <c r="H49" s="27" t="str">
        <f t="shared" si="9"/>
        <v>N/A</v>
      </c>
      <c r="I49" s="8">
        <v>-0.27800000000000002</v>
      </c>
      <c r="J49" s="8">
        <v>-12.4</v>
      </c>
      <c r="K49" s="28" t="s">
        <v>736</v>
      </c>
      <c r="L49" s="111" t="str">
        <f t="shared" si="10"/>
        <v>Yes</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2428.59375</v>
      </c>
      <c r="D51" s="27" t="str">
        <f t="shared" si="7"/>
        <v>N/A</v>
      </c>
      <c r="E51" s="29">
        <v>3615.3091436999998</v>
      </c>
      <c r="F51" s="27" t="str">
        <f t="shared" si="8"/>
        <v>N/A</v>
      </c>
      <c r="G51" s="29">
        <v>3251.2329316999999</v>
      </c>
      <c r="H51" s="27" t="str">
        <f t="shared" si="9"/>
        <v>N/A</v>
      </c>
      <c r="I51" s="8">
        <v>48.86</v>
      </c>
      <c r="J51" s="8">
        <v>-10.1</v>
      </c>
      <c r="K51" s="28" t="s">
        <v>736</v>
      </c>
      <c r="L51" s="111" t="str">
        <f t="shared" si="10"/>
        <v>Yes</v>
      </c>
    </row>
    <row r="52" spans="1:12" x14ac:dyDescent="0.25">
      <c r="A52" s="174" t="s">
        <v>1493</v>
      </c>
      <c r="B52" s="22" t="s">
        <v>213</v>
      </c>
      <c r="C52" s="29">
        <v>27720.071489999998</v>
      </c>
      <c r="D52" s="27" t="str">
        <f t="shared" si="7"/>
        <v>N/A</v>
      </c>
      <c r="E52" s="29">
        <v>760.46721310999999</v>
      </c>
      <c r="F52" s="27" t="str">
        <f t="shared" si="8"/>
        <v>N/A</v>
      </c>
      <c r="G52" s="29">
        <v>709.44827585999997</v>
      </c>
      <c r="H52" s="27" t="str">
        <f t="shared" si="9"/>
        <v>N/A</v>
      </c>
      <c r="I52" s="8">
        <v>-97.3</v>
      </c>
      <c r="J52" s="8">
        <v>-6.71</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17350.991420999999</v>
      </c>
      <c r="D54" s="27" t="str">
        <f t="shared" si="7"/>
        <v>N/A</v>
      </c>
      <c r="E54" s="29">
        <v>12152.6649</v>
      </c>
      <c r="F54" s="27" t="str">
        <f t="shared" si="8"/>
        <v>N/A</v>
      </c>
      <c r="G54" s="29">
        <v>12343.402581</v>
      </c>
      <c r="H54" s="27" t="str">
        <f t="shared" si="9"/>
        <v>N/A</v>
      </c>
      <c r="I54" s="8">
        <v>-30</v>
      </c>
      <c r="J54" s="8">
        <v>1.57</v>
      </c>
      <c r="K54" s="28" t="s">
        <v>736</v>
      </c>
      <c r="L54" s="111" t="str">
        <f t="shared" si="10"/>
        <v>Yes</v>
      </c>
    </row>
    <row r="55" spans="1:12" x14ac:dyDescent="0.25">
      <c r="A55" s="174" t="s">
        <v>1496</v>
      </c>
      <c r="B55" s="22" t="s">
        <v>213</v>
      </c>
      <c r="C55" s="29">
        <v>14649.424987</v>
      </c>
      <c r="D55" s="27" t="str">
        <f t="shared" si="7"/>
        <v>N/A</v>
      </c>
      <c r="E55" s="29">
        <v>12161.923228</v>
      </c>
      <c r="F55" s="27" t="str">
        <f t="shared" si="8"/>
        <v>N/A</v>
      </c>
      <c r="G55" s="29">
        <v>12404.602161999999</v>
      </c>
      <c r="H55" s="27" t="str">
        <f t="shared" si="9"/>
        <v>N/A</v>
      </c>
      <c r="I55" s="8">
        <v>-17</v>
      </c>
      <c r="J55" s="8">
        <v>1.9950000000000001</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13802.206579</v>
      </c>
      <c r="D57" s="27" t="str">
        <f t="shared" si="7"/>
        <v>N/A</v>
      </c>
      <c r="E57" s="29">
        <v>13451.900135</v>
      </c>
      <c r="F57" s="27" t="str">
        <f t="shared" si="8"/>
        <v>N/A</v>
      </c>
      <c r="G57" s="29">
        <v>14287.536054</v>
      </c>
      <c r="H57" s="27" t="str">
        <f t="shared" si="9"/>
        <v>N/A</v>
      </c>
      <c r="I57" s="8">
        <v>-2.54</v>
      </c>
      <c r="J57" s="8">
        <v>6.2119999999999997</v>
      </c>
      <c r="K57" s="28" t="s">
        <v>736</v>
      </c>
      <c r="L57" s="111" t="str">
        <f t="shared" si="10"/>
        <v>Yes</v>
      </c>
    </row>
    <row r="58" spans="1:12" x14ac:dyDescent="0.25">
      <c r="A58" s="174" t="s">
        <v>1499</v>
      </c>
      <c r="B58" s="22" t="s">
        <v>213</v>
      </c>
      <c r="C58" s="29">
        <v>40329.987854999999</v>
      </c>
      <c r="D58" s="27" t="str">
        <f t="shared" si="7"/>
        <v>N/A</v>
      </c>
      <c r="E58" s="29">
        <v>5165.3782609</v>
      </c>
      <c r="F58" s="27" t="str">
        <f t="shared" si="8"/>
        <v>N/A</v>
      </c>
      <c r="G58" s="29">
        <v>6087.1838095000003</v>
      </c>
      <c r="H58" s="27" t="str">
        <f t="shared" si="9"/>
        <v>N/A</v>
      </c>
      <c r="I58" s="8">
        <v>-87.2</v>
      </c>
      <c r="J58" s="8">
        <v>17.850000000000001</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1464.2893501000001</v>
      </c>
      <c r="D60" s="27" t="str">
        <f t="shared" si="7"/>
        <v>N/A</v>
      </c>
      <c r="E60" s="29">
        <v>1454.7660771999999</v>
      </c>
      <c r="F60" s="27" t="str">
        <f t="shared" si="8"/>
        <v>N/A</v>
      </c>
      <c r="G60" s="29">
        <v>1535.3398104</v>
      </c>
      <c r="H60" s="27" t="str">
        <f t="shared" si="9"/>
        <v>N/A</v>
      </c>
      <c r="I60" s="8">
        <v>-0.65</v>
      </c>
      <c r="J60" s="8">
        <v>5.5389999999999997</v>
      </c>
      <c r="K60" s="28" t="s">
        <v>736</v>
      </c>
      <c r="L60" s="111" t="str">
        <f t="shared" si="10"/>
        <v>Yes</v>
      </c>
    </row>
    <row r="61" spans="1:12" x14ac:dyDescent="0.25">
      <c r="A61" s="174" t="s">
        <v>1502</v>
      </c>
      <c r="B61" s="22" t="s">
        <v>213</v>
      </c>
      <c r="C61" s="29">
        <v>1319.4748241</v>
      </c>
      <c r="D61" s="27" t="str">
        <f t="shared" si="7"/>
        <v>N/A</v>
      </c>
      <c r="E61" s="29">
        <v>1322.4305400999999</v>
      </c>
      <c r="F61" s="27" t="str">
        <f t="shared" si="8"/>
        <v>N/A</v>
      </c>
      <c r="G61" s="29">
        <v>1408.6421475</v>
      </c>
      <c r="H61" s="27" t="str">
        <f t="shared" si="9"/>
        <v>N/A</v>
      </c>
      <c r="I61" s="8">
        <v>0.224</v>
      </c>
      <c r="J61" s="8">
        <v>6.5190000000000001</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834.33516815999997</v>
      </c>
      <c r="D64" s="27" t="str">
        <f t="shared" si="7"/>
        <v>N/A</v>
      </c>
      <c r="E64" s="29">
        <v>20363.400000000001</v>
      </c>
      <c r="F64" s="27" t="str">
        <f t="shared" si="8"/>
        <v>N/A</v>
      </c>
      <c r="G64" s="29" t="s">
        <v>1748</v>
      </c>
      <c r="H64" s="27" t="str">
        <f t="shared" si="9"/>
        <v>N/A</v>
      </c>
      <c r="I64" s="8">
        <v>2341</v>
      </c>
      <c r="J64" s="8" t="s">
        <v>1748</v>
      </c>
      <c r="K64" s="28" t="s">
        <v>736</v>
      </c>
      <c r="L64" s="111" t="str">
        <f t="shared" si="10"/>
        <v>N/A</v>
      </c>
    </row>
    <row r="65" spans="1:12" x14ac:dyDescent="0.25">
      <c r="A65" s="174" t="s">
        <v>1506</v>
      </c>
      <c r="B65" s="22" t="s">
        <v>213</v>
      </c>
      <c r="C65" s="29">
        <v>1524.0809803</v>
      </c>
      <c r="D65" s="27" t="str">
        <f t="shared" si="7"/>
        <v>N/A</v>
      </c>
      <c r="E65" s="29">
        <v>1349.5378933</v>
      </c>
      <c r="F65" s="27" t="str">
        <f t="shared" si="8"/>
        <v>N/A</v>
      </c>
      <c r="G65" s="29">
        <v>1470.0937219</v>
      </c>
      <c r="H65" s="27" t="str">
        <f t="shared" si="9"/>
        <v>N/A</v>
      </c>
      <c r="I65" s="8">
        <v>-11.5</v>
      </c>
      <c r="J65" s="8">
        <v>8.9329999999999998</v>
      </c>
      <c r="K65" s="28" t="s">
        <v>736</v>
      </c>
      <c r="L65" s="111" t="str">
        <f t="shared" si="10"/>
        <v>Yes</v>
      </c>
    </row>
    <row r="66" spans="1:12" x14ac:dyDescent="0.25">
      <c r="A66" s="174" t="s">
        <v>1507</v>
      </c>
      <c r="B66" s="22" t="s">
        <v>213</v>
      </c>
      <c r="C66" s="29">
        <v>4500.9759346000001</v>
      </c>
      <c r="D66" s="27" t="str">
        <f t="shared" si="7"/>
        <v>N/A</v>
      </c>
      <c r="E66" s="29">
        <v>4842.7895388999996</v>
      </c>
      <c r="F66" s="27" t="str">
        <f t="shared" si="8"/>
        <v>N/A</v>
      </c>
      <c r="G66" s="29">
        <v>4582.4719707000004</v>
      </c>
      <c r="H66" s="27" t="str">
        <f t="shared" si="9"/>
        <v>N/A</v>
      </c>
      <c r="I66" s="8">
        <v>7.5940000000000003</v>
      </c>
      <c r="J66" s="8">
        <v>-5.38</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2522.0063303000002</v>
      </c>
      <c r="D68" s="27" t="str">
        <f t="shared" si="7"/>
        <v>N/A</v>
      </c>
      <c r="E68" s="29">
        <v>2675.8845784999999</v>
      </c>
      <c r="F68" s="27" t="str">
        <f t="shared" si="8"/>
        <v>N/A</v>
      </c>
      <c r="G68" s="29">
        <v>2326.4700128999998</v>
      </c>
      <c r="H68" s="27" t="str">
        <f t="shared" si="9"/>
        <v>N/A</v>
      </c>
      <c r="I68" s="8">
        <v>6.101</v>
      </c>
      <c r="J68" s="8">
        <v>-13.1</v>
      </c>
      <c r="K68" s="28" t="s">
        <v>736</v>
      </c>
      <c r="L68" s="111" t="str">
        <f t="shared" si="10"/>
        <v>Yes</v>
      </c>
    </row>
    <row r="69" spans="1:12" x14ac:dyDescent="0.25">
      <c r="A69" s="174" t="s">
        <v>1510</v>
      </c>
      <c r="B69" s="22" t="s">
        <v>213</v>
      </c>
      <c r="C69" s="29">
        <v>2512.5471198</v>
      </c>
      <c r="D69" s="27" t="str">
        <f t="shared" si="7"/>
        <v>N/A</v>
      </c>
      <c r="E69" s="29">
        <v>2613.8988374</v>
      </c>
      <c r="F69" s="27" t="str">
        <f t="shared" si="8"/>
        <v>N/A</v>
      </c>
      <c r="G69" s="29">
        <v>2196.0137550999998</v>
      </c>
      <c r="H69" s="27" t="str">
        <f t="shared" si="9"/>
        <v>N/A</v>
      </c>
      <c r="I69" s="8">
        <v>4.0339999999999998</v>
      </c>
      <c r="J69" s="8">
        <v>-16</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t="s">
        <v>1748</v>
      </c>
      <c r="D71" s="27" t="str">
        <f t="shared" si="7"/>
        <v>N/A</v>
      </c>
      <c r="E71" s="29" t="s">
        <v>1748</v>
      </c>
      <c r="F71" s="27" t="str">
        <f t="shared" si="8"/>
        <v>N/A</v>
      </c>
      <c r="G71" s="29">
        <v>6118.9460317000003</v>
      </c>
      <c r="H71" s="27" t="str">
        <f t="shared" si="9"/>
        <v>N/A</v>
      </c>
      <c r="I71" s="8" t="s">
        <v>1748</v>
      </c>
      <c r="J71" s="8" t="s">
        <v>1748</v>
      </c>
      <c r="K71" s="28" t="s">
        <v>736</v>
      </c>
      <c r="L71" s="111" t="str">
        <f t="shared" si="10"/>
        <v>N/A</v>
      </c>
    </row>
    <row r="72" spans="1:12" x14ac:dyDescent="0.25">
      <c r="A72" s="174" t="s">
        <v>1513</v>
      </c>
      <c r="B72" s="22" t="s">
        <v>213</v>
      </c>
      <c r="C72" s="29">
        <v>2963.2145998000001</v>
      </c>
      <c r="D72" s="27" t="str">
        <f t="shared" si="7"/>
        <v>N/A</v>
      </c>
      <c r="E72" s="29">
        <v>3721.0940940999999</v>
      </c>
      <c r="F72" s="27" t="str">
        <f t="shared" si="8"/>
        <v>N/A</v>
      </c>
      <c r="G72" s="29">
        <v>3569.4734016000002</v>
      </c>
      <c r="H72" s="27" t="str">
        <f t="shared" si="9"/>
        <v>N/A</v>
      </c>
      <c r="I72" s="8">
        <v>25.58</v>
      </c>
      <c r="J72" s="8">
        <v>-4.07</v>
      </c>
      <c r="K72" s="28" t="s">
        <v>736</v>
      </c>
      <c r="L72" s="111" t="str">
        <f t="shared" si="10"/>
        <v>Yes</v>
      </c>
    </row>
    <row r="73" spans="1:12" x14ac:dyDescent="0.25">
      <c r="A73" s="174" t="s">
        <v>1514</v>
      </c>
      <c r="B73" s="22" t="s">
        <v>213</v>
      </c>
      <c r="C73" s="29">
        <v>2554.8782636000001</v>
      </c>
      <c r="D73" s="27" t="str">
        <f t="shared" si="7"/>
        <v>N/A</v>
      </c>
      <c r="E73" s="29">
        <v>3672.8406909999999</v>
      </c>
      <c r="F73" s="27" t="str">
        <f t="shared" si="8"/>
        <v>N/A</v>
      </c>
      <c r="G73" s="29">
        <v>4194.1576299999997</v>
      </c>
      <c r="H73" s="27" t="str">
        <f t="shared" si="9"/>
        <v>N/A</v>
      </c>
      <c r="I73" s="8">
        <v>43.76</v>
      </c>
      <c r="J73" s="8">
        <v>14.19</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308996848</v>
      </c>
      <c r="D75" s="27" t="str">
        <f t="shared" ref="D75:D144" si="11">IF($B75="N/A","N/A",IF(C75&gt;10,"No",IF(C75&lt;-10,"No","Yes")))</f>
        <v>N/A</v>
      </c>
      <c r="E75" s="29">
        <v>321669882</v>
      </c>
      <c r="F75" s="27" t="str">
        <f t="shared" ref="F75:F144" si="12">IF($B75="N/A","N/A",IF(E75&gt;10,"No",IF(E75&lt;-10,"No","Yes")))</f>
        <v>N/A</v>
      </c>
      <c r="G75" s="29">
        <v>348229444</v>
      </c>
      <c r="H75" s="27" t="str">
        <f t="shared" ref="H75:H144" si="13">IF($B75="N/A","N/A",IF(G75&gt;10,"No",IF(G75&lt;-10,"No","Yes")))</f>
        <v>N/A</v>
      </c>
      <c r="I75" s="8">
        <v>4.101</v>
      </c>
      <c r="J75" s="8">
        <v>8.2569999999999997</v>
      </c>
      <c r="K75" s="28" t="s">
        <v>736</v>
      </c>
      <c r="L75" s="111" t="str">
        <f t="shared" ref="L75:L135" si="14">IF(J75="Div by 0", "N/A", IF(K75="N/A","N/A", IF(J75&gt;VALUE(MID(K75,1,2)), "No", IF(J75&lt;-1*VALUE(MID(K75,1,2)), "No", "Yes"))))</f>
        <v>Yes</v>
      </c>
    </row>
    <row r="76" spans="1:12" x14ac:dyDescent="0.25">
      <c r="A76" s="174" t="s">
        <v>596</v>
      </c>
      <c r="B76" s="22" t="s">
        <v>213</v>
      </c>
      <c r="C76" s="23">
        <v>40135</v>
      </c>
      <c r="D76" s="27" t="str">
        <f t="shared" si="11"/>
        <v>N/A</v>
      </c>
      <c r="E76" s="23">
        <v>39334</v>
      </c>
      <c r="F76" s="27" t="str">
        <f t="shared" si="12"/>
        <v>N/A</v>
      </c>
      <c r="G76" s="23">
        <v>41969</v>
      </c>
      <c r="H76" s="27" t="str">
        <f t="shared" si="13"/>
        <v>N/A</v>
      </c>
      <c r="I76" s="8">
        <v>-2</v>
      </c>
      <c r="J76" s="8">
        <v>6.6989999999999998</v>
      </c>
      <c r="K76" s="28" t="s">
        <v>736</v>
      </c>
      <c r="L76" s="111" t="str">
        <f t="shared" si="14"/>
        <v>Yes</v>
      </c>
    </row>
    <row r="77" spans="1:12" x14ac:dyDescent="0.25">
      <c r="A77" s="174" t="s">
        <v>1424</v>
      </c>
      <c r="B77" s="22" t="s">
        <v>213</v>
      </c>
      <c r="C77" s="29">
        <v>7698.9372867000002</v>
      </c>
      <c r="D77" s="27" t="str">
        <f t="shared" si="11"/>
        <v>N/A</v>
      </c>
      <c r="E77" s="29">
        <v>8177.9092387999999</v>
      </c>
      <c r="F77" s="27" t="str">
        <f t="shared" si="12"/>
        <v>N/A</v>
      </c>
      <c r="G77" s="29">
        <v>8297.3014368000004</v>
      </c>
      <c r="H77" s="27" t="str">
        <f t="shared" si="13"/>
        <v>N/A</v>
      </c>
      <c r="I77" s="8">
        <v>6.2210000000000001</v>
      </c>
      <c r="J77" s="8">
        <v>1.46</v>
      </c>
      <c r="K77" s="28" t="s">
        <v>736</v>
      </c>
      <c r="L77" s="111" t="str">
        <f t="shared" si="14"/>
        <v>Yes</v>
      </c>
    </row>
    <row r="78" spans="1:12" x14ac:dyDescent="0.25">
      <c r="A78" s="174" t="s">
        <v>1425</v>
      </c>
      <c r="B78" s="22" t="s">
        <v>213</v>
      </c>
      <c r="C78" s="23">
        <v>5.7253021054</v>
      </c>
      <c r="D78" s="27" t="str">
        <f t="shared" si="11"/>
        <v>N/A</v>
      </c>
      <c r="E78" s="23">
        <v>5.9246707683000004</v>
      </c>
      <c r="F78" s="27" t="str">
        <f t="shared" si="12"/>
        <v>N/A</v>
      </c>
      <c r="G78" s="23">
        <v>5.9574686078000001</v>
      </c>
      <c r="H78" s="27" t="str">
        <f t="shared" si="13"/>
        <v>N/A</v>
      </c>
      <c r="I78" s="8">
        <v>3.4820000000000002</v>
      </c>
      <c r="J78" s="8">
        <v>0.55359999999999998</v>
      </c>
      <c r="K78" s="28" t="s">
        <v>736</v>
      </c>
      <c r="L78" s="111" t="str">
        <f t="shared" si="14"/>
        <v>Yes</v>
      </c>
    </row>
    <row r="79" spans="1:12" x14ac:dyDescent="0.25">
      <c r="A79" s="174" t="s">
        <v>597</v>
      </c>
      <c r="B79" s="22" t="s">
        <v>213</v>
      </c>
      <c r="C79" s="29">
        <v>3235432</v>
      </c>
      <c r="D79" s="27" t="str">
        <f t="shared" si="11"/>
        <v>N/A</v>
      </c>
      <c r="E79" s="29">
        <v>3258742</v>
      </c>
      <c r="F79" s="27" t="str">
        <f t="shared" si="12"/>
        <v>N/A</v>
      </c>
      <c r="G79" s="29">
        <v>2778110</v>
      </c>
      <c r="H79" s="27" t="str">
        <f t="shared" si="13"/>
        <v>N/A</v>
      </c>
      <c r="I79" s="8">
        <v>0.72050000000000003</v>
      </c>
      <c r="J79" s="8">
        <v>-14.7</v>
      </c>
      <c r="K79" s="28" t="s">
        <v>736</v>
      </c>
      <c r="L79" s="111" t="str">
        <f t="shared" si="14"/>
        <v>Yes</v>
      </c>
    </row>
    <row r="80" spans="1:12" x14ac:dyDescent="0.25">
      <c r="A80" s="174" t="s">
        <v>598</v>
      </c>
      <c r="B80" s="22" t="s">
        <v>213</v>
      </c>
      <c r="C80" s="23">
        <v>27</v>
      </c>
      <c r="D80" s="27" t="str">
        <f t="shared" si="11"/>
        <v>N/A</v>
      </c>
      <c r="E80" s="23">
        <v>28</v>
      </c>
      <c r="F80" s="27" t="str">
        <f t="shared" si="12"/>
        <v>N/A</v>
      </c>
      <c r="G80" s="23">
        <v>22</v>
      </c>
      <c r="H80" s="27" t="str">
        <f t="shared" si="13"/>
        <v>N/A</v>
      </c>
      <c r="I80" s="8">
        <v>3.7040000000000002</v>
      </c>
      <c r="J80" s="8">
        <v>-21.4</v>
      </c>
      <c r="K80" s="28" t="s">
        <v>736</v>
      </c>
      <c r="L80" s="111" t="str">
        <f t="shared" si="14"/>
        <v>Yes</v>
      </c>
    </row>
    <row r="81" spans="1:12" x14ac:dyDescent="0.25">
      <c r="A81" s="174" t="s">
        <v>1426</v>
      </c>
      <c r="B81" s="22" t="s">
        <v>213</v>
      </c>
      <c r="C81" s="29">
        <v>119830.81481</v>
      </c>
      <c r="D81" s="27" t="str">
        <f t="shared" si="11"/>
        <v>N/A</v>
      </c>
      <c r="E81" s="29">
        <v>116383.64286000001</v>
      </c>
      <c r="F81" s="27" t="str">
        <f t="shared" si="12"/>
        <v>N/A</v>
      </c>
      <c r="G81" s="29">
        <v>126277.72727</v>
      </c>
      <c r="H81" s="27" t="str">
        <f t="shared" si="13"/>
        <v>N/A</v>
      </c>
      <c r="I81" s="8">
        <v>-2.88</v>
      </c>
      <c r="J81" s="8">
        <v>8.5009999999999994</v>
      </c>
      <c r="K81" s="28" t="s">
        <v>736</v>
      </c>
      <c r="L81" s="111" t="str">
        <f t="shared" si="14"/>
        <v>Yes</v>
      </c>
    </row>
    <row r="82" spans="1:12" ht="25" x14ac:dyDescent="0.25">
      <c r="A82" s="174" t="s">
        <v>599</v>
      </c>
      <c r="B82" s="22" t="s">
        <v>213</v>
      </c>
      <c r="C82" s="29">
        <v>1435986</v>
      </c>
      <c r="D82" s="27" t="str">
        <f t="shared" si="11"/>
        <v>N/A</v>
      </c>
      <c r="E82" s="29">
        <v>1357514</v>
      </c>
      <c r="F82" s="27" t="str">
        <f t="shared" si="12"/>
        <v>N/A</v>
      </c>
      <c r="G82" s="29">
        <v>2506684</v>
      </c>
      <c r="H82" s="27" t="str">
        <f t="shared" si="13"/>
        <v>N/A</v>
      </c>
      <c r="I82" s="8">
        <v>-5.46</v>
      </c>
      <c r="J82" s="8">
        <v>84.65</v>
      </c>
      <c r="K82" s="28" t="s">
        <v>736</v>
      </c>
      <c r="L82" s="111" t="str">
        <f t="shared" si="14"/>
        <v>No</v>
      </c>
    </row>
    <row r="83" spans="1:12" x14ac:dyDescent="0.25">
      <c r="A83" s="174" t="s">
        <v>600</v>
      </c>
      <c r="B83" s="22" t="s">
        <v>213</v>
      </c>
      <c r="C83" s="23">
        <v>39</v>
      </c>
      <c r="D83" s="27" t="str">
        <f t="shared" si="11"/>
        <v>N/A</v>
      </c>
      <c r="E83" s="23">
        <v>29</v>
      </c>
      <c r="F83" s="27" t="str">
        <f t="shared" si="12"/>
        <v>N/A</v>
      </c>
      <c r="G83" s="23">
        <v>44</v>
      </c>
      <c r="H83" s="27" t="str">
        <f t="shared" si="13"/>
        <v>N/A</v>
      </c>
      <c r="I83" s="8">
        <v>-25.6</v>
      </c>
      <c r="J83" s="8">
        <v>51.72</v>
      </c>
      <c r="K83" s="28" t="s">
        <v>736</v>
      </c>
      <c r="L83" s="111" t="str">
        <f t="shared" si="14"/>
        <v>No</v>
      </c>
    </row>
    <row r="84" spans="1:12" ht="25" x14ac:dyDescent="0.25">
      <c r="A84" s="143" t="s">
        <v>1427</v>
      </c>
      <c r="B84" s="22" t="s">
        <v>213</v>
      </c>
      <c r="C84" s="29">
        <v>36820.153846000001</v>
      </c>
      <c r="D84" s="27" t="str">
        <f t="shared" si="11"/>
        <v>N/A</v>
      </c>
      <c r="E84" s="29">
        <v>46810.827585999999</v>
      </c>
      <c r="F84" s="27" t="str">
        <f t="shared" si="12"/>
        <v>N/A</v>
      </c>
      <c r="G84" s="29">
        <v>56970.090908999999</v>
      </c>
      <c r="H84" s="27" t="str">
        <f t="shared" si="13"/>
        <v>N/A</v>
      </c>
      <c r="I84" s="8">
        <v>27.13</v>
      </c>
      <c r="J84" s="8">
        <v>21.7</v>
      </c>
      <c r="K84" s="28" t="s">
        <v>736</v>
      </c>
      <c r="L84" s="111" t="str">
        <f t="shared" si="14"/>
        <v>Yes</v>
      </c>
    </row>
    <row r="85" spans="1:12" x14ac:dyDescent="0.25">
      <c r="A85" s="143" t="s">
        <v>601</v>
      </c>
      <c r="B85" s="22" t="s">
        <v>213</v>
      </c>
      <c r="C85" s="29">
        <v>80078769</v>
      </c>
      <c r="D85" s="27" t="str">
        <f t="shared" si="11"/>
        <v>N/A</v>
      </c>
      <c r="E85" s="29">
        <v>37191556</v>
      </c>
      <c r="F85" s="27" t="str">
        <f t="shared" si="12"/>
        <v>N/A</v>
      </c>
      <c r="G85" s="29">
        <v>44814810</v>
      </c>
      <c r="H85" s="27" t="str">
        <f t="shared" si="13"/>
        <v>N/A</v>
      </c>
      <c r="I85" s="8">
        <v>-53.6</v>
      </c>
      <c r="J85" s="8">
        <v>20.5</v>
      </c>
      <c r="K85" s="28" t="s">
        <v>736</v>
      </c>
      <c r="L85" s="111" t="str">
        <f t="shared" si="14"/>
        <v>Yes</v>
      </c>
    </row>
    <row r="86" spans="1:12" x14ac:dyDescent="0.25">
      <c r="A86" s="143" t="s">
        <v>602</v>
      </c>
      <c r="B86" s="22" t="s">
        <v>213</v>
      </c>
      <c r="C86" s="23">
        <v>196</v>
      </c>
      <c r="D86" s="27" t="str">
        <f t="shared" si="11"/>
        <v>N/A</v>
      </c>
      <c r="E86" s="23">
        <v>82</v>
      </c>
      <c r="F86" s="27" t="str">
        <f t="shared" si="12"/>
        <v>N/A</v>
      </c>
      <c r="G86" s="23">
        <v>113</v>
      </c>
      <c r="H86" s="27" t="str">
        <f t="shared" si="13"/>
        <v>N/A</v>
      </c>
      <c r="I86" s="8">
        <v>-58.2</v>
      </c>
      <c r="J86" s="8">
        <v>37.799999999999997</v>
      </c>
      <c r="K86" s="28" t="s">
        <v>736</v>
      </c>
      <c r="L86" s="111" t="str">
        <f t="shared" si="14"/>
        <v>No</v>
      </c>
    </row>
    <row r="87" spans="1:12" x14ac:dyDescent="0.25">
      <c r="A87" s="143" t="s">
        <v>1428</v>
      </c>
      <c r="B87" s="22" t="s">
        <v>213</v>
      </c>
      <c r="C87" s="29">
        <v>408565.14795999997</v>
      </c>
      <c r="D87" s="27" t="str">
        <f t="shared" si="11"/>
        <v>N/A</v>
      </c>
      <c r="E87" s="29">
        <v>453555.56098000001</v>
      </c>
      <c r="F87" s="27" t="str">
        <f t="shared" si="12"/>
        <v>N/A</v>
      </c>
      <c r="G87" s="29">
        <v>396591.23894000001</v>
      </c>
      <c r="H87" s="27" t="str">
        <f t="shared" si="13"/>
        <v>N/A</v>
      </c>
      <c r="I87" s="8">
        <v>11.01</v>
      </c>
      <c r="J87" s="8">
        <v>-12.6</v>
      </c>
      <c r="K87" s="28" t="s">
        <v>736</v>
      </c>
      <c r="L87" s="111" t="str">
        <f t="shared" si="14"/>
        <v>Yes</v>
      </c>
    </row>
    <row r="88" spans="1:12" x14ac:dyDescent="0.25">
      <c r="A88" s="174" t="s">
        <v>603</v>
      </c>
      <c r="B88" s="22" t="s">
        <v>213</v>
      </c>
      <c r="C88" s="29">
        <v>586553406</v>
      </c>
      <c r="D88" s="27" t="str">
        <f t="shared" si="11"/>
        <v>N/A</v>
      </c>
      <c r="E88" s="29">
        <v>341708731</v>
      </c>
      <c r="F88" s="27" t="str">
        <f t="shared" si="12"/>
        <v>N/A</v>
      </c>
      <c r="G88" s="29">
        <v>291773647</v>
      </c>
      <c r="H88" s="27" t="str">
        <f t="shared" si="13"/>
        <v>N/A</v>
      </c>
      <c r="I88" s="8">
        <v>-41.7</v>
      </c>
      <c r="J88" s="8">
        <v>-14.6</v>
      </c>
      <c r="K88" s="28" t="s">
        <v>736</v>
      </c>
      <c r="L88" s="111" t="str">
        <f t="shared" si="14"/>
        <v>Yes</v>
      </c>
    </row>
    <row r="89" spans="1:12" x14ac:dyDescent="0.25">
      <c r="A89" s="178" t="s">
        <v>604</v>
      </c>
      <c r="B89" s="23" t="s">
        <v>213</v>
      </c>
      <c r="C89" s="23">
        <v>13937</v>
      </c>
      <c r="D89" s="27" t="str">
        <f t="shared" si="11"/>
        <v>N/A</v>
      </c>
      <c r="E89" s="23">
        <v>8549</v>
      </c>
      <c r="F89" s="27" t="str">
        <f t="shared" si="12"/>
        <v>N/A</v>
      </c>
      <c r="G89" s="23">
        <v>7271</v>
      </c>
      <c r="H89" s="27" t="str">
        <f t="shared" si="13"/>
        <v>N/A</v>
      </c>
      <c r="I89" s="8">
        <v>-38.700000000000003</v>
      </c>
      <c r="J89" s="8">
        <v>-14.9</v>
      </c>
      <c r="K89" s="31" t="s">
        <v>736</v>
      </c>
      <c r="L89" s="111" t="str">
        <f t="shared" si="14"/>
        <v>Yes</v>
      </c>
    </row>
    <row r="90" spans="1:12" x14ac:dyDescent="0.25">
      <c r="A90" s="174" t="s">
        <v>1429</v>
      </c>
      <c r="B90" s="22" t="s">
        <v>213</v>
      </c>
      <c r="C90" s="29">
        <v>42086.059122999999</v>
      </c>
      <c r="D90" s="27" t="str">
        <f t="shared" si="11"/>
        <v>N/A</v>
      </c>
      <c r="E90" s="29">
        <v>39970.608375000003</v>
      </c>
      <c r="F90" s="27" t="str">
        <f t="shared" si="12"/>
        <v>N/A</v>
      </c>
      <c r="G90" s="29">
        <v>40128.406959</v>
      </c>
      <c r="H90" s="27" t="str">
        <f t="shared" si="13"/>
        <v>N/A</v>
      </c>
      <c r="I90" s="8">
        <v>-5.03</v>
      </c>
      <c r="J90" s="8">
        <v>0.39479999999999998</v>
      </c>
      <c r="K90" s="28" t="s">
        <v>736</v>
      </c>
      <c r="L90" s="111" t="str">
        <f t="shared" si="14"/>
        <v>Yes</v>
      </c>
    </row>
    <row r="91" spans="1:12" x14ac:dyDescent="0.25">
      <c r="A91" s="174" t="s">
        <v>605</v>
      </c>
      <c r="B91" s="22" t="s">
        <v>213</v>
      </c>
      <c r="C91" s="29">
        <v>206910196</v>
      </c>
      <c r="D91" s="27" t="str">
        <f t="shared" si="11"/>
        <v>N/A</v>
      </c>
      <c r="E91" s="29">
        <v>201564672</v>
      </c>
      <c r="F91" s="27" t="str">
        <f t="shared" si="12"/>
        <v>N/A</v>
      </c>
      <c r="G91" s="29">
        <v>221384288</v>
      </c>
      <c r="H91" s="27" t="str">
        <f t="shared" si="13"/>
        <v>N/A</v>
      </c>
      <c r="I91" s="8">
        <v>-2.58</v>
      </c>
      <c r="J91" s="8">
        <v>9.8330000000000002</v>
      </c>
      <c r="K91" s="28" t="s">
        <v>736</v>
      </c>
      <c r="L91" s="111" t="str">
        <f t="shared" si="14"/>
        <v>Yes</v>
      </c>
    </row>
    <row r="92" spans="1:12" x14ac:dyDescent="0.25">
      <c r="A92" s="174" t="s">
        <v>606</v>
      </c>
      <c r="B92" s="22" t="s">
        <v>213</v>
      </c>
      <c r="C92" s="23">
        <v>372717</v>
      </c>
      <c r="D92" s="27" t="str">
        <f t="shared" si="11"/>
        <v>N/A</v>
      </c>
      <c r="E92" s="23">
        <v>388937</v>
      </c>
      <c r="F92" s="27" t="str">
        <f t="shared" si="12"/>
        <v>N/A</v>
      </c>
      <c r="G92" s="23">
        <v>412266</v>
      </c>
      <c r="H92" s="27" t="str">
        <f t="shared" si="13"/>
        <v>N/A</v>
      </c>
      <c r="I92" s="8">
        <v>4.3520000000000003</v>
      </c>
      <c r="J92" s="8">
        <v>5.9980000000000002</v>
      </c>
      <c r="K92" s="28" t="s">
        <v>736</v>
      </c>
      <c r="L92" s="111" t="str">
        <f t="shared" si="14"/>
        <v>Yes</v>
      </c>
    </row>
    <row r="93" spans="1:12" x14ac:dyDescent="0.25">
      <c r="A93" s="174" t="s">
        <v>1430</v>
      </c>
      <c r="B93" s="22" t="s">
        <v>213</v>
      </c>
      <c r="C93" s="29">
        <v>555.14021630000002</v>
      </c>
      <c r="D93" s="27" t="str">
        <f t="shared" si="11"/>
        <v>N/A</v>
      </c>
      <c r="E93" s="29">
        <v>518.24504225999999</v>
      </c>
      <c r="F93" s="27" t="str">
        <f t="shared" si="12"/>
        <v>N/A</v>
      </c>
      <c r="G93" s="29">
        <v>536.99380497000004</v>
      </c>
      <c r="H93" s="27" t="str">
        <f t="shared" si="13"/>
        <v>N/A</v>
      </c>
      <c r="I93" s="8">
        <v>-6.65</v>
      </c>
      <c r="J93" s="8">
        <v>3.6179999999999999</v>
      </c>
      <c r="K93" s="28" t="s">
        <v>736</v>
      </c>
      <c r="L93" s="111" t="str">
        <f t="shared" si="14"/>
        <v>Yes</v>
      </c>
    </row>
    <row r="94" spans="1:12" x14ac:dyDescent="0.25">
      <c r="A94" s="174" t="s">
        <v>607</v>
      </c>
      <c r="B94" s="22" t="s">
        <v>213</v>
      </c>
      <c r="C94" s="29">
        <v>91917141</v>
      </c>
      <c r="D94" s="27" t="str">
        <f t="shared" si="11"/>
        <v>N/A</v>
      </c>
      <c r="E94" s="29">
        <v>92449381</v>
      </c>
      <c r="F94" s="27" t="str">
        <f t="shared" si="12"/>
        <v>N/A</v>
      </c>
      <c r="G94" s="29">
        <v>108092641</v>
      </c>
      <c r="H94" s="27" t="str">
        <f t="shared" si="13"/>
        <v>N/A</v>
      </c>
      <c r="I94" s="8">
        <v>0.57899999999999996</v>
      </c>
      <c r="J94" s="8">
        <v>16.920000000000002</v>
      </c>
      <c r="K94" s="28" t="s">
        <v>736</v>
      </c>
      <c r="L94" s="111" t="str">
        <f t="shared" si="14"/>
        <v>Yes</v>
      </c>
    </row>
    <row r="95" spans="1:12" x14ac:dyDescent="0.25">
      <c r="A95" s="174" t="s">
        <v>608</v>
      </c>
      <c r="B95" s="22" t="s">
        <v>213</v>
      </c>
      <c r="C95" s="23">
        <v>206833</v>
      </c>
      <c r="D95" s="27" t="str">
        <f t="shared" si="11"/>
        <v>N/A</v>
      </c>
      <c r="E95" s="23">
        <v>220055</v>
      </c>
      <c r="F95" s="27" t="str">
        <f t="shared" si="12"/>
        <v>N/A</v>
      </c>
      <c r="G95" s="23">
        <v>230034</v>
      </c>
      <c r="H95" s="27" t="str">
        <f t="shared" si="13"/>
        <v>N/A</v>
      </c>
      <c r="I95" s="8">
        <v>6.3929999999999998</v>
      </c>
      <c r="J95" s="8">
        <v>4.5350000000000001</v>
      </c>
      <c r="K95" s="28" t="s">
        <v>736</v>
      </c>
      <c r="L95" s="111" t="str">
        <f t="shared" si="14"/>
        <v>Yes</v>
      </c>
    </row>
    <row r="96" spans="1:12" x14ac:dyDescent="0.25">
      <c r="A96" s="174" t="s">
        <v>1431</v>
      </c>
      <c r="B96" s="22" t="s">
        <v>213</v>
      </c>
      <c r="C96" s="29">
        <v>444.40268718999999</v>
      </c>
      <c r="D96" s="27" t="str">
        <f t="shared" si="11"/>
        <v>N/A</v>
      </c>
      <c r="E96" s="29">
        <v>420.11942922999998</v>
      </c>
      <c r="F96" s="27" t="str">
        <f t="shared" si="12"/>
        <v>N/A</v>
      </c>
      <c r="G96" s="29">
        <v>469.89854108999998</v>
      </c>
      <c r="H96" s="27" t="str">
        <f t="shared" si="13"/>
        <v>N/A</v>
      </c>
      <c r="I96" s="8">
        <v>-5.46</v>
      </c>
      <c r="J96" s="8">
        <v>11.85</v>
      </c>
      <c r="K96" s="28" t="s">
        <v>736</v>
      </c>
      <c r="L96" s="111" t="str">
        <f t="shared" si="14"/>
        <v>Yes</v>
      </c>
    </row>
    <row r="97" spans="1:12" ht="25" x14ac:dyDescent="0.25">
      <c r="A97" s="174" t="s">
        <v>609</v>
      </c>
      <c r="B97" s="22" t="s">
        <v>213</v>
      </c>
      <c r="C97" s="29">
        <v>55621200</v>
      </c>
      <c r="D97" s="27" t="str">
        <f t="shared" si="11"/>
        <v>N/A</v>
      </c>
      <c r="E97" s="29">
        <v>39389383</v>
      </c>
      <c r="F97" s="27" t="str">
        <f t="shared" si="12"/>
        <v>N/A</v>
      </c>
      <c r="G97" s="29">
        <v>46766821</v>
      </c>
      <c r="H97" s="27" t="str">
        <f t="shared" si="13"/>
        <v>N/A</v>
      </c>
      <c r="I97" s="8">
        <v>-29.2</v>
      </c>
      <c r="J97" s="8">
        <v>18.73</v>
      </c>
      <c r="K97" s="28" t="s">
        <v>736</v>
      </c>
      <c r="L97" s="111" t="str">
        <f t="shared" si="14"/>
        <v>Yes</v>
      </c>
    </row>
    <row r="98" spans="1:12" x14ac:dyDescent="0.25">
      <c r="A98" s="174" t="s">
        <v>610</v>
      </c>
      <c r="B98" s="22" t="s">
        <v>213</v>
      </c>
      <c r="C98" s="23">
        <v>43101</v>
      </c>
      <c r="D98" s="27" t="str">
        <f t="shared" si="11"/>
        <v>N/A</v>
      </c>
      <c r="E98" s="23">
        <v>40102</v>
      </c>
      <c r="F98" s="27" t="str">
        <f t="shared" si="12"/>
        <v>N/A</v>
      </c>
      <c r="G98" s="23">
        <v>48351</v>
      </c>
      <c r="H98" s="27" t="str">
        <f t="shared" si="13"/>
        <v>N/A</v>
      </c>
      <c r="I98" s="8">
        <v>-6.96</v>
      </c>
      <c r="J98" s="8">
        <v>20.57</v>
      </c>
      <c r="K98" s="28" t="s">
        <v>736</v>
      </c>
      <c r="L98" s="111" t="str">
        <f t="shared" si="14"/>
        <v>Yes</v>
      </c>
    </row>
    <row r="99" spans="1:12" ht="25" x14ac:dyDescent="0.25">
      <c r="A99" s="174" t="s">
        <v>1432</v>
      </c>
      <c r="B99" s="22" t="s">
        <v>213</v>
      </c>
      <c r="C99" s="29">
        <v>1290.4851395999999</v>
      </c>
      <c r="D99" s="27" t="str">
        <f t="shared" si="11"/>
        <v>N/A</v>
      </c>
      <c r="E99" s="29">
        <v>982.22988878000001</v>
      </c>
      <c r="F99" s="27" t="str">
        <f t="shared" si="12"/>
        <v>N/A</v>
      </c>
      <c r="G99" s="29">
        <v>967.23585862000004</v>
      </c>
      <c r="H99" s="27" t="str">
        <f t="shared" si="13"/>
        <v>N/A</v>
      </c>
      <c r="I99" s="8">
        <v>-23.9</v>
      </c>
      <c r="J99" s="8">
        <v>-1.53</v>
      </c>
      <c r="K99" s="28" t="s">
        <v>736</v>
      </c>
      <c r="L99" s="111" t="str">
        <f t="shared" si="14"/>
        <v>Yes</v>
      </c>
    </row>
    <row r="100" spans="1:12" x14ac:dyDescent="0.25">
      <c r="A100" s="174" t="s">
        <v>611</v>
      </c>
      <c r="B100" s="22" t="s">
        <v>213</v>
      </c>
      <c r="C100" s="29">
        <v>168342307</v>
      </c>
      <c r="D100" s="27" t="str">
        <f t="shared" si="11"/>
        <v>N/A</v>
      </c>
      <c r="E100" s="29">
        <v>175212940</v>
      </c>
      <c r="F100" s="27" t="str">
        <f t="shared" si="12"/>
        <v>N/A</v>
      </c>
      <c r="G100" s="29">
        <v>196810246</v>
      </c>
      <c r="H100" s="27" t="str">
        <f t="shared" si="13"/>
        <v>N/A</v>
      </c>
      <c r="I100" s="8">
        <v>4.0810000000000004</v>
      </c>
      <c r="J100" s="8">
        <v>12.33</v>
      </c>
      <c r="K100" s="28" t="s">
        <v>736</v>
      </c>
      <c r="L100" s="111" t="str">
        <f t="shared" si="14"/>
        <v>Yes</v>
      </c>
    </row>
    <row r="101" spans="1:12" x14ac:dyDescent="0.25">
      <c r="A101" s="174" t="s">
        <v>612</v>
      </c>
      <c r="B101" s="22" t="s">
        <v>213</v>
      </c>
      <c r="C101" s="23">
        <v>225229</v>
      </c>
      <c r="D101" s="27" t="str">
        <f t="shared" si="11"/>
        <v>N/A</v>
      </c>
      <c r="E101" s="23">
        <v>235828</v>
      </c>
      <c r="F101" s="27" t="str">
        <f t="shared" si="12"/>
        <v>N/A</v>
      </c>
      <c r="G101" s="23">
        <v>248418</v>
      </c>
      <c r="H101" s="27" t="str">
        <f t="shared" si="13"/>
        <v>N/A</v>
      </c>
      <c r="I101" s="8">
        <v>4.7060000000000004</v>
      </c>
      <c r="J101" s="8">
        <v>5.3390000000000004</v>
      </c>
      <c r="K101" s="28" t="s">
        <v>736</v>
      </c>
      <c r="L101" s="111" t="str">
        <f t="shared" si="14"/>
        <v>Yes</v>
      </c>
    </row>
    <row r="102" spans="1:12" x14ac:dyDescent="0.25">
      <c r="A102" s="174" t="s">
        <v>1433</v>
      </c>
      <c r="B102" s="22" t="s">
        <v>213</v>
      </c>
      <c r="C102" s="29">
        <v>747.42731619999995</v>
      </c>
      <c r="D102" s="27" t="str">
        <f t="shared" si="11"/>
        <v>N/A</v>
      </c>
      <c r="E102" s="29">
        <v>742.96919789000003</v>
      </c>
      <c r="F102" s="27" t="str">
        <f t="shared" si="12"/>
        <v>N/A</v>
      </c>
      <c r="G102" s="29">
        <v>792.25436964999994</v>
      </c>
      <c r="H102" s="27" t="str">
        <f t="shared" si="13"/>
        <v>N/A</v>
      </c>
      <c r="I102" s="8">
        <v>-0.59599999999999997</v>
      </c>
      <c r="J102" s="8">
        <v>6.6340000000000003</v>
      </c>
      <c r="K102" s="28" t="s">
        <v>736</v>
      </c>
      <c r="L102" s="111" t="str">
        <f t="shared" si="14"/>
        <v>Yes</v>
      </c>
    </row>
    <row r="103" spans="1:12" x14ac:dyDescent="0.25">
      <c r="A103" s="174" t="s">
        <v>613</v>
      </c>
      <c r="B103" s="22" t="s">
        <v>213</v>
      </c>
      <c r="C103" s="29">
        <v>139300099</v>
      </c>
      <c r="D103" s="27" t="str">
        <f t="shared" si="11"/>
        <v>N/A</v>
      </c>
      <c r="E103" s="29">
        <v>140315102</v>
      </c>
      <c r="F103" s="27" t="str">
        <f t="shared" si="12"/>
        <v>N/A</v>
      </c>
      <c r="G103" s="29">
        <v>150037897</v>
      </c>
      <c r="H103" s="27" t="str">
        <f t="shared" si="13"/>
        <v>N/A</v>
      </c>
      <c r="I103" s="8">
        <v>0.72860000000000003</v>
      </c>
      <c r="J103" s="8">
        <v>6.9290000000000003</v>
      </c>
      <c r="K103" s="28" t="s">
        <v>736</v>
      </c>
      <c r="L103" s="111" t="str">
        <f t="shared" si="14"/>
        <v>Yes</v>
      </c>
    </row>
    <row r="104" spans="1:12" x14ac:dyDescent="0.25">
      <c r="A104" s="174" t="s">
        <v>614</v>
      </c>
      <c r="B104" s="22" t="s">
        <v>213</v>
      </c>
      <c r="C104" s="23">
        <v>309225</v>
      </c>
      <c r="D104" s="27" t="str">
        <f t="shared" si="11"/>
        <v>N/A</v>
      </c>
      <c r="E104" s="23">
        <v>322083</v>
      </c>
      <c r="F104" s="27" t="str">
        <f t="shared" si="12"/>
        <v>N/A</v>
      </c>
      <c r="G104" s="23">
        <v>338941</v>
      </c>
      <c r="H104" s="27" t="str">
        <f t="shared" si="13"/>
        <v>N/A</v>
      </c>
      <c r="I104" s="8">
        <v>4.1580000000000004</v>
      </c>
      <c r="J104" s="8">
        <v>5.234</v>
      </c>
      <c r="K104" s="28" t="s">
        <v>736</v>
      </c>
      <c r="L104" s="111" t="str">
        <f t="shared" si="14"/>
        <v>Yes</v>
      </c>
    </row>
    <row r="105" spans="1:12" x14ac:dyDescent="0.25">
      <c r="A105" s="174" t="s">
        <v>1434</v>
      </c>
      <c r="B105" s="22" t="s">
        <v>213</v>
      </c>
      <c r="C105" s="29">
        <v>450.48136147000002</v>
      </c>
      <c r="D105" s="27" t="str">
        <f t="shared" si="11"/>
        <v>N/A</v>
      </c>
      <c r="E105" s="29">
        <v>435.64889175000002</v>
      </c>
      <c r="F105" s="27" t="str">
        <f t="shared" si="12"/>
        <v>N/A</v>
      </c>
      <c r="G105" s="29">
        <v>442.66670895999999</v>
      </c>
      <c r="H105" s="27" t="str">
        <f t="shared" si="13"/>
        <v>N/A</v>
      </c>
      <c r="I105" s="8">
        <v>-3.29</v>
      </c>
      <c r="J105" s="8">
        <v>1.611</v>
      </c>
      <c r="K105" s="28" t="s">
        <v>736</v>
      </c>
      <c r="L105" s="111" t="str">
        <f t="shared" si="14"/>
        <v>Yes</v>
      </c>
    </row>
    <row r="106" spans="1:12" ht="25" x14ac:dyDescent="0.25">
      <c r="A106" s="174" t="s">
        <v>615</v>
      </c>
      <c r="B106" s="22" t="s">
        <v>213</v>
      </c>
      <c r="C106" s="29">
        <v>168544636</v>
      </c>
      <c r="D106" s="27" t="str">
        <f t="shared" si="11"/>
        <v>N/A</v>
      </c>
      <c r="E106" s="29">
        <v>99016938</v>
      </c>
      <c r="F106" s="27" t="str">
        <f t="shared" si="12"/>
        <v>N/A</v>
      </c>
      <c r="G106" s="29">
        <v>119042651</v>
      </c>
      <c r="H106" s="27" t="str">
        <f t="shared" si="13"/>
        <v>N/A</v>
      </c>
      <c r="I106" s="8">
        <v>-41.3</v>
      </c>
      <c r="J106" s="8">
        <v>20.22</v>
      </c>
      <c r="K106" s="28" t="s">
        <v>736</v>
      </c>
      <c r="L106" s="111" t="str">
        <f t="shared" si="14"/>
        <v>Yes</v>
      </c>
    </row>
    <row r="107" spans="1:12" x14ac:dyDescent="0.25">
      <c r="A107" s="174" t="s">
        <v>616</v>
      </c>
      <c r="B107" s="22" t="s">
        <v>213</v>
      </c>
      <c r="C107" s="23">
        <v>12007</v>
      </c>
      <c r="D107" s="27" t="str">
        <f t="shared" si="11"/>
        <v>N/A</v>
      </c>
      <c r="E107" s="23">
        <v>8842</v>
      </c>
      <c r="F107" s="27" t="str">
        <f t="shared" si="12"/>
        <v>N/A</v>
      </c>
      <c r="G107" s="23">
        <v>10244</v>
      </c>
      <c r="H107" s="27" t="str">
        <f t="shared" si="13"/>
        <v>N/A</v>
      </c>
      <c r="I107" s="8">
        <v>-26.4</v>
      </c>
      <c r="J107" s="8">
        <v>15.86</v>
      </c>
      <c r="K107" s="28" t="s">
        <v>736</v>
      </c>
      <c r="L107" s="111" t="str">
        <f t="shared" si="14"/>
        <v>Yes</v>
      </c>
    </row>
    <row r="108" spans="1:12" x14ac:dyDescent="0.25">
      <c r="A108" s="174" t="s">
        <v>1435</v>
      </c>
      <c r="B108" s="22" t="s">
        <v>213</v>
      </c>
      <c r="C108" s="29">
        <v>14037.197968</v>
      </c>
      <c r="D108" s="27" t="str">
        <f t="shared" si="11"/>
        <v>N/A</v>
      </c>
      <c r="E108" s="29">
        <v>11198.477494000001</v>
      </c>
      <c r="F108" s="27" t="str">
        <f t="shared" si="12"/>
        <v>N/A</v>
      </c>
      <c r="G108" s="29">
        <v>11620.719542999999</v>
      </c>
      <c r="H108" s="27" t="str">
        <f t="shared" si="13"/>
        <v>N/A</v>
      </c>
      <c r="I108" s="8">
        <v>-20.2</v>
      </c>
      <c r="J108" s="8">
        <v>3.7709999999999999</v>
      </c>
      <c r="K108" s="28" t="s">
        <v>736</v>
      </c>
      <c r="L108" s="111" t="str">
        <f t="shared" si="14"/>
        <v>Yes</v>
      </c>
    </row>
    <row r="109" spans="1:12" x14ac:dyDescent="0.25">
      <c r="A109" s="174" t="s">
        <v>617</v>
      </c>
      <c r="B109" s="22" t="s">
        <v>213</v>
      </c>
      <c r="C109" s="29">
        <v>135657828</v>
      </c>
      <c r="D109" s="27" t="str">
        <f t="shared" si="11"/>
        <v>N/A</v>
      </c>
      <c r="E109" s="29">
        <v>133151894</v>
      </c>
      <c r="F109" s="27" t="str">
        <f t="shared" si="12"/>
        <v>N/A</v>
      </c>
      <c r="G109" s="29">
        <v>145259005</v>
      </c>
      <c r="H109" s="27" t="str">
        <f t="shared" si="13"/>
        <v>N/A</v>
      </c>
      <c r="I109" s="8">
        <v>-1.85</v>
      </c>
      <c r="J109" s="8">
        <v>9.093</v>
      </c>
      <c r="K109" s="28" t="s">
        <v>736</v>
      </c>
      <c r="L109" s="111" t="str">
        <f t="shared" si="14"/>
        <v>Yes</v>
      </c>
    </row>
    <row r="110" spans="1:12" x14ac:dyDescent="0.25">
      <c r="A110" s="174" t="s">
        <v>618</v>
      </c>
      <c r="B110" s="22" t="s">
        <v>213</v>
      </c>
      <c r="C110" s="23">
        <v>317323</v>
      </c>
      <c r="D110" s="27" t="str">
        <f t="shared" si="11"/>
        <v>N/A</v>
      </c>
      <c r="E110" s="23">
        <v>324755</v>
      </c>
      <c r="F110" s="27" t="str">
        <f t="shared" si="12"/>
        <v>N/A</v>
      </c>
      <c r="G110" s="23">
        <v>344737</v>
      </c>
      <c r="H110" s="27" t="str">
        <f t="shared" si="13"/>
        <v>N/A</v>
      </c>
      <c r="I110" s="8">
        <v>2.3420000000000001</v>
      </c>
      <c r="J110" s="8">
        <v>6.1529999999999996</v>
      </c>
      <c r="K110" s="28" t="s">
        <v>736</v>
      </c>
      <c r="L110" s="111" t="str">
        <f t="shared" si="14"/>
        <v>Yes</v>
      </c>
    </row>
    <row r="111" spans="1:12" x14ac:dyDescent="0.25">
      <c r="A111" s="174" t="s">
        <v>1436</v>
      </c>
      <c r="B111" s="22" t="s">
        <v>213</v>
      </c>
      <c r="C111" s="29">
        <v>427.50707639000001</v>
      </c>
      <c r="D111" s="27" t="str">
        <f t="shared" si="11"/>
        <v>N/A</v>
      </c>
      <c r="E111" s="29">
        <v>410.00721775</v>
      </c>
      <c r="F111" s="27" t="str">
        <f t="shared" si="12"/>
        <v>N/A</v>
      </c>
      <c r="G111" s="29">
        <v>421.36180624999997</v>
      </c>
      <c r="H111" s="27" t="str">
        <f t="shared" si="13"/>
        <v>N/A</v>
      </c>
      <c r="I111" s="8">
        <v>-4.09</v>
      </c>
      <c r="J111" s="8">
        <v>2.7690000000000001</v>
      </c>
      <c r="K111" s="28" t="s">
        <v>736</v>
      </c>
      <c r="L111" s="111" t="str">
        <f t="shared" si="14"/>
        <v>Yes</v>
      </c>
    </row>
    <row r="112" spans="1:12" x14ac:dyDescent="0.25">
      <c r="A112" s="174" t="s">
        <v>619</v>
      </c>
      <c r="B112" s="22" t="s">
        <v>213</v>
      </c>
      <c r="C112" s="29">
        <v>328996563</v>
      </c>
      <c r="D112" s="27" t="str">
        <f t="shared" si="11"/>
        <v>N/A</v>
      </c>
      <c r="E112" s="29">
        <v>410665638</v>
      </c>
      <c r="F112" s="27" t="str">
        <f t="shared" si="12"/>
        <v>N/A</v>
      </c>
      <c r="G112" s="29">
        <v>420727137</v>
      </c>
      <c r="H112" s="27" t="str">
        <f t="shared" si="13"/>
        <v>N/A</v>
      </c>
      <c r="I112" s="8">
        <v>24.82</v>
      </c>
      <c r="J112" s="8">
        <v>2.4500000000000002</v>
      </c>
      <c r="K112" s="28" t="s">
        <v>736</v>
      </c>
      <c r="L112" s="111" t="str">
        <f t="shared" si="14"/>
        <v>Yes</v>
      </c>
    </row>
    <row r="113" spans="1:12" x14ac:dyDescent="0.25">
      <c r="A113" s="174" t="s">
        <v>620</v>
      </c>
      <c r="B113" s="22" t="s">
        <v>213</v>
      </c>
      <c r="C113" s="23">
        <v>330725</v>
      </c>
      <c r="D113" s="27" t="str">
        <f t="shared" si="11"/>
        <v>N/A</v>
      </c>
      <c r="E113" s="23">
        <v>347062</v>
      </c>
      <c r="F113" s="27" t="str">
        <f t="shared" si="12"/>
        <v>N/A</v>
      </c>
      <c r="G113" s="23">
        <v>360045</v>
      </c>
      <c r="H113" s="27" t="str">
        <f t="shared" si="13"/>
        <v>N/A</v>
      </c>
      <c r="I113" s="8">
        <v>4.9400000000000004</v>
      </c>
      <c r="J113" s="8">
        <v>3.7410000000000001</v>
      </c>
      <c r="K113" s="28" t="s">
        <v>736</v>
      </c>
      <c r="L113" s="111" t="str">
        <f t="shared" si="14"/>
        <v>Yes</v>
      </c>
    </row>
    <row r="114" spans="1:12" x14ac:dyDescent="0.25">
      <c r="A114" s="174" t="s">
        <v>1437</v>
      </c>
      <c r="B114" s="22" t="s">
        <v>213</v>
      </c>
      <c r="C114" s="29">
        <v>994.77379394000002</v>
      </c>
      <c r="D114" s="27" t="str">
        <f t="shared" si="11"/>
        <v>N/A</v>
      </c>
      <c r="E114" s="29">
        <v>1183.2630423000001</v>
      </c>
      <c r="F114" s="27" t="str">
        <f t="shared" si="12"/>
        <v>N/A</v>
      </c>
      <c r="G114" s="29">
        <v>1168.5404241000001</v>
      </c>
      <c r="H114" s="27" t="str">
        <f t="shared" si="13"/>
        <v>N/A</v>
      </c>
      <c r="I114" s="8">
        <v>18.95</v>
      </c>
      <c r="J114" s="8">
        <v>-1.24</v>
      </c>
      <c r="K114" s="28" t="s">
        <v>736</v>
      </c>
      <c r="L114" s="111" t="str">
        <f t="shared" si="14"/>
        <v>Yes</v>
      </c>
    </row>
    <row r="115" spans="1:12" ht="25" x14ac:dyDescent="0.25">
      <c r="A115" s="174" t="s">
        <v>621</v>
      </c>
      <c r="B115" s="22" t="s">
        <v>213</v>
      </c>
      <c r="C115" s="29">
        <v>291612909</v>
      </c>
      <c r="D115" s="27" t="str">
        <f t="shared" si="11"/>
        <v>N/A</v>
      </c>
      <c r="E115" s="29">
        <v>112676900</v>
      </c>
      <c r="F115" s="27" t="str">
        <f t="shared" si="12"/>
        <v>N/A</v>
      </c>
      <c r="G115" s="29">
        <v>109134330</v>
      </c>
      <c r="H115" s="27" t="str">
        <f t="shared" si="13"/>
        <v>N/A</v>
      </c>
      <c r="I115" s="8">
        <v>-61.4</v>
      </c>
      <c r="J115" s="8">
        <v>-3.14</v>
      </c>
      <c r="K115" s="28" t="s">
        <v>736</v>
      </c>
      <c r="L115" s="111" t="str">
        <f t="shared" si="14"/>
        <v>Yes</v>
      </c>
    </row>
    <row r="116" spans="1:12" x14ac:dyDescent="0.25">
      <c r="A116" s="178" t="s">
        <v>622</v>
      </c>
      <c r="B116" s="23" t="s">
        <v>213</v>
      </c>
      <c r="C116" s="23">
        <v>38494</v>
      </c>
      <c r="D116" s="27" t="str">
        <f t="shared" si="11"/>
        <v>N/A</v>
      </c>
      <c r="E116" s="23">
        <v>24349</v>
      </c>
      <c r="F116" s="27" t="str">
        <f t="shared" si="12"/>
        <v>N/A</v>
      </c>
      <c r="G116" s="23">
        <v>25485</v>
      </c>
      <c r="H116" s="27" t="str">
        <f t="shared" si="13"/>
        <v>N/A</v>
      </c>
      <c r="I116" s="8">
        <v>-36.700000000000003</v>
      </c>
      <c r="J116" s="8">
        <v>4.665</v>
      </c>
      <c r="K116" s="31" t="s">
        <v>736</v>
      </c>
      <c r="L116" s="111" t="str">
        <f t="shared" si="14"/>
        <v>Yes</v>
      </c>
    </row>
    <row r="117" spans="1:12" x14ac:dyDescent="0.25">
      <c r="A117" s="174" t="s">
        <v>1438</v>
      </c>
      <c r="B117" s="22" t="s">
        <v>213</v>
      </c>
      <c r="C117" s="29">
        <v>7575.5418767000001</v>
      </c>
      <c r="D117" s="27" t="str">
        <f t="shared" si="11"/>
        <v>N/A</v>
      </c>
      <c r="E117" s="29">
        <v>4627.5781346000003</v>
      </c>
      <c r="F117" s="27" t="str">
        <f t="shared" si="12"/>
        <v>N/A</v>
      </c>
      <c r="G117" s="29">
        <v>4282.2966451000002</v>
      </c>
      <c r="H117" s="27" t="str">
        <f t="shared" si="13"/>
        <v>N/A</v>
      </c>
      <c r="I117" s="8">
        <v>-38.9</v>
      </c>
      <c r="J117" s="8">
        <v>-7.46</v>
      </c>
      <c r="K117" s="28" t="s">
        <v>736</v>
      </c>
      <c r="L117" s="111" t="str">
        <f t="shared" si="14"/>
        <v>Yes</v>
      </c>
    </row>
    <row r="118" spans="1:12" ht="25" x14ac:dyDescent="0.25">
      <c r="A118" s="174" t="s">
        <v>623</v>
      </c>
      <c r="B118" s="22" t="s">
        <v>213</v>
      </c>
      <c r="C118" s="29">
        <v>9772765</v>
      </c>
      <c r="D118" s="27" t="str">
        <f t="shared" si="11"/>
        <v>N/A</v>
      </c>
      <c r="E118" s="29">
        <v>8851372</v>
      </c>
      <c r="F118" s="27" t="str">
        <f t="shared" si="12"/>
        <v>N/A</v>
      </c>
      <c r="G118" s="29">
        <v>21652545</v>
      </c>
      <c r="H118" s="27" t="str">
        <f t="shared" si="13"/>
        <v>N/A</v>
      </c>
      <c r="I118" s="8">
        <v>-9.43</v>
      </c>
      <c r="J118" s="8">
        <v>144.6</v>
      </c>
      <c r="K118" s="28" t="s">
        <v>736</v>
      </c>
      <c r="L118" s="111" t="str">
        <f t="shared" si="14"/>
        <v>No</v>
      </c>
    </row>
    <row r="119" spans="1:12" x14ac:dyDescent="0.25">
      <c r="A119" s="174" t="s">
        <v>624</v>
      </c>
      <c r="B119" s="22" t="s">
        <v>213</v>
      </c>
      <c r="C119" s="23">
        <v>28039</v>
      </c>
      <c r="D119" s="27" t="str">
        <f t="shared" si="11"/>
        <v>N/A</v>
      </c>
      <c r="E119" s="23">
        <v>27497</v>
      </c>
      <c r="F119" s="27" t="str">
        <f t="shared" si="12"/>
        <v>N/A</v>
      </c>
      <c r="G119" s="23">
        <v>33960</v>
      </c>
      <c r="H119" s="27" t="str">
        <f t="shared" si="13"/>
        <v>N/A</v>
      </c>
      <c r="I119" s="8">
        <v>-1.93</v>
      </c>
      <c r="J119" s="8">
        <v>23.5</v>
      </c>
      <c r="K119" s="28" t="s">
        <v>736</v>
      </c>
      <c r="L119" s="111" t="str">
        <f t="shared" si="14"/>
        <v>Yes</v>
      </c>
    </row>
    <row r="120" spans="1:12" x14ac:dyDescent="0.25">
      <c r="A120" s="174" t="s">
        <v>1439</v>
      </c>
      <c r="B120" s="22" t="s">
        <v>213</v>
      </c>
      <c r="C120" s="29">
        <v>348.54185242</v>
      </c>
      <c r="D120" s="27" t="str">
        <f t="shared" si="11"/>
        <v>N/A</v>
      </c>
      <c r="E120" s="29">
        <v>321.90318944000001</v>
      </c>
      <c r="F120" s="27" t="str">
        <f t="shared" si="12"/>
        <v>N/A</v>
      </c>
      <c r="G120" s="29">
        <v>637.58966430999999</v>
      </c>
      <c r="H120" s="27" t="str">
        <f t="shared" si="13"/>
        <v>N/A</v>
      </c>
      <c r="I120" s="8">
        <v>-7.64</v>
      </c>
      <c r="J120" s="8">
        <v>98.07</v>
      </c>
      <c r="K120" s="28" t="s">
        <v>736</v>
      </c>
      <c r="L120" s="111" t="str">
        <f t="shared" si="14"/>
        <v>No</v>
      </c>
    </row>
    <row r="121" spans="1:12" ht="25" x14ac:dyDescent="0.25">
      <c r="A121" s="174" t="s">
        <v>625</v>
      </c>
      <c r="B121" s="22" t="s">
        <v>213</v>
      </c>
      <c r="C121" s="29">
        <v>0</v>
      </c>
      <c r="D121" s="27" t="str">
        <f t="shared" si="11"/>
        <v>N/A</v>
      </c>
      <c r="E121" s="29">
        <v>0</v>
      </c>
      <c r="F121" s="27" t="str">
        <f t="shared" si="12"/>
        <v>N/A</v>
      </c>
      <c r="G121" s="29">
        <v>0</v>
      </c>
      <c r="H121" s="27" t="str">
        <f t="shared" si="13"/>
        <v>N/A</v>
      </c>
      <c r="I121" s="8" t="s">
        <v>1748</v>
      </c>
      <c r="J121" s="8" t="s">
        <v>1748</v>
      </c>
      <c r="K121" s="28" t="s">
        <v>736</v>
      </c>
      <c r="L121" s="111" t="str">
        <f t="shared" si="14"/>
        <v>N/A</v>
      </c>
    </row>
    <row r="122" spans="1:12" x14ac:dyDescent="0.25">
      <c r="A122" s="174" t="s">
        <v>626</v>
      </c>
      <c r="B122" s="22" t="s">
        <v>213</v>
      </c>
      <c r="C122" s="23">
        <v>0</v>
      </c>
      <c r="D122" s="27" t="str">
        <f t="shared" si="11"/>
        <v>N/A</v>
      </c>
      <c r="E122" s="23">
        <v>0</v>
      </c>
      <c r="F122" s="27" t="str">
        <f t="shared" si="12"/>
        <v>N/A</v>
      </c>
      <c r="G122" s="23">
        <v>0</v>
      </c>
      <c r="H122" s="27" t="str">
        <f t="shared" si="13"/>
        <v>N/A</v>
      </c>
      <c r="I122" s="8" t="s">
        <v>1748</v>
      </c>
      <c r="J122" s="8" t="s">
        <v>1748</v>
      </c>
      <c r="K122" s="28" t="s">
        <v>736</v>
      </c>
      <c r="L122" s="111" t="str">
        <f t="shared" si="14"/>
        <v>N/A</v>
      </c>
    </row>
    <row r="123" spans="1:12" ht="25" x14ac:dyDescent="0.25">
      <c r="A123" s="174" t="s">
        <v>1440</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736</v>
      </c>
      <c r="L123" s="111" t="str">
        <f t="shared" si="14"/>
        <v>N/A</v>
      </c>
    </row>
    <row r="124" spans="1:12" ht="25" x14ac:dyDescent="0.25">
      <c r="A124" s="174" t="s">
        <v>627</v>
      </c>
      <c r="B124" s="22" t="s">
        <v>213</v>
      </c>
      <c r="C124" s="29">
        <v>12777100</v>
      </c>
      <c r="D124" s="27" t="str">
        <f t="shared" si="11"/>
        <v>N/A</v>
      </c>
      <c r="E124" s="29">
        <v>0</v>
      </c>
      <c r="F124" s="27" t="str">
        <f t="shared" si="12"/>
        <v>N/A</v>
      </c>
      <c r="G124" s="29">
        <v>0</v>
      </c>
      <c r="H124" s="27" t="str">
        <f t="shared" si="13"/>
        <v>N/A</v>
      </c>
      <c r="I124" s="8">
        <v>-100</v>
      </c>
      <c r="J124" s="8" t="s">
        <v>1748</v>
      </c>
      <c r="K124" s="28" t="s">
        <v>736</v>
      </c>
      <c r="L124" s="111" t="str">
        <f t="shared" si="14"/>
        <v>N/A</v>
      </c>
    </row>
    <row r="125" spans="1:12" x14ac:dyDescent="0.25">
      <c r="A125" s="174" t="s">
        <v>628</v>
      </c>
      <c r="B125" s="22" t="s">
        <v>213</v>
      </c>
      <c r="C125" s="23">
        <v>10911</v>
      </c>
      <c r="D125" s="27" t="str">
        <f t="shared" si="11"/>
        <v>N/A</v>
      </c>
      <c r="E125" s="23">
        <v>0</v>
      </c>
      <c r="F125" s="27" t="str">
        <f t="shared" si="12"/>
        <v>N/A</v>
      </c>
      <c r="G125" s="23">
        <v>0</v>
      </c>
      <c r="H125" s="27" t="str">
        <f t="shared" si="13"/>
        <v>N/A</v>
      </c>
      <c r="I125" s="8">
        <v>-100</v>
      </c>
      <c r="J125" s="8" t="s">
        <v>1748</v>
      </c>
      <c r="K125" s="28" t="s">
        <v>736</v>
      </c>
      <c r="L125" s="111" t="str">
        <f t="shared" si="14"/>
        <v>N/A</v>
      </c>
    </row>
    <row r="126" spans="1:12" ht="25" x14ac:dyDescent="0.25">
      <c r="A126" s="174" t="s">
        <v>1441</v>
      </c>
      <c r="B126" s="22" t="s">
        <v>213</v>
      </c>
      <c r="C126" s="29">
        <v>1171.0292366000001</v>
      </c>
      <c r="D126" s="27" t="str">
        <f t="shared" si="11"/>
        <v>N/A</v>
      </c>
      <c r="E126" s="29" t="s">
        <v>1748</v>
      </c>
      <c r="F126" s="27" t="str">
        <f t="shared" si="12"/>
        <v>N/A</v>
      </c>
      <c r="G126" s="29" t="s">
        <v>1748</v>
      </c>
      <c r="H126" s="27" t="str">
        <f t="shared" si="13"/>
        <v>N/A</v>
      </c>
      <c r="I126" s="8" t="s">
        <v>1748</v>
      </c>
      <c r="J126" s="8" t="s">
        <v>1748</v>
      </c>
      <c r="K126" s="28" t="s">
        <v>736</v>
      </c>
      <c r="L126" s="111" t="str">
        <f t="shared" si="14"/>
        <v>N/A</v>
      </c>
    </row>
    <row r="127" spans="1:12" ht="25" x14ac:dyDescent="0.25">
      <c r="A127" s="174" t="s">
        <v>629</v>
      </c>
      <c r="B127" s="22" t="s">
        <v>213</v>
      </c>
      <c r="C127" s="29">
        <v>5954433</v>
      </c>
      <c r="D127" s="27" t="str">
        <f t="shared" si="11"/>
        <v>N/A</v>
      </c>
      <c r="E127" s="29">
        <v>6689640</v>
      </c>
      <c r="F127" s="27" t="str">
        <f t="shared" si="12"/>
        <v>N/A</v>
      </c>
      <c r="G127" s="29">
        <v>8281787</v>
      </c>
      <c r="H127" s="27" t="str">
        <f t="shared" si="13"/>
        <v>N/A</v>
      </c>
      <c r="I127" s="8">
        <v>12.35</v>
      </c>
      <c r="J127" s="8">
        <v>23.8</v>
      </c>
      <c r="K127" s="28" t="s">
        <v>736</v>
      </c>
      <c r="L127" s="111" t="str">
        <f t="shared" si="14"/>
        <v>Yes</v>
      </c>
    </row>
    <row r="128" spans="1:12" x14ac:dyDescent="0.25">
      <c r="A128" s="174" t="s">
        <v>630</v>
      </c>
      <c r="B128" s="22" t="s">
        <v>213</v>
      </c>
      <c r="C128" s="23">
        <v>3267</v>
      </c>
      <c r="D128" s="27" t="str">
        <f t="shared" si="11"/>
        <v>N/A</v>
      </c>
      <c r="E128" s="23">
        <v>4165</v>
      </c>
      <c r="F128" s="27" t="str">
        <f t="shared" si="12"/>
        <v>N/A</v>
      </c>
      <c r="G128" s="23">
        <v>5763</v>
      </c>
      <c r="H128" s="27" t="str">
        <f t="shared" si="13"/>
        <v>N/A</v>
      </c>
      <c r="I128" s="8">
        <v>27.49</v>
      </c>
      <c r="J128" s="8">
        <v>38.369999999999997</v>
      </c>
      <c r="K128" s="28" t="s">
        <v>736</v>
      </c>
      <c r="L128" s="111" t="str">
        <f t="shared" si="14"/>
        <v>No</v>
      </c>
    </row>
    <row r="129" spans="1:12" ht="25" x14ac:dyDescent="0.25">
      <c r="A129" s="174" t="s">
        <v>1442</v>
      </c>
      <c r="B129" s="22" t="s">
        <v>213</v>
      </c>
      <c r="C129" s="29">
        <v>1822.5996327</v>
      </c>
      <c r="D129" s="27" t="str">
        <f t="shared" si="11"/>
        <v>N/A</v>
      </c>
      <c r="E129" s="29">
        <v>1606.1560624000001</v>
      </c>
      <c r="F129" s="27" t="str">
        <f t="shared" si="12"/>
        <v>N/A</v>
      </c>
      <c r="G129" s="29">
        <v>1437.0617734</v>
      </c>
      <c r="H129" s="27" t="str">
        <f t="shared" si="13"/>
        <v>N/A</v>
      </c>
      <c r="I129" s="8">
        <v>-11.9</v>
      </c>
      <c r="J129" s="8">
        <v>-10.5</v>
      </c>
      <c r="K129" s="28" t="s">
        <v>736</v>
      </c>
      <c r="L129" s="111" t="str">
        <f t="shared" si="14"/>
        <v>Yes</v>
      </c>
    </row>
    <row r="130" spans="1:12" ht="25" x14ac:dyDescent="0.25">
      <c r="A130" s="174" t="s">
        <v>631</v>
      </c>
      <c r="B130" s="22" t="s">
        <v>213</v>
      </c>
      <c r="C130" s="29">
        <v>4371767</v>
      </c>
      <c r="D130" s="27" t="str">
        <f t="shared" si="11"/>
        <v>N/A</v>
      </c>
      <c r="E130" s="29">
        <v>3315435</v>
      </c>
      <c r="F130" s="27" t="str">
        <f t="shared" si="12"/>
        <v>N/A</v>
      </c>
      <c r="G130" s="29">
        <v>3132481</v>
      </c>
      <c r="H130" s="27" t="str">
        <f t="shared" si="13"/>
        <v>N/A</v>
      </c>
      <c r="I130" s="8">
        <v>-24.2</v>
      </c>
      <c r="J130" s="8">
        <v>-5.52</v>
      </c>
      <c r="K130" s="28" t="s">
        <v>736</v>
      </c>
      <c r="L130" s="111" t="str">
        <f t="shared" si="14"/>
        <v>Yes</v>
      </c>
    </row>
    <row r="131" spans="1:12" x14ac:dyDescent="0.25">
      <c r="A131" s="174" t="s">
        <v>632</v>
      </c>
      <c r="B131" s="22" t="s">
        <v>213</v>
      </c>
      <c r="C131" s="23">
        <v>2343</v>
      </c>
      <c r="D131" s="27" t="str">
        <f t="shared" si="11"/>
        <v>N/A</v>
      </c>
      <c r="E131" s="23">
        <v>1972</v>
      </c>
      <c r="F131" s="27" t="str">
        <f t="shared" si="12"/>
        <v>N/A</v>
      </c>
      <c r="G131" s="23">
        <v>1830</v>
      </c>
      <c r="H131" s="27" t="str">
        <f t="shared" si="13"/>
        <v>N/A</v>
      </c>
      <c r="I131" s="8">
        <v>-15.8</v>
      </c>
      <c r="J131" s="8">
        <v>-7.2</v>
      </c>
      <c r="K131" s="28" t="s">
        <v>736</v>
      </c>
      <c r="L131" s="111" t="str">
        <f t="shared" si="14"/>
        <v>Yes</v>
      </c>
    </row>
    <row r="132" spans="1:12" ht="25" x14ac:dyDescent="0.25">
      <c r="A132" s="174" t="s">
        <v>1443</v>
      </c>
      <c r="B132" s="22" t="s">
        <v>213</v>
      </c>
      <c r="C132" s="29">
        <v>1865.8843363000001</v>
      </c>
      <c r="D132" s="27" t="str">
        <f t="shared" si="11"/>
        <v>N/A</v>
      </c>
      <c r="E132" s="29">
        <v>1681.255071</v>
      </c>
      <c r="F132" s="27" t="str">
        <f t="shared" si="12"/>
        <v>N/A</v>
      </c>
      <c r="G132" s="29">
        <v>1711.7382514000001</v>
      </c>
      <c r="H132" s="27" t="str">
        <f t="shared" si="13"/>
        <v>N/A</v>
      </c>
      <c r="I132" s="8">
        <v>-9.9</v>
      </c>
      <c r="J132" s="8">
        <v>1.8129999999999999</v>
      </c>
      <c r="K132" s="28" t="s">
        <v>736</v>
      </c>
      <c r="L132" s="111" t="str">
        <f t="shared" si="14"/>
        <v>Yes</v>
      </c>
    </row>
    <row r="133" spans="1:12" x14ac:dyDescent="0.25">
      <c r="A133" s="174" t="s">
        <v>633</v>
      </c>
      <c r="B133" s="22" t="s">
        <v>213</v>
      </c>
      <c r="C133" s="29">
        <v>43816178</v>
      </c>
      <c r="D133" s="27" t="str">
        <f t="shared" si="11"/>
        <v>N/A</v>
      </c>
      <c r="E133" s="29">
        <v>25867692</v>
      </c>
      <c r="F133" s="27" t="str">
        <f t="shared" si="12"/>
        <v>N/A</v>
      </c>
      <c r="G133" s="29">
        <v>26556689</v>
      </c>
      <c r="H133" s="27" t="str">
        <f t="shared" si="13"/>
        <v>N/A</v>
      </c>
      <c r="I133" s="8">
        <v>-41</v>
      </c>
      <c r="J133" s="8">
        <v>2.6640000000000001</v>
      </c>
      <c r="K133" s="28" t="s">
        <v>736</v>
      </c>
      <c r="L133" s="111" t="str">
        <f t="shared" si="14"/>
        <v>Yes</v>
      </c>
    </row>
    <row r="134" spans="1:12" x14ac:dyDescent="0.25">
      <c r="A134" s="174" t="s">
        <v>634</v>
      </c>
      <c r="B134" s="22" t="s">
        <v>213</v>
      </c>
      <c r="C134" s="23">
        <v>2969</v>
      </c>
      <c r="D134" s="27" t="str">
        <f t="shared" si="11"/>
        <v>N/A</v>
      </c>
      <c r="E134" s="23">
        <v>1559</v>
      </c>
      <c r="F134" s="27" t="str">
        <f t="shared" si="12"/>
        <v>N/A</v>
      </c>
      <c r="G134" s="23">
        <v>1887</v>
      </c>
      <c r="H134" s="27" t="str">
        <f t="shared" si="13"/>
        <v>N/A</v>
      </c>
      <c r="I134" s="8">
        <v>-47.5</v>
      </c>
      <c r="J134" s="8">
        <v>21.04</v>
      </c>
      <c r="K134" s="28" t="s">
        <v>736</v>
      </c>
      <c r="L134" s="111" t="str">
        <f t="shared" si="14"/>
        <v>Yes</v>
      </c>
    </row>
    <row r="135" spans="1:12" x14ac:dyDescent="0.25">
      <c r="A135" s="174" t="s">
        <v>1444</v>
      </c>
      <c r="B135" s="22" t="s">
        <v>213</v>
      </c>
      <c r="C135" s="29">
        <v>14757.890872</v>
      </c>
      <c r="D135" s="27" t="str">
        <f t="shared" si="11"/>
        <v>N/A</v>
      </c>
      <c r="E135" s="29">
        <v>16592.490057999999</v>
      </c>
      <c r="F135" s="27" t="str">
        <f t="shared" si="12"/>
        <v>N/A</v>
      </c>
      <c r="G135" s="29">
        <v>14073.497085000001</v>
      </c>
      <c r="H135" s="27" t="str">
        <f t="shared" si="13"/>
        <v>N/A</v>
      </c>
      <c r="I135" s="8">
        <v>12.43</v>
      </c>
      <c r="J135" s="8">
        <v>-15.2</v>
      </c>
      <c r="K135" s="28" t="s">
        <v>736</v>
      </c>
      <c r="L135" s="111" t="str">
        <f t="shared" si="14"/>
        <v>Yes</v>
      </c>
    </row>
    <row r="136" spans="1:12" ht="25" x14ac:dyDescent="0.25">
      <c r="A136" s="174" t="s">
        <v>635</v>
      </c>
      <c r="B136" s="22" t="s">
        <v>213</v>
      </c>
      <c r="C136" s="29">
        <v>103103</v>
      </c>
      <c r="D136" s="27" t="str">
        <f t="shared" si="11"/>
        <v>N/A</v>
      </c>
      <c r="E136" s="29">
        <v>65701</v>
      </c>
      <c r="F136" s="27" t="str">
        <f t="shared" si="12"/>
        <v>N/A</v>
      </c>
      <c r="G136" s="29">
        <v>66323</v>
      </c>
      <c r="H136" s="27" t="str">
        <f t="shared" si="13"/>
        <v>N/A</v>
      </c>
      <c r="I136" s="8">
        <v>-36.299999999999997</v>
      </c>
      <c r="J136" s="8">
        <v>0.94669999999999999</v>
      </c>
      <c r="K136" s="28" t="s">
        <v>736</v>
      </c>
      <c r="L136" s="111" t="str">
        <f>IF(J136="Div by 0", "N/A", IF(OR(J136="N/A",K136="N/A"),"N/A", IF(J136&gt;VALUE(MID(K136,1,2)), "No", IF(J136&lt;-1*VALUE(MID(K136,1,2)), "No", "Yes"))))</f>
        <v>Yes</v>
      </c>
    </row>
    <row r="137" spans="1:12" x14ac:dyDescent="0.25">
      <c r="A137" s="174" t="s">
        <v>636</v>
      </c>
      <c r="B137" s="22" t="s">
        <v>213</v>
      </c>
      <c r="C137" s="23">
        <v>218</v>
      </c>
      <c r="D137" s="27" t="str">
        <f t="shared" si="11"/>
        <v>N/A</v>
      </c>
      <c r="E137" s="23">
        <v>143</v>
      </c>
      <c r="F137" s="27" t="str">
        <f t="shared" si="12"/>
        <v>N/A</v>
      </c>
      <c r="G137" s="23">
        <v>106</v>
      </c>
      <c r="H137" s="27" t="str">
        <f t="shared" si="13"/>
        <v>N/A</v>
      </c>
      <c r="I137" s="8">
        <v>-34.4</v>
      </c>
      <c r="J137" s="8">
        <v>-25.9</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472.94954128000001</v>
      </c>
      <c r="D138" s="27" t="str">
        <f t="shared" si="11"/>
        <v>N/A</v>
      </c>
      <c r="E138" s="29">
        <v>459.44755244999999</v>
      </c>
      <c r="F138" s="27" t="str">
        <f t="shared" si="12"/>
        <v>N/A</v>
      </c>
      <c r="G138" s="29">
        <v>625.68867924999995</v>
      </c>
      <c r="H138" s="27" t="str">
        <f t="shared" si="13"/>
        <v>N/A</v>
      </c>
      <c r="I138" s="8">
        <v>-2.85</v>
      </c>
      <c r="J138" s="8">
        <v>36.18</v>
      </c>
      <c r="K138" s="28" t="s">
        <v>736</v>
      </c>
      <c r="L138" s="111" t="str">
        <f t="shared" si="15"/>
        <v>No</v>
      </c>
    </row>
    <row r="139" spans="1:12" ht="25" x14ac:dyDescent="0.25">
      <c r="A139" s="174" t="s">
        <v>637</v>
      </c>
      <c r="B139" s="22" t="s">
        <v>213</v>
      </c>
      <c r="C139" s="29">
        <v>26873712</v>
      </c>
      <c r="D139" s="27" t="str">
        <f t="shared" si="11"/>
        <v>N/A</v>
      </c>
      <c r="E139" s="29">
        <v>19860806</v>
      </c>
      <c r="F139" s="27" t="str">
        <f t="shared" si="12"/>
        <v>N/A</v>
      </c>
      <c r="G139" s="29">
        <v>27095553</v>
      </c>
      <c r="H139" s="27" t="str">
        <f t="shared" si="13"/>
        <v>N/A</v>
      </c>
      <c r="I139" s="8">
        <v>-26.1</v>
      </c>
      <c r="J139" s="8">
        <v>36.43</v>
      </c>
      <c r="K139" s="28" t="s">
        <v>736</v>
      </c>
      <c r="L139" s="111" t="str">
        <f t="shared" si="15"/>
        <v>No</v>
      </c>
    </row>
    <row r="140" spans="1:12" x14ac:dyDescent="0.25">
      <c r="A140" s="174" t="s">
        <v>638</v>
      </c>
      <c r="B140" s="22" t="s">
        <v>213</v>
      </c>
      <c r="C140" s="23">
        <v>276</v>
      </c>
      <c r="D140" s="27" t="str">
        <f t="shared" si="11"/>
        <v>N/A</v>
      </c>
      <c r="E140" s="23">
        <v>208</v>
      </c>
      <c r="F140" s="27" t="str">
        <f t="shared" si="12"/>
        <v>N/A</v>
      </c>
      <c r="G140" s="23">
        <v>289</v>
      </c>
      <c r="H140" s="27" t="str">
        <f t="shared" si="13"/>
        <v>N/A</v>
      </c>
      <c r="I140" s="8">
        <v>-24.6</v>
      </c>
      <c r="J140" s="8">
        <v>38.94</v>
      </c>
      <c r="K140" s="28" t="s">
        <v>736</v>
      </c>
      <c r="L140" s="111" t="str">
        <f t="shared" si="15"/>
        <v>No</v>
      </c>
    </row>
    <row r="141" spans="1:12" ht="25" x14ac:dyDescent="0.25">
      <c r="A141" s="174" t="s">
        <v>1446</v>
      </c>
      <c r="B141" s="22" t="s">
        <v>213</v>
      </c>
      <c r="C141" s="29">
        <v>97368.521739000003</v>
      </c>
      <c r="D141" s="27" t="str">
        <f t="shared" si="11"/>
        <v>N/A</v>
      </c>
      <c r="E141" s="29">
        <v>95484.644230999998</v>
      </c>
      <c r="F141" s="27" t="str">
        <f t="shared" si="12"/>
        <v>N/A</v>
      </c>
      <c r="G141" s="29">
        <v>93756.238754000005</v>
      </c>
      <c r="H141" s="27" t="str">
        <f t="shared" si="13"/>
        <v>N/A</v>
      </c>
      <c r="I141" s="8">
        <v>-1.93</v>
      </c>
      <c r="J141" s="8">
        <v>-1.81</v>
      </c>
      <c r="K141" s="28" t="s">
        <v>736</v>
      </c>
      <c r="L141" s="111" t="str">
        <f t="shared" si="15"/>
        <v>Yes</v>
      </c>
    </row>
    <row r="142" spans="1:12" ht="25" x14ac:dyDescent="0.25">
      <c r="A142" s="174" t="s">
        <v>639</v>
      </c>
      <c r="B142" s="22" t="s">
        <v>213</v>
      </c>
      <c r="C142" s="29">
        <v>122507501</v>
      </c>
      <c r="D142" s="27" t="str">
        <f t="shared" si="11"/>
        <v>N/A</v>
      </c>
      <c r="E142" s="29">
        <v>104452794</v>
      </c>
      <c r="F142" s="27" t="str">
        <f t="shared" si="12"/>
        <v>N/A</v>
      </c>
      <c r="G142" s="29">
        <v>116076844</v>
      </c>
      <c r="H142" s="27" t="str">
        <f t="shared" si="13"/>
        <v>N/A</v>
      </c>
      <c r="I142" s="8">
        <v>-14.7</v>
      </c>
      <c r="J142" s="8">
        <v>11.13</v>
      </c>
      <c r="K142" s="28" t="s">
        <v>736</v>
      </c>
      <c r="L142" s="111" t="str">
        <f t="shared" ref="L142:L153" si="16">IF(J142="Div by 0", "N/A", IF(K142="N/A","N/A", IF(J142&gt;VALUE(MID(K142,1,2)), "No", IF(J142&lt;-1*VALUE(MID(K142,1,2)), "No", "Yes"))))</f>
        <v>Yes</v>
      </c>
    </row>
    <row r="143" spans="1:12" x14ac:dyDescent="0.25">
      <c r="A143" s="174" t="s">
        <v>640</v>
      </c>
      <c r="B143" s="22" t="s">
        <v>213</v>
      </c>
      <c r="C143" s="23">
        <v>173155</v>
      </c>
      <c r="D143" s="27" t="str">
        <f t="shared" si="11"/>
        <v>N/A</v>
      </c>
      <c r="E143" s="23">
        <v>173153</v>
      </c>
      <c r="F143" s="27" t="str">
        <f t="shared" si="12"/>
        <v>N/A</v>
      </c>
      <c r="G143" s="23">
        <v>176347</v>
      </c>
      <c r="H143" s="27" t="str">
        <f t="shared" si="13"/>
        <v>N/A</v>
      </c>
      <c r="I143" s="8">
        <v>-1E-3</v>
      </c>
      <c r="J143" s="8">
        <v>1.845</v>
      </c>
      <c r="K143" s="28" t="s">
        <v>736</v>
      </c>
      <c r="L143" s="111" t="str">
        <f t="shared" si="16"/>
        <v>Yes</v>
      </c>
    </row>
    <row r="144" spans="1:12" ht="25" x14ac:dyDescent="0.25">
      <c r="A144" s="174" t="s">
        <v>1447</v>
      </c>
      <c r="B144" s="22" t="s">
        <v>213</v>
      </c>
      <c r="C144" s="29">
        <v>707.50195489999999</v>
      </c>
      <c r="D144" s="27" t="str">
        <f t="shared" si="11"/>
        <v>N/A</v>
      </c>
      <c r="E144" s="29">
        <v>603.23987455999998</v>
      </c>
      <c r="F144" s="27" t="str">
        <f t="shared" si="12"/>
        <v>N/A</v>
      </c>
      <c r="G144" s="29">
        <v>658.22976290999998</v>
      </c>
      <c r="H144" s="27" t="str">
        <f t="shared" si="13"/>
        <v>N/A</v>
      </c>
      <c r="I144" s="8">
        <v>-14.7</v>
      </c>
      <c r="J144" s="8">
        <v>9.1159999999999997</v>
      </c>
      <c r="K144" s="28" t="s">
        <v>736</v>
      </c>
      <c r="L144" s="111" t="str">
        <f t="shared" si="16"/>
        <v>Yes</v>
      </c>
    </row>
    <row r="145" spans="1:12" ht="25" x14ac:dyDescent="0.25">
      <c r="A145" s="174" t="s">
        <v>641</v>
      </c>
      <c r="B145" s="22" t="s">
        <v>213</v>
      </c>
      <c r="C145" s="29">
        <v>217592966</v>
      </c>
      <c r="D145" s="27" t="str">
        <f t="shared" ref="D145:D153" si="17">IF($B145="N/A","N/A",IF(C145&gt;10,"No",IF(C145&lt;-10,"No","Yes")))</f>
        <v>N/A</v>
      </c>
      <c r="E145" s="29">
        <v>122779813</v>
      </c>
      <c r="F145" s="27" t="str">
        <f t="shared" ref="F145:F153" si="18">IF($B145="N/A","N/A",IF(E145&gt;10,"No",IF(E145&lt;-10,"No","Yes")))</f>
        <v>N/A</v>
      </c>
      <c r="G145" s="29">
        <v>167402591</v>
      </c>
      <c r="H145" s="27" t="str">
        <f t="shared" ref="H145:H153" si="19">IF($B145="N/A","N/A",IF(G145&gt;10,"No",IF(G145&lt;-10,"No","Yes")))</f>
        <v>N/A</v>
      </c>
      <c r="I145" s="8">
        <v>-43.6</v>
      </c>
      <c r="J145" s="8">
        <v>36.340000000000003</v>
      </c>
      <c r="K145" s="28" t="s">
        <v>736</v>
      </c>
      <c r="L145" s="111" t="str">
        <f t="shared" si="16"/>
        <v>No</v>
      </c>
    </row>
    <row r="146" spans="1:12" x14ac:dyDescent="0.25">
      <c r="A146" s="174" t="s">
        <v>642</v>
      </c>
      <c r="B146" s="22" t="s">
        <v>213</v>
      </c>
      <c r="C146" s="23">
        <v>4524</v>
      </c>
      <c r="D146" s="27" t="str">
        <f t="shared" si="17"/>
        <v>N/A</v>
      </c>
      <c r="E146" s="23">
        <v>4525</v>
      </c>
      <c r="F146" s="27" t="str">
        <f t="shared" si="18"/>
        <v>N/A</v>
      </c>
      <c r="G146" s="23">
        <v>5272</v>
      </c>
      <c r="H146" s="27" t="str">
        <f t="shared" si="19"/>
        <v>N/A</v>
      </c>
      <c r="I146" s="8">
        <v>2.2100000000000002E-2</v>
      </c>
      <c r="J146" s="8">
        <v>16.510000000000002</v>
      </c>
      <c r="K146" s="28" t="s">
        <v>736</v>
      </c>
      <c r="L146" s="111" t="str">
        <f t="shared" si="16"/>
        <v>Yes</v>
      </c>
    </row>
    <row r="147" spans="1:12" ht="25" x14ac:dyDescent="0.25">
      <c r="A147" s="174" t="s">
        <v>1448</v>
      </c>
      <c r="B147" s="22" t="s">
        <v>213</v>
      </c>
      <c r="C147" s="29">
        <v>48097.472590999998</v>
      </c>
      <c r="D147" s="27" t="str">
        <f t="shared" si="17"/>
        <v>N/A</v>
      </c>
      <c r="E147" s="29">
        <v>27133.660330999999</v>
      </c>
      <c r="F147" s="27" t="str">
        <f t="shared" si="18"/>
        <v>N/A</v>
      </c>
      <c r="G147" s="29">
        <v>31753.147002999998</v>
      </c>
      <c r="H147" s="27" t="str">
        <f t="shared" si="19"/>
        <v>N/A</v>
      </c>
      <c r="I147" s="8">
        <v>-43.6</v>
      </c>
      <c r="J147" s="8">
        <v>17.02</v>
      </c>
      <c r="K147" s="28" t="s">
        <v>736</v>
      </c>
      <c r="L147" s="111" t="str">
        <f t="shared" si="16"/>
        <v>Yes</v>
      </c>
    </row>
    <row r="148" spans="1:12" ht="25" x14ac:dyDescent="0.25">
      <c r="A148" s="174" t="s">
        <v>643</v>
      </c>
      <c r="B148" s="22" t="s">
        <v>213</v>
      </c>
      <c r="C148" s="29">
        <v>35206214</v>
      </c>
      <c r="D148" s="27" t="str">
        <f t="shared" si="17"/>
        <v>N/A</v>
      </c>
      <c r="E148" s="29">
        <v>21584050</v>
      </c>
      <c r="F148" s="27" t="str">
        <f t="shared" si="18"/>
        <v>N/A</v>
      </c>
      <c r="G148" s="29">
        <v>23690509</v>
      </c>
      <c r="H148" s="27" t="str">
        <f t="shared" si="19"/>
        <v>N/A</v>
      </c>
      <c r="I148" s="8">
        <v>-38.700000000000003</v>
      </c>
      <c r="J148" s="8">
        <v>9.7590000000000003</v>
      </c>
      <c r="K148" s="28" t="s">
        <v>736</v>
      </c>
      <c r="L148" s="111" t="str">
        <f t="shared" si="16"/>
        <v>Yes</v>
      </c>
    </row>
    <row r="149" spans="1:12" x14ac:dyDescent="0.25">
      <c r="A149" s="174" t="s">
        <v>644</v>
      </c>
      <c r="B149" s="22" t="s">
        <v>213</v>
      </c>
      <c r="C149" s="23">
        <v>63551</v>
      </c>
      <c r="D149" s="27" t="str">
        <f t="shared" si="17"/>
        <v>N/A</v>
      </c>
      <c r="E149" s="23">
        <v>56075</v>
      </c>
      <c r="F149" s="27" t="str">
        <f t="shared" si="18"/>
        <v>N/A</v>
      </c>
      <c r="G149" s="23">
        <v>55829</v>
      </c>
      <c r="H149" s="27" t="str">
        <f t="shared" si="19"/>
        <v>N/A</v>
      </c>
      <c r="I149" s="8">
        <v>-11.8</v>
      </c>
      <c r="J149" s="8">
        <v>-0.439</v>
      </c>
      <c r="K149" s="28" t="s">
        <v>736</v>
      </c>
      <c r="L149" s="111" t="str">
        <f t="shared" si="16"/>
        <v>Yes</v>
      </c>
    </row>
    <row r="150" spans="1:12" x14ac:dyDescent="0.25">
      <c r="A150" s="174" t="s">
        <v>1449</v>
      </c>
      <c r="B150" s="22" t="s">
        <v>213</v>
      </c>
      <c r="C150" s="29">
        <v>553.98363518999997</v>
      </c>
      <c r="D150" s="27" t="str">
        <f t="shared" si="17"/>
        <v>N/A</v>
      </c>
      <c r="E150" s="29">
        <v>384.91395453000001</v>
      </c>
      <c r="F150" s="27" t="str">
        <f t="shared" si="18"/>
        <v>N/A</v>
      </c>
      <c r="G150" s="29">
        <v>424.34055776999998</v>
      </c>
      <c r="H150" s="27" t="str">
        <f t="shared" si="19"/>
        <v>N/A</v>
      </c>
      <c r="I150" s="8">
        <v>-30.5</v>
      </c>
      <c r="J150" s="8">
        <v>10.24</v>
      </c>
      <c r="K150" s="28" t="s">
        <v>736</v>
      </c>
      <c r="L150" s="111" t="str">
        <f t="shared" si="16"/>
        <v>Yes</v>
      </c>
    </row>
    <row r="151" spans="1:12" ht="25" x14ac:dyDescent="0.25">
      <c r="A151" s="174" t="s">
        <v>645</v>
      </c>
      <c r="B151" s="22" t="s">
        <v>213</v>
      </c>
      <c r="C151" s="29">
        <v>9455086</v>
      </c>
      <c r="D151" s="27" t="str">
        <f t="shared" si="17"/>
        <v>N/A</v>
      </c>
      <c r="E151" s="29">
        <v>38586276</v>
      </c>
      <c r="F151" s="27" t="str">
        <f t="shared" si="18"/>
        <v>N/A</v>
      </c>
      <c r="G151" s="29">
        <v>47571520</v>
      </c>
      <c r="H151" s="27" t="str">
        <f t="shared" si="19"/>
        <v>N/A</v>
      </c>
      <c r="I151" s="8">
        <v>308.10000000000002</v>
      </c>
      <c r="J151" s="8">
        <v>23.29</v>
      </c>
      <c r="K151" s="28" t="s">
        <v>736</v>
      </c>
      <c r="L151" s="111" t="str">
        <f t="shared" si="16"/>
        <v>Yes</v>
      </c>
    </row>
    <row r="152" spans="1:12" x14ac:dyDescent="0.25">
      <c r="A152" s="174" t="s">
        <v>646</v>
      </c>
      <c r="B152" s="22" t="s">
        <v>213</v>
      </c>
      <c r="C152" s="23">
        <v>1852</v>
      </c>
      <c r="D152" s="27" t="str">
        <f t="shared" si="17"/>
        <v>N/A</v>
      </c>
      <c r="E152" s="23">
        <v>4521</v>
      </c>
      <c r="F152" s="27" t="str">
        <f t="shared" si="18"/>
        <v>N/A</v>
      </c>
      <c r="G152" s="23">
        <v>5333</v>
      </c>
      <c r="H152" s="27" t="str">
        <f t="shared" si="19"/>
        <v>N/A</v>
      </c>
      <c r="I152" s="8">
        <v>144.1</v>
      </c>
      <c r="J152" s="8">
        <v>17.96</v>
      </c>
      <c r="K152" s="28" t="s">
        <v>736</v>
      </c>
      <c r="L152" s="111" t="str">
        <f t="shared" si="16"/>
        <v>Yes</v>
      </c>
    </row>
    <row r="153" spans="1:12" x14ac:dyDescent="0.25">
      <c r="A153" s="174" t="s">
        <v>1450</v>
      </c>
      <c r="B153" s="22" t="s">
        <v>213</v>
      </c>
      <c r="C153" s="29">
        <v>5105.3380129999996</v>
      </c>
      <c r="D153" s="27" t="str">
        <f t="shared" si="17"/>
        <v>N/A</v>
      </c>
      <c r="E153" s="29">
        <v>8534.8984737999999</v>
      </c>
      <c r="F153" s="27" t="str">
        <f t="shared" si="18"/>
        <v>N/A</v>
      </c>
      <c r="G153" s="29">
        <v>8920.2175136000005</v>
      </c>
      <c r="H153" s="27" t="str">
        <f t="shared" si="19"/>
        <v>N/A</v>
      </c>
      <c r="I153" s="8">
        <v>67.180000000000007</v>
      </c>
      <c r="J153" s="8">
        <v>4.5149999999999997</v>
      </c>
      <c r="K153" s="28" t="s">
        <v>736</v>
      </c>
      <c r="L153" s="111" t="str">
        <f t="shared" si="16"/>
        <v>Yes</v>
      </c>
    </row>
    <row r="154" spans="1:12" x14ac:dyDescent="0.25">
      <c r="A154" s="174" t="s">
        <v>1516</v>
      </c>
      <c r="B154" s="22" t="s">
        <v>213</v>
      </c>
      <c r="C154" s="29">
        <v>454.24012936000003</v>
      </c>
      <c r="D154" s="27" t="str">
        <f t="shared" ref="D154:D173" si="20">IF($B154="N/A","N/A",IF(C154&gt;10,"No",IF(C154&lt;-10,"No","Yes")))</f>
        <v>N/A</v>
      </c>
      <c r="E154" s="29">
        <v>459.44110905000002</v>
      </c>
      <c r="F154" s="27" t="str">
        <f t="shared" ref="F154:F173" si="21">IF($B154="N/A","N/A",IF(E154&gt;10,"No",IF(E154&lt;-10,"No","Yes")))</f>
        <v>N/A</v>
      </c>
      <c r="G154" s="29">
        <v>459.65725825999999</v>
      </c>
      <c r="H154" s="27" t="str">
        <f t="shared" ref="H154:H173" si="22">IF($B154="N/A","N/A",IF(G154&gt;10,"No",IF(G154&lt;-10,"No","Yes")))</f>
        <v>N/A</v>
      </c>
      <c r="I154" s="8">
        <v>1.145</v>
      </c>
      <c r="J154" s="8">
        <v>4.7E-2</v>
      </c>
      <c r="K154" s="28" t="s">
        <v>736</v>
      </c>
      <c r="L154" s="111" t="str">
        <f t="shared" ref="L154:L173" si="23">IF(J154="Div by 0", "N/A", IF(K154="N/A","N/A", IF(J154&gt;VALUE(MID(K154,1,2)), "No", IF(J154&lt;-1*VALUE(MID(K154,1,2)), "No", "Yes"))))</f>
        <v>Yes</v>
      </c>
    </row>
    <row r="155" spans="1:12" x14ac:dyDescent="0.25">
      <c r="A155" s="180" t="s">
        <v>1517</v>
      </c>
      <c r="B155" s="22" t="s">
        <v>213</v>
      </c>
      <c r="C155" s="29">
        <v>418.83472211999998</v>
      </c>
      <c r="D155" s="27" t="str">
        <f t="shared" si="20"/>
        <v>N/A</v>
      </c>
      <c r="E155" s="29">
        <v>525.69997434000004</v>
      </c>
      <c r="F155" s="27" t="str">
        <f t="shared" si="21"/>
        <v>N/A</v>
      </c>
      <c r="G155" s="29">
        <v>444.47133993</v>
      </c>
      <c r="H155" s="27" t="str">
        <f t="shared" si="22"/>
        <v>N/A</v>
      </c>
      <c r="I155" s="8">
        <v>25.51</v>
      </c>
      <c r="J155" s="8">
        <v>-15.5</v>
      </c>
      <c r="K155" s="28" t="s">
        <v>736</v>
      </c>
      <c r="L155" s="111" t="str">
        <f t="shared" si="23"/>
        <v>Yes</v>
      </c>
    </row>
    <row r="156" spans="1:12" x14ac:dyDescent="0.25">
      <c r="A156" s="180" t="s">
        <v>1518</v>
      </c>
      <c r="B156" s="22" t="s">
        <v>213</v>
      </c>
      <c r="C156" s="29">
        <v>1674.9350282</v>
      </c>
      <c r="D156" s="27" t="str">
        <f t="shared" si="20"/>
        <v>N/A</v>
      </c>
      <c r="E156" s="29">
        <v>1742.8314793</v>
      </c>
      <c r="F156" s="27" t="str">
        <f t="shared" si="21"/>
        <v>N/A</v>
      </c>
      <c r="G156" s="29">
        <v>1551.2987036</v>
      </c>
      <c r="H156" s="27" t="str">
        <f t="shared" si="22"/>
        <v>N/A</v>
      </c>
      <c r="I156" s="8">
        <v>4.0540000000000003</v>
      </c>
      <c r="J156" s="8">
        <v>-11</v>
      </c>
      <c r="K156" s="28" t="s">
        <v>736</v>
      </c>
      <c r="L156" s="111" t="str">
        <f t="shared" si="23"/>
        <v>Yes</v>
      </c>
    </row>
    <row r="157" spans="1:12" x14ac:dyDescent="0.25">
      <c r="A157" s="180" t="s">
        <v>1519</v>
      </c>
      <c r="B157" s="22" t="s">
        <v>213</v>
      </c>
      <c r="C157" s="29">
        <v>200.09990965</v>
      </c>
      <c r="D157" s="27" t="str">
        <f t="shared" si="20"/>
        <v>N/A</v>
      </c>
      <c r="E157" s="29">
        <v>199.76660146</v>
      </c>
      <c r="F157" s="27" t="str">
        <f t="shared" si="21"/>
        <v>N/A</v>
      </c>
      <c r="G157" s="29">
        <v>210.98247609000001</v>
      </c>
      <c r="H157" s="27" t="str">
        <f t="shared" si="22"/>
        <v>N/A</v>
      </c>
      <c r="I157" s="8">
        <v>-0.16700000000000001</v>
      </c>
      <c r="J157" s="8">
        <v>5.6139999999999999</v>
      </c>
      <c r="K157" s="28" t="s">
        <v>736</v>
      </c>
      <c r="L157" s="111" t="str">
        <f t="shared" si="23"/>
        <v>Yes</v>
      </c>
    </row>
    <row r="158" spans="1:12" x14ac:dyDescent="0.25">
      <c r="A158" s="180" t="s">
        <v>1520</v>
      </c>
      <c r="B158" s="22" t="s">
        <v>213</v>
      </c>
      <c r="C158" s="29">
        <v>537.09981459000005</v>
      </c>
      <c r="D158" s="27" t="str">
        <f t="shared" si="20"/>
        <v>N/A</v>
      </c>
      <c r="E158" s="29">
        <v>563.21573832000001</v>
      </c>
      <c r="F158" s="27" t="str">
        <f t="shared" si="21"/>
        <v>N/A</v>
      </c>
      <c r="G158" s="29">
        <v>496.86263711999999</v>
      </c>
      <c r="H158" s="27" t="str">
        <f t="shared" si="22"/>
        <v>N/A</v>
      </c>
      <c r="I158" s="8">
        <v>4.8620000000000001</v>
      </c>
      <c r="J158" s="8">
        <v>-11.8</v>
      </c>
      <c r="K158" s="28" t="s">
        <v>736</v>
      </c>
      <c r="L158" s="111" t="str">
        <f t="shared" si="23"/>
        <v>Yes</v>
      </c>
    </row>
    <row r="159" spans="1:12" x14ac:dyDescent="0.25">
      <c r="A159" s="174" t="s">
        <v>1521</v>
      </c>
      <c r="B159" s="22" t="s">
        <v>213</v>
      </c>
      <c r="C159" s="29">
        <v>986.84835427999997</v>
      </c>
      <c r="D159" s="27" t="str">
        <f t="shared" si="20"/>
        <v>N/A</v>
      </c>
      <c r="E159" s="29">
        <v>547.77669814000001</v>
      </c>
      <c r="F159" s="27" t="str">
        <f t="shared" si="21"/>
        <v>N/A</v>
      </c>
      <c r="G159" s="29">
        <v>451.26718585999998</v>
      </c>
      <c r="H159" s="27" t="str">
        <f t="shared" si="22"/>
        <v>N/A</v>
      </c>
      <c r="I159" s="8">
        <v>-44.5</v>
      </c>
      <c r="J159" s="8">
        <v>-17.600000000000001</v>
      </c>
      <c r="K159" s="28" t="s">
        <v>736</v>
      </c>
      <c r="L159" s="111" t="str">
        <f t="shared" si="23"/>
        <v>Yes</v>
      </c>
    </row>
    <row r="160" spans="1:12" x14ac:dyDescent="0.25">
      <c r="A160" s="180" t="s">
        <v>1522</v>
      </c>
      <c r="B160" s="22" t="s">
        <v>213</v>
      </c>
      <c r="C160" s="29">
        <v>11539.793248</v>
      </c>
      <c r="D160" s="27" t="str">
        <f t="shared" si="20"/>
        <v>N/A</v>
      </c>
      <c r="E160" s="29">
        <v>8932.3572710999997</v>
      </c>
      <c r="F160" s="27" t="str">
        <f t="shared" si="21"/>
        <v>N/A</v>
      </c>
      <c r="G160" s="29">
        <v>7592.4865147</v>
      </c>
      <c r="H160" s="27" t="str">
        <f t="shared" si="22"/>
        <v>N/A</v>
      </c>
      <c r="I160" s="8">
        <v>-22.6</v>
      </c>
      <c r="J160" s="8">
        <v>-15</v>
      </c>
      <c r="K160" s="28" t="s">
        <v>736</v>
      </c>
      <c r="L160" s="111" t="str">
        <f t="shared" si="23"/>
        <v>Yes</v>
      </c>
    </row>
    <row r="161" spans="1:12" x14ac:dyDescent="0.25">
      <c r="A161" s="180" t="s">
        <v>1523</v>
      </c>
      <c r="B161" s="22" t="s">
        <v>213</v>
      </c>
      <c r="C161" s="29">
        <v>2400.5621206999999</v>
      </c>
      <c r="D161" s="27" t="str">
        <f t="shared" si="20"/>
        <v>N/A</v>
      </c>
      <c r="E161" s="29">
        <v>967.84570692</v>
      </c>
      <c r="F161" s="27" t="str">
        <f t="shared" si="21"/>
        <v>N/A</v>
      </c>
      <c r="G161" s="29">
        <v>1055.30142</v>
      </c>
      <c r="H161" s="27" t="str">
        <f t="shared" si="22"/>
        <v>N/A</v>
      </c>
      <c r="I161" s="8">
        <v>-59.7</v>
      </c>
      <c r="J161" s="8">
        <v>9.0359999999999996</v>
      </c>
      <c r="K161" s="28" t="s">
        <v>736</v>
      </c>
      <c r="L161" s="111" t="str">
        <f t="shared" si="23"/>
        <v>Yes</v>
      </c>
    </row>
    <row r="162" spans="1:12" x14ac:dyDescent="0.25">
      <c r="A162" s="180" t="s">
        <v>1524</v>
      </c>
      <c r="B162" s="22" t="s">
        <v>213</v>
      </c>
      <c r="C162" s="29">
        <v>3.7307526526000001</v>
      </c>
      <c r="D162" s="27" t="str">
        <f t="shared" si="20"/>
        <v>N/A</v>
      </c>
      <c r="E162" s="29">
        <v>2.2544718850000001</v>
      </c>
      <c r="F162" s="27" t="str">
        <f t="shared" si="21"/>
        <v>N/A</v>
      </c>
      <c r="G162" s="29">
        <v>5.4730429552000004</v>
      </c>
      <c r="H162" s="27" t="str">
        <f t="shared" si="22"/>
        <v>N/A</v>
      </c>
      <c r="I162" s="8">
        <v>-39.6</v>
      </c>
      <c r="J162" s="8">
        <v>142.80000000000001</v>
      </c>
      <c r="K162" s="28" t="s">
        <v>736</v>
      </c>
      <c r="L162" s="111" t="str">
        <f t="shared" si="23"/>
        <v>No</v>
      </c>
    </row>
    <row r="163" spans="1:12" x14ac:dyDescent="0.25">
      <c r="A163" s="180" t="s">
        <v>1525</v>
      </c>
      <c r="B163" s="22" t="s">
        <v>213</v>
      </c>
      <c r="C163" s="29">
        <v>0.82306979209999998</v>
      </c>
      <c r="D163" s="27" t="str">
        <f t="shared" si="20"/>
        <v>N/A</v>
      </c>
      <c r="E163" s="29">
        <v>5.5535074547000001</v>
      </c>
      <c r="F163" s="27" t="str">
        <f t="shared" si="21"/>
        <v>N/A</v>
      </c>
      <c r="G163" s="29">
        <v>8.4755630444999994</v>
      </c>
      <c r="H163" s="27" t="str">
        <f t="shared" si="22"/>
        <v>N/A</v>
      </c>
      <c r="I163" s="8">
        <v>574.70000000000005</v>
      </c>
      <c r="J163" s="8">
        <v>52.62</v>
      </c>
      <c r="K163" s="28" t="s">
        <v>736</v>
      </c>
      <c r="L163" s="111" t="str">
        <f t="shared" si="23"/>
        <v>No</v>
      </c>
    </row>
    <row r="164" spans="1:12" x14ac:dyDescent="0.25">
      <c r="A164" s="174" t="s">
        <v>1526</v>
      </c>
      <c r="B164" s="22" t="s">
        <v>213</v>
      </c>
      <c r="C164" s="29">
        <v>483.64066593000001</v>
      </c>
      <c r="D164" s="27" t="str">
        <f t="shared" si="20"/>
        <v>N/A</v>
      </c>
      <c r="E164" s="29">
        <v>586.55375192999998</v>
      </c>
      <c r="F164" s="27" t="str">
        <f t="shared" si="21"/>
        <v>N/A</v>
      </c>
      <c r="G164" s="29">
        <v>555.35304553000003</v>
      </c>
      <c r="H164" s="27" t="str">
        <f t="shared" si="22"/>
        <v>N/A</v>
      </c>
      <c r="I164" s="8">
        <v>21.28</v>
      </c>
      <c r="J164" s="8">
        <v>-5.32</v>
      </c>
      <c r="K164" s="28" t="s">
        <v>736</v>
      </c>
      <c r="L164" s="111" t="str">
        <f t="shared" si="23"/>
        <v>Yes</v>
      </c>
    </row>
    <row r="165" spans="1:12" x14ac:dyDescent="0.25">
      <c r="A165" s="180" t="s">
        <v>1527</v>
      </c>
      <c r="B165" s="22" t="s">
        <v>213</v>
      </c>
      <c r="C165" s="29">
        <v>206.54568763</v>
      </c>
      <c r="D165" s="27" t="str">
        <f t="shared" si="20"/>
        <v>N/A</v>
      </c>
      <c r="E165" s="29">
        <v>295.47908885999999</v>
      </c>
      <c r="F165" s="27" t="str">
        <f t="shared" si="21"/>
        <v>N/A</v>
      </c>
      <c r="G165" s="29">
        <v>269.66391227000003</v>
      </c>
      <c r="H165" s="27" t="str">
        <f t="shared" si="22"/>
        <v>N/A</v>
      </c>
      <c r="I165" s="8">
        <v>43.06</v>
      </c>
      <c r="J165" s="8">
        <v>-8.74</v>
      </c>
      <c r="K165" s="28" t="s">
        <v>736</v>
      </c>
      <c r="L165" s="111" t="str">
        <f t="shared" si="23"/>
        <v>Yes</v>
      </c>
    </row>
    <row r="166" spans="1:12" x14ac:dyDescent="0.25">
      <c r="A166" s="180" t="s">
        <v>1528</v>
      </c>
      <c r="B166" s="22" t="s">
        <v>213</v>
      </c>
      <c r="C166" s="29">
        <v>2127.8934792999999</v>
      </c>
      <c r="D166" s="27" t="str">
        <f t="shared" si="20"/>
        <v>N/A</v>
      </c>
      <c r="E166" s="29">
        <v>2609.1428854999999</v>
      </c>
      <c r="F166" s="27" t="str">
        <f t="shared" si="21"/>
        <v>N/A</v>
      </c>
      <c r="G166" s="29">
        <v>2241.0228974000001</v>
      </c>
      <c r="H166" s="27" t="str">
        <f t="shared" si="22"/>
        <v>N/A</v>
      </c>
      <c r="I166" s="8">
        <v>22.62</v>
      </c>
      <c r="J166" s="8">
        <v>-14.1</v>
      </c>
      <c r="K166" s="28" t="s">
        <v>736</v>
      </c>
      <c r="L166" s="111" t="str">
        <f t="shared" si="23"/>
        <v>Yes</v>
      </c>
    </row>
    <row r="167" spans="1:12" x14ac:dyDescent="0.25">
      <c r="A167" s="180" t="s">
        <v>1529</v>
      </c>
      <c r="B167" s="22" t="s">
        <v>213</v>
      </c>
      <c r="C167" s="29">
        <v>211.46186571999999</v>
      </c>
      <c r="D167" s="27" t="str">
        <f t="shared" si="20"/>
        <v>N/A</v>
      </c>
      <c r="E167" s="29">
        <v>256.38695442</v>
      </c>
      <c r="F167" s="27" t="str">
        <f t="shared" si="21"/>
        <v>N/A</v>
      </c>
      <c r="G167" s="29">
        <v>258.27923585999997</v>
      </c>
      <c r="H167" s="27" t="str">
        <f t="shared" si="22"/>
        <v>N/A</v>
      </c>
      <c r="I167" s="8">
        <v>21.25</v>
      </c>
      <c r="J167" s="8">
        <v>0.73809999999999998</v>
      </c>
      <c r="K167" s="28" t="s">
        <v>736</v>
      </c>
      <c r="L167" s="111" t="str">
        <f t="shared" si="23"/>
        <v>Yes</v>
      </c>
    </row>
    <row r="168" spans="1:12" x14ac:dyDescent="0.25">
      <c r="A168" s="180" t="s">
        <v>1530</v>
      </c>
      <c r="B168" s="22" t="s">
        <v>213</v>
      </c>
      <c r="C168" s="29">
        <v>468.50801217999998</v>
      </c>
      <c r="D168" s="27" t="str">
        <f t="shared" si="20"/>
        <v>N/A</v>
      </c>
      <c r="E168" s="29">
        <v>633.18299892000005</v>
      </c>
      <c r="F168" s="27" t="str">
        <f t="shared" si="21"/>
        <v>N/A</v>
      </c>
      <c r="G168" s="29">
        <v>495.47921968999998</v>
      </c>
      <c r="H168" s="27" t="str">
        <f t="shared" si="22"/>
        <v>N/A</v>
      </c>
      <c r="I168" s="8">
        <v>35.15</v>
      </c>
      <c r="J168" s="8">
        <v>-21.7</v>
      </c>
      <c r="K168" s="28" t="s">
        <v>736</v>
      </c>
      <c r="L168" s="111" t="str">
        <f t="shared" si="23"/>
        <v>Yes</v>
      </c>
    </row>
    <row r="169" spans="1:12" x14ac:dyDescent="0.25">
      <c r="A169" s="174" t="s">
        <v>1531</v>
      </c>
      <c r="B169" s="22" t="s">
        <v>213</v>
      </c>
      <c r="C169" s="29">
        <v>2574.7985050000002</v>
      </c>
      <c r="D169" s="27" t="str">
        <f t="shared" si="20"/>
        <v>N/A</v>
      </c>
      <c r="E169" s="29">
        <v>1928.274962</v>
      </c>
      <c r="F169" s="27" t="str">
        <f t="shared" si="21"/>
        <v>N/A</v>
      </c>
      <c r="G169" s="29">
        <v>2036.2687407999999</v>
      </c>
      <c r="H169" s="27" t="str">
        <f t="shared" si="22"/>
        <v>N/A</v>
      </c>
      <c r="I169" s="8">
        <v>-25.1</v>
      </c>
      <c r="J169" s="8">
        <v>5.601</v>
      </c>
      <c r="K169" s="28" t="s">
        <v>736</v>
      </c>
      <c r="L169" s="111" t="str">
        <f t="shared" si="23"/>
        <v>Yes</v>
      </c>
    </row>
    <row r="170" spans="1:12" x14ac:dyDescent="0.25">
      <c r="A170" s="180" t="s">
        <v>1532</v>
      </c>
      <c r="B170" s="22" t="s">
        <v>213</v>
      </c>
      <c r="C170" s="29">
        <v>5685.0806684999998</v>
      </c>
      <c r="D170" s="27" t="str">
        <f t="shared" si="20"/>
        <v>N/A</v>
      </c>
      <c r="E170" s="29">
        <v>5551.1747584000004</v>
      </c>
      <c r="F170" s="27" t="str">
        <f t="shared" si="21"/>
        <v>N/A</v>
      </c>
      <c r="G170" s="29">
        <v>4935.4213</v>
      </c>
      <c r="H170" s="27" t="str">
        <f t="shared" si="22"/>
        <v>N/A</v>
      </c>
      <c r="I170" s="8">
        <v>-2.36</v>
      </c>
      <c r="J170" s="8">
        <v>-11.1</v>
      </c>
      <c r="K170" s="28" t="s">
        <v>736</v>
      </c>
      <c r="L170" s="111" t="str">
        <f t="shared" si="23"/>
        <v>Yes</v>
      </c>
    </row>
    <row r="171" spans="1:12" x14ac:dyDescent="0.25">
      <c r="A171" s="180" t="s">
        <v>1533</v>
      </c>
      <c r="B171" s="22" t="s">
        <v>213</v>
      </c>
      <c r="C171" s="29">
        <v>11147.600793</v>
      </c>
      <c r="D171" s="27" t="str">
        <f t="shared" si="20"/>
        <v>N/A</v>
      </c>
      <c r="E171" s="29">
        <v>6832.8448282999998</v>
      </c>
      <c r="F171" s="27" t="str">
        <f t="shared" si="21"/>
        <v>N/A</v>
      </c>
      <c r="G171" s="29">
        <v>7495.7795601999997</v>
      </c>
      <c r="H171" s="27" t="str">
        <f t="shared" si="22"/>
        <v>N/A</v>
      </c>
      <c r="I171" s="8">
        <v>-38.700000000000003</v>
      </c>
      <c r="J171" s="8">
        <v>9.702</v>
      </c>
      <c r="K171" s="28" t="s">
        <v>736</v>
      </c>
      <c r="L171" s="111" t="str">
        <f t="shared" si="23"/>
        <v>Yes</v>
      </c>
    </row>
    <row r="172" spans="1:12" x14ac:dyDescent="0.25">
      <c r="A172" s="180" t="s">
        <v>1534</v>
      </c>
      <c r="B172" s="22" t="s">
        <v>213</v>
      </c>
      <c r="C172" s="29">
        <v>1048.9968220000001</v>
      </c>
      <c r="D172" s="27" t="str">
        <f t="shared" si="20"/>
        <v>N/A</v>
      </c>
      <c r="E172" s="29">
        <v>996.35804939000002</v>
      </c>
      <c r="F172" s="27" t="str">
        <f t="shared" si="21"/>
        <v>N/A</v>
      </c>
      <c r="G172" s="29">
        <v>1060.6050554999999</v>
      </c>
      <c r="H172" s="27" t="str">
        <f t="shared" si="22"/>
        <v>N/A</v>
      </c>
      <c r="I172" s="8">
        <v>-5.0199999999999996</v>
      </c>
      <c r="J172" s="8">
        <v>6.4480000000000004</v>
      </c>
      <c r="K172" s="28" t="s">
        <v>736</v>
      </c>
      <c r="L172" s="111" t="str">
        <f t="shared" si="23"/>
        <v>Yes</v>
      </c>
    </row>
    <row r="173" spans="1:12" x14ac:dyDescent="0.25">
      <c r="A173" s="180" t="s">
        <v>1535</v>
      </c>
      <c r="B173" s="22" t="s">
        <v>213</v>
      </c>
      <c r="C173" s="29">
        <v>1515.5754337000001</v>
      </c>
      <c r="D173" s="27" t="str">
        <f t="shared" si="20"/>
        <v>N/A</v>
      </c>
      <c r="E173" s="29">
        <v>1473.9323337999999</v>
      </c>
      <c r="F173" s="27" t="str">
        <f t="shared" si="21"/>
        <v>N/A</v>
      </c>
      <c r="G173" s="29">
        <v>1325.6525931000001</v>
      </c>
      <c r="H173" s="27" t="str">
        <f t="shared" si="22"/>
        <v>N/A</v>
      </c>
      <c r="I173" s="8">
        <v>-2.75</v>
      </c>
      <c r="J173" s="8">
        <v>-10.1</v>
      </c>
      <c r="K173" s="28" t="s">
        <v>736</v>
      </c>
      <c r="L173" s="111" t="str">
        <f t="shared" si="23"/>
        <v>Yes</v>
      </c>
    </row>
    <row r="174" spans="1:12" x14ac:dyDescent="0.25">
      <c r="A174" s="174" t="s">
        <v>371</v>
      </c>
      <c r="B174" s="22" t="s">
        <v>213</v>
      </c>
      <c r="C174" s="4">
        <v>5.9000367512</v>
      </c>
      <c r="D174" s="27" t="str">
        <f t="shared" ref="D174:D203" si="24">IF($B174="N/A","N/A",IF(C174&gt;10,"No",IF(C174&lt;-10,"No","Yes")))</f>
        <v>N/A</v>
      </c>
      <c r="E174" s="4">
        <v>5.6180754227999996</v>
      </c>
      <c r="F174" s="27" t="str">
        <f t="shared" ref="F174:F203" si="25">IF($B174="N/A","N/A",IF(E174&gt;10,"No",IF(E174&lt;-10,"No","Yes")))</f>
        <v>N/A</v>
      </c>
      <c r="G174" s="4">
        <v>5.5398404139000004</v>
      </c>
      <c r="H174" s="27" t="str">
        <f t="shared" ref="H174:H203" si="26">IF($B174="N/A","N/A",IF(G174&gt;10,"No",IF(G174&lt;-10,"No","Yes")))</f>
        <v>N/A</v>
      </c>
      <c r="I174" s="8">
        <v>-4.78</v>
      </c>
      <c r="J174" s="8">
        <v>-1.39</v>
      </c>
      <c r="K174" s="28" t="s">
        <v>736</v>
      </c>
      <c r="L174" s="111" t="str">
        <f t="shared" ref="L174:L203" si="27">IF(J174="Div by 0", "N/A", IF(K174="N/A","N/A", IF(J174&gt;VALUE(MID(K174,1,2)), "No", IF(J174&lt;-1*VALUE(MID(K174,1,2)), "No", "Yes"))))</f>
        <v>Yes</v>
      </c>
    </row>
    <row r="175" spans="1:12" x14ac:dyDescent="0.25">
      <c r="A175" s="180" t="s">
        <v>481</v>
      </c>
      <c r="B175" s="22" t="s">
        <v>213</v>
      </c>
      <c r="C175" s="4">
        <v>7.1504878569999999</v>
      </c>
      <c r="D175" s="27" t="str">
        <f t="shared" si="24"/>
        <v>N/A</v>
      </c>
      <c r="E175" s="4">
        <v>5.7245488496999997</v>
      </c>
      <c r="F175" s="27" t="str">
        <f t="shared" si="25"/>
        <v>N/A</v>
      </c>
      <c r="G175" s="4">
        <v>5.1698715980000003</v>
      </c>
      <c r="H175" s="27" t="str">
        <f t="shared" si="26"/>
        <v>N/A</v>
      </c>
      <c r="I175" s="8">
        <v>-19.899999999999999</v>
      </c>
      <c r="J175" s="8">
        <v>-9.69</v>
      </c>
      <c r="K175" s="28" t="s">
        <v>736</v>
      </c>
      <c r="L175" s="111" t="str">
        <f t="shared" si="27"/>
        <v>Yes</v>
      </c>
    </row>
    <row r="176" spans="1:12" x14ac:dyDescent="0.25">
      <c r="A176" s="180" t="s">
        <v>482</v>
      </c>
      <c r="B176" s="22" t="s">
        <v>213</v>
      </c>
      <c r="C176" s="4">
        <v>10.548754969999999</v>
      </c>
      <c r="D176" s="27" t="str">
        <f t="shared" si="24"/>
        <v>N/A</v>
      </c>
      <c r="E176" s="4">
        <v>10.153471168999999</v>
      </c>
      <c r="F176" s="27" t="str">
        <f t="shared" si="25"/>
        <v>N/A</v>
      </c>
      <c r="G176" s="4">
        <v>9.5611723832000006</v>
      </c>
      <c r="H176" s="27" t="str">
        <f t="shared" si="26"/>
        <v>N/A</v>
      </c>
      <c r="I176" s="8">
        <v>-3.75</v>
      </c>
      <c r="J176" s="8">
        <v>-5.83</v>
      </c>
      <c r="K176" s="28" t="s">
        <v>736</v>
      </c>
      <c r="L176" s="111" t="str">
        <f t="shared" si="27"/>
        <v>Yes</v>
      </c>
    </row>
    <row r="177" spans="1:12" x14ac:dyDescent="0.25">
      <c r="A177" s="180" t="s">
        <v>483</v>
      </c>
      <c r="B177" s="22" t="s">
        <v>213</v>
      </c>
      <c r="C177" s="4">
        <v>3.3934750791999999</v>
      </c>
      <c r="D177" s="27" t="str">
        <f t="shared" si="24"/>
        <v>N/A</v>
      </c>
      <c r="E177" s="4">
        <v>3.2452906490000002</v>
      </c>
      <c r="F177" s="27" t="str">
        <f t="shared" si="25"/>
        <v>N/A</v>
      </c>
      <c r="G177" s="4">
        <v>2.8971793518000002</v>
      </c>
      <c r="H177" s="27" t="str">
        <f t="shared" si="26"/>
        <v>N/A</v>
      </c>
      <c r="I177" s="8">
        <v>-4.37</v>
      </c>
      <c r="J177" s="8">
        <v>-10.7</v>
      </c>
      <c r="K177" s="28" t="s">
        <v>736</v>
      </c>
      <c r="L177" s="111" t="str">
        <f t="shared" si="27"/>
        <v>Yes</v>
      </c>
    </row>
    <row r="178" spans="1:12" x14ac:dyDescent="0.25">
      <c r="A178" s="180" t="s">
        <v>484</v>
      </c>
      <c r="B178" s="22" t="s">
        <v>213</v>
      </c>
      <c r="C178" s="4">
        <v>10.013243278999999</v>
      </c>
      <c r="D178" s="27" t="str">
        <f t="shared" si="24"/>
        <v>N/A</v>
      </c>
      <c r="E178" s="4">
        <v>9.6698866121999991</v>
      </c>
      <c r="F178" s="27" t="str">
        <f t="shared" si="25"/>
        <v>N/A</v>
      </c>
      <c r="G178" s="4">
        <v>8.7880972440999994</v>
      </c>
      <c r="H178" s="27" t="str">
        <f t="shared" si="26"/>
        <v>N/A</v>
      </c>
      <c r="I178" s="8">
        <v>-3.43</v>
      </c>
      <c r="J178" s="8">
        <v>-9.1199999999999992</v>
      </c>
      <c r="K178" s="28" t="s">
        <v>736</v>
      </c>
      <c r="L178" s="111" t="str">
        <f t="shared" si="27"/>
        <v>Yes</v>
      </c>
    </row>
    <row r="179" spans="1:12" x14ac:dyDescent="0.25">
      <c r="A179" s="174" t="s">
        <v>1536</v>
      </c>
      <c r="B179" s="22" t="s">
        <v>213</v>
      </c>
      <c r="C179" s="4">
        <v>2.0870268284</v>
      </c>
      <c r="D179" s="27" t="str">
        <f t="shared" si="24"/>
        <v>N/A</v>
      </c>
      <c r="E179" s="4">
        <v>1.2403357648</v>
      </c>
      <c r="F179" s="27" t="str">
        <f t="shared" si="25"/>
        <v>N/A</v>
      </c>
      <c r="G179" s="4">
        <v>0.98272801070000004</v>
      </c>
      <c r="H179" s="27" t="str">
        <f t="shared" si="26"/>
        <v>N/A</v>
      </c>
      <c r="I179" s="8">
        <v>-40.6</v>
      </c>
      <c r="J179" s="8">
        <v>-20.8</v>
      </c>
      <c r="K179" s="28" t="s">
        <v>736</v>
      </c>
      <c r="L179" s="111" t="str">
        <f t="shared" si="27"/>
        <v>Yes</v>
      </c>
    </row>
    <row r="180" spans="1:12" x14ac:dyDescent="0.25">
      <c r="A180" s="180" t="s">
        <v>1537</v>
      </c>
      <c r="B180" s="22" t="s">
        <v>213</v>
      </c>
      <c r="C180" s="4">
        <v>26.911663462</v>
      </c>
      <c r="D180" s="27" t="str">
        <f t="shared" si="24"/>
        <v>N/A</v>
      </c>
      <c r="E180" s="4">
        <v>21.219032414000001</v>
      </c>
      <c r="F180" s="27" t="str">
        <f t="shared" si="25"/>
        <v>N/A</v>
      </c>
      <c r="G180" s="4">
        <v>18.206671991</v>
      </c>
      <c r="H180" s="27" t="str">
        <f t="shared" si="26"/>
        <v>N/A</v>
      </c>
      <c r="I180" s="8">
        <v>-21.2</v>
      </c>
      <c r="J180" s="8">
        <v>-14.2</v>
      </c>
      <c r="K180" s="28" t="s">
        <v>736</v>
      </c>
      <c r="L180" s="111" t="str">
        <f t="shared" si="27"/>
        <v>Yes</v>
      </c>
    </row>
    <row r="181" spans="1:12" x14ac:dyDescent="0.25">
      <c r="A181" s="180" t="s">
        <v>1538</v>
      </c>
      <c r="B181" s="22" t="s">
        <v>213</v>
      </c>
      <c r="C181" s="4">
        <v>3.685394434</v>
      </c>
      <c r="D181" s="27" t="str">
        <f t="shared" si="24"/>
        <v>N/A</v>
      </c>
      <c r="E181" s="4">
        <v>1.6310740148</v>
      </c>
      <c r="F181" s="27" t="str">
        <f t="shared" si="25"/>
        <v>N/A</v>
      </c>
      <c r="G181" s="4">
        <v>1.6170401287</v>
      </c>
      <c r="H181" s="27" t="str">
        <f t="shared" si="26"/>
        <v>N/A</v>
      </c>
      <c r="I181" s="8">
        <v>-55.7</v>
      </c>
      <c r="J181" s="8">
        <v>-0.86</v>
      </c>
      <c r="K181" s="28" t="s">
        <v>736</v>
      </c>
      <c r="L181" s="111" t="str">
        <f t="shared" si="27"/>
        <v>Yes</v>
      </c>
    </row>
    <row r="182" spans="1:12" x14ac:dyDescent="0.25">
      <c r="A182" s="180" t="s">
        <v>1539</v>
      </c>
      <c r="B182" s="22" t="s">
        <v>213</v>
      </c>
      <c r="C182" s="4">
        <v>6.3315645999999998E-3</v>
      </c>
      <c r="D182" s="27" t="str">
        <f t="shared" si="24"/>
        <v>N/A</v>
      </c>
      <c r="E182" s="4">
        <v>5.4076421999999999E-3</v>
      </c>
      <c r="F182" s="27" t="str">
        <f t="shared" si="25"/>
        <v>N/A</v>
      </c>
      <c r="G182" s="4">
        <v>8.5577919999999998E-3</v>
      </c>
      <c r="H182" s="27" t="str">
        <f t="shared" si="26"/>
        <v>N/A</v>
      </c>
      <c r="I182" s="8">
        <v>-14.6</v>
      </c>
      <c r="J182" s="8">
        <v>58.25</v>
      </c>
      <c r="K182" s="28" t="s">
        <v>736</v>
      </c>
      <c r="L182" s="111" t="str">
        <f t="shared" si="27"/>
        <v>No</v>
      </c>
    </row>
    <row r="183" spans="1:12" x14ac:dyDescent="0.25">
      <c r="A183" s="180" t="s">
        <v>1540</v>
      </c>
      <c r="B183" s="22" t="s">
        <v>213</v>
      </c>
      <c r="C183" s="4">
        <v>1.12567872E-2</v>
      </c>
      <c r="D183" s="27" t="str">
        <f t="shared" si="24"/>
        <v>N/A</v>
      </c>
      <c r="E183" s="4">
        <v>3.9608877100000002E-2</v>
      </c>
      <c r="F183" s="27" t="str">
        <f t="shared" si="25"/>
        <v>N/A</v>
      </c>
      <c r="G183" s="4">
        <v>4.1690914000000003E-2</v>
      </c>
      <c r="H183" s="27" t="str">
        <f t="shared" si="26"/>
        <v>N/A</v>
      </c>
      <c r="I183" s="8">
        <v>251.9</v>
      </c>
      <c r="J183" s="8">
        <v>5.2560000000000002</v>
      </c>
      <c r="K183" s="28" t="s">
        <v>736</v>
      </c>
      <c r="L183" s="111" t="str">
        <f t="shared" si="27"/>
        <v>Yes</v>
      </c>
    </row>
    <row r="184" spans="1:12" x14ac:dyDescent="0.25">
      <c r="A184" s="174" t="s">
        <v>97</v>
      </c>
      <c r="B184" s="22" t="s">
        <v>213</v>
      </c>
      <c r="C184" s="4">
        <v>48.618155090000002</v>
      </c>
      <c r="D184" s="27" t="str">
        <f t="shared" si="24"/>
        <v>N/A</v>
      </c>
      <c r="E184" s="4">
        <v>49.570867249999999</v>
      </c>
      <c r="F184" s="27" t="str">
        <f t="shared" si="25"/>
        <v>N/A</v>
      </c>
      <c r="G184" s="4">
        <v>47.525360190999997</v>
      </c>
      <c r="H184" s="27" t="str">
        <f t="shared" si="26"/>
        <v>N/A</v>
      </c>
      <c r="I184" s="8">
        <v>1.96</v>
      </c>
      <c r="J184" s="8">
        <v>-4.13</v>
      </c>
      <c r="K184" s="28" t="s">
        <v>736</v>
      </c>
      <c r="L184" s="111" t="str">
        <f t="shared" si="27"/>
        <v>Yes</v>
      </c>
    </row>
    <row r="185" spans="1:12" x14ac:dyDescent="0.25">
      <c r="A185" s="180" t="s">
        <v>485</v>
      </c>
      <c r="B185" s="22" t="s">
        <v>213</v>
      </c>
      <c r="C185" s="4">
        <v>29.51831541</v>
      </c>
      <c r="D185" s="27" t="str">
        <f t="shared" si="24"/>
        <v>N/A</v>
      </c>
      <c r="E185" s="4">
        <v>28.736779085999999</v>
      </c>
      <c r="F185" s="27" t="str">
        <f t="shared" si="25"/>
        <v>N/A</v>
      </c>
      <c r="G185" s="4">
        <v>17.801191866</v>
      </c>
      <c r="H185" s="27" t="str">
        <f t="shared" si="26"/>
        <v>N/A</v>
      </c>
      <c r="I185" s="8">
        <v>-2.65</v>
      </c>
      <c r="J185" s="8">
        <v>-38.1</v>
      </c>
      <c r="K185" s="28" t="s">
        <v>736</v>
      </c>
      <c r="L185" s="111" t="str">
        <f t="shared" si="27"/>
        <v>No</v>
      </c>
    </row>
    <row r="186" spans="1:12" x14ac:dyDescent="0.25">
      <c r="A186" s="180" t="s">
        <v>486</v>
      </c>
      <c r="B186" s="22" t="s">
        <v>213</v>
      </c>
      <c r="C186" s="4">
        <v>55.856350700999997</v>
      </c>
      <c r="D186" s="27" t="str">
        <f t="shared" si="24"/>
        <v>N/A</v>
      </c>
      <c r="E186" s="4">
        <v>59.534910085</v>
      </c>
      <c r="F186" s="27" t="str">
        <f t="shared" si="25"/>
        <v>N/A</v>
      </c>
      <c r="G186" s="4">
        <v>55.002681465000002</v>
      </c>
      <c r="H186" s="27" t="str">
        <f t="shared" si="26"/>
        <v>N/A</v>
      </c>
      <c r="I186" s="8">
        <v>6.5860000000000003</v>
      </c>
      <c r="J186" s="8">
        <v>-7.61</v>
      </c>
      <c r="K186" s="28" t="s">
        <v>736</v>
      </c>
      <c r="L186" s="111" t="str">
        <f t="shared" si="27"/>
        <v>Yes</v>
      </c>
    </row>
    <row r="187" spans="1:12" x14ac:dyDescent="0.25">
      <c r="A187" s="180" t="s">
        <v>487</v>
      </c>
      <c r="B187" s="22" t="s">
        <v>213</v>
      </c>
      <c r="C187" s="4">
        <v>45.670549215000001</v>
      </c>
      <c r="D187" s="27" t="str">
        <f t="shared" si="24"/>
        <v>N/A</v>
      </c>
      <c r="E187" s="4">
        <v>45.813309383000004</v>
      </c>
      <c r="F187" s="27" t="str">
        <f t="shared" si="25"/>
        <v>N/A</v>
      </c>
      <c r="G187" s="4">
        <v>45.325244996999999</v>
      </c>
      <c r="H187" s="27" t="str">
        <f t="shared" si="26"/>
        <v>N/A</v>
      </c>
      <c r="I187" s="8">
        <v>0.31259999999999999</v>
      </c>
      <c r="J187" s="8">
        <v>-1.07</v>
      </c>
      <c r="K187" s="28" t="s">
        <v>736</v>
      </c>
      <c r="L187" s="111" t="str">
        <f t="shared" si="27"/>
        <v>Yes</v>
      </c>
    </row>
    <row r="188" spans="1:12" x14ac:dyDescent="0.25">
      <c r="A188" s="180" t="s">
        <v>488</v>
      </c>
      <c r="B188" s="22" t="s">
        <v>213</v>
      </c>
      <c r="C188" s="4">
        <v>58.296252152000001</v>
      </c>
      <c r="D188" s="27" t="str">
        <f t="shared" si="24"/>
        <v>N/A</v>
      </c>
      <c r="E188" s="4">
        <v>59.182756541000003</v>
      </c>
      <c r="F188" s="27" t="str">
        <f t="shared" si="25"/>
        <v>N/A</v>
      </c>
      <c r="G188" s="4">
        <v>52.850181962999997</v>
      </c>
      <c r="H188" s="27" t="str">
        <f t="shared" si="26"/>
        <v>N/A</v>
      </c>
      <c r="I188" s="8">
        <v>1.5209999999999999</v>
      </c>
      <c r="J188" s="8">
        <v>-10.7</v>
      </c>
      <c r="K188" s="28" t="s">
        <v>736</v>
      </c>
      <c r="L188" s="111" t="str">
        <f t="shared" si="27"/>
        <v>Yes</v>
      </c>
    </row>
    <row r="189" spans="1:12" x14ac:dyDescent="0.25">
      <c r="A189" s="174" t="s">
        <v>118</v>
      </c>
      <c r="B189" s="22" t="s">
        <v>213</v>
      </c>
      <c r="C189" s="4">
        <v>78.960382211999999</v>
      </c>
      <c r="D189" s="27" t="str">
        <f t="shared" si="24"/>
        <v>N/A</v>
      </c>
      <c r="E189" s="4">
        <v>78.519367035000002</v>
      </c>
      <c r="F189" s="27" t="str">
        <f t="shared" si="25"/>
        <v>N/A</v>
      </c>
      <c r="G189" s="4">
        <v>76.619653240000005</v>
      </c>
      <c r="H189" s="27" t="str">
        <f t="shared" si="26"/>
        <v>N/A</v>
      </c>
      <c r="I189" s="8">
        <v>-0.55900000000000005</v>
      </c>
      <c r="J189" s="8">
        <v>-2.42</v>
      </c>
      <c r="K189" s="28" t="s">
        <v>736</v>
      </c>
      <c r="L189" s="111" t="str">
        <f t="shared" si="27"/>
        <v>Yes</v>
      </c>
    </row>
    <row r="190" spans="1:12" x14ac:dyDescent="0.25">
      <c r="A190" s="180" t="s">
        <v>489</v>
      </c>
      <c r="B190" s="22" t="s">
        <v>213</v>
      </c>
      <c r="C190" s="4">
        <v>84.982076300000003</v>
      </c>
      <c r="D190" s="27" t="str">
        <f t="shared" si="24"/>
        <v>N/A</v>
      </c>
      <c r="E190" s="4">
        <v>83.436439832000005</v>
      </c>
      <c r="F190" s="27" t="str">
        <f t="shared" si="25"/>
        <v>N/A</v>
      </c>
      <c r="G190" s="4">
        <v>82.309393623000005</v>
      </c>
      <c r="H190" s="27" t="str">
        <f t="shared" si="26"/>
        <v>N/A</v>
      </c>
      <c r="I190" s="8">
        <v>-1.82</v>
      </c>
      <c r="J190" s="8">
        <v>-1.35</v>
      </c>
      <c r="K190" s="28" t="s">
        <v>736</v>
      </c>
      <c r="L190" s="111" t="str">
        <f t="shared" si="27"/>
        <v>Yes</v>
      </c>
    </row>
    <row r="191" spans="1:12" x14ac:dyDescent="0.25">
      <c r="A191" s="180" t="s">
        <v>490</v>
      </c>
      <c r="B191" s="22" t="s">
        <v>213</v>
      </c>
      <c r="C191" s="4">
        <v>82.472797655999997</v>
      </c>
      <c r="D191" s="27" t="str">
        <f t="shared" si="24"/>
        <v>N/A</v>
      </c>
      <c r="E191" s="4">
        <v>79.909872887000006</v>
      </c>
      <c r="F191" s="27" t="str">
        <f t="shared" si="25"/>
        <v>N/A</v>
      </c>
      <c r="G191" s="4">
        <v>78.896868514999994</v>
      </c>
      <c r="H191" s="27" t="str">
        <f t="shared" si="26"/>
        <v>N/A</v>
      </c>
      <c r="I191" s="8">
        <v>-3.11</v>
      </c>
      <c r="J191" s="8">
        <v>-1.27</v>
      </c>
      <c r="K191" s="28" t="s">
        <v>736</v>
      </c>
      <c r="L191" s="111" t="str">
        <f t="shared" si="27"/>
        <v>Yes</v>
      </c>
    </row>
    <row r="192" spans="1:12" x14ac:dyDescent="0.25">
      <c r="A192" s="180" t="s">
        <v>491</v>
      </c>
      <c r="B192" s="22" t="s">
        <v>213</v>
      </c>
      <c r="C192" s="4">
        <v>81.034772465000003</v>
      </c>
      <c r="D192" s="27" t="str">
        <f t="shared" si="24"/>
        <v>N/A</v>
      </c>
      <c r="E192" s="4">
        <v>81.316361173999994</v>
      </c>
      <c r="F192" s="27" t="str">
        <f t="shared" si="25"/>
        <v>N/A</v>
      </c>
      <c r="G192" s="4">
        <v>81.514191264000004</v>
      </c>
      <c r="H192" s="27" t="str">
        <f t="shared" si="26"/>
        <v>N/A</v>
      </c>
      <c r="I192" s="8">
        <v>0.34749999999999998</v>
      </c>
      <c r="J192" s="8">
        <v>0.24329999999999999</v>
      </c>
      <c r="K192" s="28" t="s">
        <v>736</v>
      </c>
      <c r="L192" s="111" t="str">
        <f t="shared" si="27"/>
        <v>Yes</v>
      </c>
    </row>
    <row r="193" spans="1:12" x14ac:dyDescent="0.25">
      <c r="A193" s="180" t="s">
        <v>492</v>
      </c>
      <c r="B193" s="22" t="s">
        <v>213</v>
      </c>
      <c r="C193" s="4">
        <v>69.862269897999994</v>
      </c>
      <c r="D193" s="27" t="str">
        <f t="shared" si="24"/>
        <v>N/A</v>
      </c>
      <c r="E193" s="4">
        <v>69.885429845000004</v>
      </c>
      <c r="F193" s="27" t="str">
        <f t="shared" si="25"/>
        <v>N/A</v>
      </c>
      <c r="G193" s="4">
        <v>66.274221987000004</v>
      </c>
      <c r="H193" s="27" t="str">
        <f t="shared" si="26"/>
        <v>N/A</v>
      </c>
      <c r="I193" s="8">
        <v>3.32E-2</v>
      </c>
      <c r="J193" s="8">
        <v>-5.17</v>
      </c>
      <c r="K193" s="28" t="s">
        <v>736</v>
      </c>
      <c r="L193" s="111" t="str">
        <f t="shared" si="27"/>
        <v>Yes</v>
      </c>
    </row>
    <row r="194" spans="1:12" x14ac:dyDescent="0.25">
      <c r="A194" s="174" t="s">
        <v>1541</v>
      </c>
      <c r="B194" s="22" t="s">
        <v>213</v>
      </c>
      <c r="C194" s="23">
        <v>5.7253021054</v>
      </c>
      <c r="D194" s="27" t="str">
        <f t="shared" si="24"/>
        <v>N/A</v>
      </c>
      <c r="E194" s="23">
        <v>5.9246707683000004</v>
      </c>
      <c r="F194" s="27" t="str">
        <f t="shared" si="25"/>
        <v>N/A</v>
      </c>
      <c r="G194" s="23">
        <v>5.9574686078000001</v>
      </c>
      <c r="H194" s="27" t="str">
        <f t="shared" si="26"/>
        <v>N/A</v>
      </c>
      <c r="I194" s="8">
        <v>3.4820000000000002</v>
      </c>
      <c r="J194" s="8">
        <v>0.55359999999999998</v>
      </c>
      <c r="K194" s="28" t="s">
        <v>736</v>
      </c>
      <c r="L194" s="111" t="str">
        <f t="shared" si="27"/>
        <v>Yes</v>
      </c>
    </row>
    <row r="195" spans="1:12" x14ac:dyDescent="0.25">
      <c r="A195" s="180" t="s">
        <v>1542</v>
      </c>
      <c r="B195" s="22" t="s">
        <v>213</v>
      </c>
      <c r="C195" s="23">
        <v>4.2652722444000002</v>
      </c>
      <c r="D195" s="27" t="str">
        <f t="shared" si="24"/>
        <v>N/A</v>
      </c>
      <c r="E195" s="23">
        <v>6.8072709163000003</v>
      </c>
      <c r="F195" s="27" t="str">
        <f t="shared" si="25"/>
        <v>N/A</v>
      </c>
      <c r="G195" s="23">
        <v>6.3945335710000002</v>
      </c>
      <c r="H195" s="27" t="str">
        <f t="shared" si="26"/>
        <v>N/A</v>
      </c>
      <c r="I195" s="8">
        <v>59.6</v>
      </c>
      <c r="J195" s="8">
        <v>-6.06</v>
      </c>
      <c r="K195" s="28" t="s">
        <v>736</v>
      </c>
      <c r="L195" s="111" t="str">
        <f t="shared" si="27"/>
        <v>Yes</v>
      </c>
    </row>
    <row r="196" spans="1:12" x14ac:dyDescent="0.25">
      <c r="A196" s="180" t="s">
        <v>1543</v>
      </c>
      <c r="B196" s="22" t="s">
        <v>213</v>
      </c>
      <c r="C196" s="23">
        <v>11.514381353999999</v>
      </c>
      <c r="D196" s="27" t="str">
        <f t="shared" si="24"/>
        <v>N/A</v>
      </c>
      <c r="E196" s="23">
        <v>11.926727145999999</v>
      </c>
      <c r="F196" s="27" t="str">
        <f t="shared" si="25"/>
        <v>N/A</v>
      </c>
      <c r="G196" s="23">
        <v>11.248750152</v>
      </c>
      <c r="H196" s="27" t="str">
        <f t="shared" si="26"/>
        <v>N/A</v>
      </c>
      <c r="I196" s="8">
        <v>3.581</v>
      </c>
      <c r="J196" s="8">
        <v>-5.68</v>
      </c>
      <c r="K196" s="28" t="s">
        <v>736</v>
      </c>
      <c r="L196" s="111" t="str">
        <f t="shared" si="27"/>
        <v>Yes</v>
      </c>
    </row>
    <row r="197" spans="1:12" x14ac:dyDescent="0.25">
      <c r="A197" s="180" t="s">
        <v>1544</v>
      </c>
      <c r="B197" s="22" t="s">
        <v>213</v>
      </c>
      <c r="C197" s="23">
        <v>5.0833871545999996</v>
      </c>
      <c r="D197" s="27" t="str">
        <f t="shared" si="24"/>
        <v>N/A</v>
      </c>
      <c r="E197" s="23">
        <v>5.2684923567000004</v>
      </c>
      <c r="F197" s="27" t="str">
        <f t="shared" si="25"/>
        <v>N/A</v>
      </c>
      <c r="G197" s="23">
        <v>6.1717444510000004</v>
      </c>
      <c r="H197" s="27" t="str">
        <f t="shared" si="26"/>
        <v>N/A</v>
      </c>
      <c r="I197" s="8">
        <v>3.641</v>
      </c>
      <c r="J197" s="8">
        <v>17.14</v>
      </c>
      <c r="K197" s="28" t="s">
        <v>736</v>
      </c>
      <c r="L197" s="111" t="str">
        <f t="shared" si="27"/>
        <v>Yes</v>
      </c>
    </row>
    <row r="198" spans="1:12" x14ac:dyDescent="0.25">
      <c r="A198" s="180" t="s">
        <v>1545</v>
      </c>
      <c r="B198" s="22" t="s">
        <v>213</v>
      </c>
      <c r="C198" s="23">
        <v>3.5197725168999998</v>
      </c>
      <c r="D198" s="27" t="str">
        <f t="shared" si="24"/>
        <v>N/A</v>
      </c>
      <c r="E198" s="23">
        <v>3.7402946750999999</v>
      </c>
      <c r="F198" s="27" t="str">
        <f t="shared" si="25"/>
        <v>N/A</v>
      </c>
      <c r="G198" s="23">
        <v>3.6512650721000002</v>
      </c>
      <c r="H198" s="27" t="str">
        <f t="shared" si="26"/>
        <v>N/A</v>
      </c>
      <c r="I198" s="8">
        <v>6.2649999999999997</v>
      </c>
      <c r="J198" s="8">
        <v>-2.38</v>
      </c>
      <c r="K198" s="28" t="s">
        <v>736</v>
      </c>
      <c r="L198" s="111" t="str">
        <f t="shared" si="27"/>
        <v>Yes</v>
      </c>
    </row>
    <row r="199" spans="1:12" x14ac:dyDescent="0.25">
      <c r="A199" s="174" t="s">
        <v>1546</v>
      </c>
      <c r="B199" s="22" t="s">
        <v>213</v>
      </c>
      <c r="C199" s="23">
        <v>289.47953792999999</v>
      </c>
      <c r="D199" s="27" t="str">
        <f t="shared" si="24"/>
        <v>N/A</v>
      </c>
      <c r="E199" s="23">
        <v>260.53281898</v>
      </c>
      <c r="F199" s="27" t="str">
        <f t="shared" si="25"/>
        <v>N/A</v>
      </c>
      <c r="G199" s="23">
        <v>251.21517797000001</v>
      </c>
      <c r="H199" s="27" t="str">
        <f t="shared" si="26"/>
        <v>N/A</v>
      </c>
      <c r="I199" s="8">
        <v>-10</v>
      </c>
      <c r="J199" s="8">
        <v>-3.58</v>
      </c>
      <c r="K199" s="28" t="s">
        <v>736</v>
      </c>
      <c r="L199" s="111" t="str">
        <f t="shared" si="27"/>
        <v>Yes</v>
      </c>
    </row>
    <row r="200" spans="1:12" x14ac:dyDescent="0.25">
      <c r="A200" s="180" t="s">
        <v>1547</v>
      </c>
      <c r="B200" s="22" t="s">
        <v>213</v>
      </c>
      <c r="C200" s="23">
        <v>289.62050105999998</v>
      </c>
      <c r="D200" s="27" t="str">
        <f t="shared" si="24"/>
        <v>N/A</v>
      </c>
      <c r="E200" s="23">
        <v>267.86685476000002</v>
      </c>
      <c r="F200" s="27" t="str">
        <f t="shared" si="25"/>
        <v>N/A</v>
      </c>
      <c r="G200" s="23">
        <v>256.58039480000002</v>
      </c>
      <c r="H200" s="27" t="str">
        <f t="shared" si="26"/>
        <v>N/A</v>
      </c>
      <c r="I200" s="8">
        <v>-7.51</v>
      </c>
      <c r="J200" s="8">
        <v>-4.21</v>
      </c>
      <c r="K200" s="28" t="s">
        <v>736</v>
      </c>
      <c r="L200" s="111" t="str">
        <f t="shared" si="27"/>
        <v>Yes</v>
      </c>
    </row>
    <row r="201" spans="1:12" x14ac:dyDescent="0.25">
      <c r="A201" s="180" t="s">
        <v>1548</v>
      </c>
      <c r="B201" s="22" t="s">
        <v>213</v>
      </c>
      <c r="C201" s="23">
        <v>292.33747339000001</v>
      </c>
      <c r="D201" s="27" t="str">
        <f t="shared" si="24"/>
        <v>N/A</v>
      </c>
      <c r="E201" s="23">
        <v>227.3127715</v>
      </c>
      <c r="F201" s="27" t="str">
        <f t="shared" si="25"/>
        <v>N/A</v>
      </c>
      <c r="G201" s="23">
        <v>243.42826244</v>
      </c>
      <c r="H201" s="27" t="str">
        <f t="shared" si="26"/>
        <v>N/A</v>
      </c>
      <c r="I201" s="8">
        <v>-22.2</v>
      </c>
      <c r="J201" s="8">
        <v>7.09</v>
      </c>
      <c r="K201" s="28" t="s">
        <v>736</v>
      </c>
      <c r="L201" s="111" t="str">
        <f t="shared" si="27"/>
        <v>Yes</v>
      </c>
    </row>
    <row r="202" spans="1:12" x14ac:dyDescent="0.25">
      <c r="A202" s="180" t="s">
        <v>1549</v>
      </c>
      <c r="B202" s="22" t="s">
        <v>213</v>
      </c>
      <c r="C202" s="23">
        <v>76.961538461999993</v>
      </c>
      <c r="D202" s="27" t="str">
        <f t="shared" si="24"/>
        <v>N/A</v>
      </c>
      <c r="E202" s="23">
        <v>47.304347825999997</v>
      </c>
      <c r="F202" s="27" t="str">
        <f t="shared" si="25"/>
        <v>N/A</v>
      </c>
      <c r="G202" s="23">
        <v>59.742857143000002</v>
      </c>
      <c r="H202" s="27" t="str">
        <f t="shared" si="26"/>
        <v>N/A</v>
      </c>
      <c r="I202" s="8">
        <v>-38.5</v>
      </c>
      <c r="J202" s="8">
        <v>26.29</v>
      </c>
      <c r="K202" s="28" t="s">
        <v>736</v>
      </c>
      <c r="L202" s="111" t="str">
        <f t="shared" si="27"/>
        <v>Yes</v>
      </c>
    </row>
    <row r="203" spans="1:12" x14ac:dyDescent="0.25">
      <c r="A203" s="180" t="s">
        <v>1550</v>
      </c>
      <c r="B203" s="22" t="s">
        <v>213</v>
      </c>
      <c r="C203" s="23">
        <v>46.764705882000001</v>
      </c>
      <c r="D203" s="27" t="str">
        <f t="shared" si="24"/>
        <v>N/A</v>
      </c>
      <c r="E203" s="23">
        <v>89.686567163999996</v>
      </c>
      <c r="F203" s="27" t="str">
        <f t="shared" si="25"/>
        <v>N/A</v>
      </c>
      <c r="G203" s="23">
        <v>102.28125</v>
      </c>
      <c r="H203" s="27" t="str">
        <f t="shared" si="26"/>
        <v>N/A</v>
      </c>
      <c r="I203" s="8">
        <v>91.78</v>
      </c>
      <c r="J203" s="8">
        <v>14.04</v>
      </c>
      <c r="K203" s="28" t="s">
        <v>736</v>
      </c>
      <c r="L203" s="111" t="str">
        <f t="shared" si="27"/>
        <v>Yes</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0</v>
      </c>
      <c r="K204" s="10" t="s">
        <v>213</v>
      </c>
      <c r="L204" s="111" t="str">
        <f t="shared" ref="L204:L214" si="31">IF(J204="Div by 0", "N/A", IF(K204="N/A","N/A", IF(J204&gt;VALUE(MID(K204,1,2)), "No", IF(J204&lt;-1*VALUE(MID(K204,1,2)), "No", "Yes"))))</f>
        <v>N/A</v>
      </c>
    </row>
    <row r="205" spans="1:12" x14ac:dyDescent="0.25">
      <c r="A205" s="174" t="s">
        <v>128</v>
      </c>
      <c r="B205" s="22" t="s">
        <v>213</v>
      </c>
      <c r="C205" s="23">
        <v>41</v>
      </c>
      <c r="D205" s="27" t="str">
        <f t="shared" si="28"/>
        <v>N/A</v>
      </c>
      <c r="E205" s="23">
        <v>45</v>
      </c>
      <c r="F205" s="27" t="str">
        <f t="shared" si="29"/>
        <v>N/A</v>
      </c>
      <c r="G205" s="23">
        <v>41</v>
      </c>
      <c r="H205" s="27" t="str">
        <f t="shared" si="30"/>
        <v>N/A</v>
      </c>
      <c r="I205" s="8">
        <v>9.7560000000000002</v>
      </c>
      <c r="J205" s="8">
        <v>-8.89</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0</v>
      </c>
      <c r="J206" s="8">
        <v>0</v>
      </c>
      <c r="K206" s="10" t="s">
        <v>213</v>
      </c>
      <c r="L206" s="111" t="str">
        <f t="shared" si="31"/>
        <v>N/A</v>
      </c>
    </row>
    <row r="207" spans="1:12" ht="25" x14ac:dyDescent="0.25">
      <c r="A207" s="174" t="s">
        <v>1551</v>
      </c>
      <c r="B207" s="22" t="s">
        <v>213</v>
      </c>
      <c r="C207" s="23">
        <v>180</v>
      </c>
      <c r="D207" s="27" t="str">
        <f t="shared" si="28"/>
        <v>N/A</v>
      </c>
      <c r="E207" s="23">
        <v>83</v>
      </c>
      <c r="F207" s="27" t="str">
        <f t="shared" si="29"/>
        <v>N/A</v>
      </c>
      <c r="G207" s="23">
        <v>108</v>
      </c>
      <c r="H207" s="27" t="str">
        <f t="shared" si="30"/>
        <v>N/A</v>
      </c>
      <c r="I207" s="8">
        <v>-53.9</v>
      </c>
      <c r="J207" s="8">
        <v>30.12</v>
      </c>
      <c r="K207" s="10" t="s">
        <v>213</v>
      </c>
      <c r="L207" s="111" t="str">
        <f t="shared" si="31"/>
        <v>N/A</v>
      </c>
    </row>
    <row r="208" spans="1:12" x14ac:dyDescent="0.25">
      <c r="A208" s="174" t="s">
        <v>1599</v>
      </c>
      <c r="B208" s="22" t="s">
        <v>213</v>
      </c>
      <c r="C208" s="23">
        <v>16</v>
      </c>
      <c r="D208" s="27" t="str">
        <f t="shared" si="28"/>
        <v>N/A</v>
      </c>
      <c r="E208" s="23">
        <v>40</v>
      </c>
      <c r="F208" s="27" t="str">
        <f t="shared" si="29"/>
        <v>N/A</v>
      </c>
      <c r="G208" s="23">
        <v>52</v>
      </c>
      <c r="H208" s="27" t="str">
        <f t="shared" si="30"/>
        <v>N/A</v>
      </c>
      <c r="I208" s="8">
        <v>150</v>
      </c>
      <c r="J208" s="8">
        <v>30</v>
      </c>
      <c r="K208" s="10" t="s">
        <v>213</v>
      </c>
      <c r="L208" s="111" t="str">
        <f t="shared" si="31"/>
        <v>N/A</v>
      </c>
    </row>
    <row r="209" spans="1:12" x14ac:dyDescent="0.25">
      <c r="A209" s="174" t="s">
        <v>1600</v>
      </c>
      <c r="B209" s="22" t="s">
        <v>213</v>
      </c>
      <c r="C209" s="23">
        <v>104</v>
      </c>
      <c r="D209" s="27" t="str">
        <f t="shared" si="28"/>
        <v>N/A</v>
      </c>
      <c r="E209" s="23">
        <v>75</v>
      </c>
      <c r="F209" s="27" t="str">
        <f t="shared" si="29"/>
        <v>N/A</v>
      </c>
      <c r="G209" s="23">
        <v>106</v>
      </c>
      <c r="H209" s="27" t="str">
        <f t="shared" si="30"/>
        <v>N/A</v>
      </c>
      <c r="I209" s="8">
        <v>-27.9</v>
      </c>
      <c r="J209" s="8">
        <v>41.33</v>
      </c>
      <c r="K209" s="10" t="s">
        <v>213</v>
      </c>
      <c r="L209" s="111" t="str">
        <f t="shared" si="31"/>
        <v>N/A</v>
      </c>
    </row>
    <row r="210" spans="1:12" x14ac:dyDescent="0.25">
      <c r="A210" s="174" t="s">
        <v>125</v>
      </c>
      <c r="B210" s="22" t="s">
        <v>213</v>
      </c>
      <c r="C210" s="29">
        <v>2655378</v>
      </c>
      <c r="D210" s="27" t="str">
        <f t="shared" si="28"/>
        <v>N/A</v>
      </c>
      <c r="E210" s="29">
        <v>2216732</v>
      </c>
      <c r="F210" s="27" t="str">
        <f t="shared" si="29"/>
        <v>N/A</v>
      </c>
      <c r="G210" s="29">
        <v>1170356</v>
      </c>
      <c r="H210" s="27" t="str">
        <f t="shared" si="30"/>
        <v>N/A</v>
      </c>
      <c r="I210" s="8">
        <v>-16.5</v>
      </c>
      <c r="J210" s="8">
        <v>-47.2</v>
      </c>
      <c r="K210" s="10" t="s">
        <v>213</v>
      </c>
      <c r="L210" s="111" t="str">
        <f t="shared" si="31"/>
        <v>N/A</v>
      </c>
    </row>
    <row r="211" spans="1:12" x14ac:dyDescent="0.25">
      <c r="A211" s="174" t="s">
        <v>1601</v>
      </c>
      <c r="B211" s="22" t="s">
        <v>213</v>
      </c>
      <c r="C211" s="29">
        <v>1555428</v>
      </c>
      <c r="D211" s="27" t="str">
        <f t="shared" si="28"/>
        <v>N/A</v>
      </c>
      <c r="E211" s="29">
        <v>2024296</v>
      </c>
      <c r="F211" s="27" t="str">
        <f t="shared" si="29"/>
        <v>N/A</v>
      </c>
      <c r="G211" s="29">
        <v>736629</v>
      </c>
      <c r="H211" s="27" t="str">
        <f t="shared" si="30"/>
        <v>N/A</v>
      </c>
      <c r="I211" s="8">
        <v>30.14</v>
      </c>
      <c r="J211" s="8">
        <v>-63.6</v>
      </c>
      <c r="K211" s="10" t="s">
        <v>213</v>
      </c>
      <c r="L211" s="111" t="str">
        <f t="shared" si="31"/>
        <v>N/A</v>
      </c>
    </row>
    <row r="212" spans="1:12" x14ac:dyDescent="0.25">
      <c r="A212" s="174" t="s">
        <v>1552</v>
      </c>
      <c r="B212" s="22" t="s">
        <v>213</v>
      </c>
      <c r="C212" s="29">
        <v>750981</v>
      </c>
      <c r="D212" s="27" t="str">
        <f t="shared" si="28"/>
        <v>N/A</v>
      </c>
      <c r="E212" s="29">
        <v>964641</v>
      </c>
      <c r="F212" s="27" t="str">
        <f t="shared" si="29"/>
        <v>N/A</v>
      </c>
      <c r="G212" s="29">
        <v>687653</v>
      </c>
      <c r="H212" s="27" t="str">
        <f t="shared" si="30"/>
        <v>N/A</v>
      </c>
      <c r="I212" s="8">
        <v>28.45</v>
      </c>
      <c r="J212" s="8">
        <v>-28.7</v>
      </c>
      <c r="K212" s="10" t="s">
        <v>213</v>
      </c>
      <c r="L212" s="111" t="str">
        <f t="shared" si="31"/>
        <v>N/A</v>
      </c>
    </row>
    <row r="213" spans="1:12" x14ac:dyDescent="0.25">
      <c r="A213" s="174" t="s">
        <v>1602</v>
      </c>
      <c r="B213" s="22" t="s">
        <v>213</v>
      </c>
      <c r="C213" s="29">
        <v>2571499</v>
      </c>
      <c r="D213" s="27" t="str">
        <f t="shared" si="28"/>
        <v>N/A</v>
      </c>
      <c r="E213" s="29">
        <v>1017387</v>
      </c>
      <c r="F213" s="27" t="str">
        <f t="shared" si="29"/>
        <v>N/A</v>
      </c>
      <c r="G213" s="29">
        <v>1124714</v>
      </c>
      <c r="H213" s="27" t="str">
        <f t="shared" si="30"/>
        <v>N/A</v>
      </c>
      <c r="I213" s="8">
        <v>-60.4</v>
      </c>
      <c r="J213" s="8">
        <v>10.55</v>
      </c>
      <c r="K213" s="10" t="s">
        <v>213</v>
      </c>
      <c r="L213" s="111" t="str">
        <f t="shared" si="31"/>
        <v>N/A</v>
      </c>
    </row>
    <row r="214" spans="1:12" x14ac:dyDescent="0.25">
      <c r="A214" s="180" t="s">
        <v>1603</v>
      </c>
      <c r="B214" s="22" t="s">
        <v>213</v>
      </c>
      <c r="C214" s="29">
        <v>428437</v>
      </c>
      <c r="D214" s="27" t="str">
        <f t="shared" si="28"/>
        <v>N/A</v>
      </c>
      <c r="E214" s="29">
        <v>466410</v>
      </c>
      <c r="F214" s="27" t="str">
        <f t="shared" si="29"/>
        <v>N/A</v>
      </c>
      <c r="G214" s="29">
        <v>620631</v>
      </c>
      <c r="H214" s="27" t="str">
        <f t="shared" si="30"/>
        <v>N/A</v>
      </c>
      <c r="I214" s="8">
        <v>8.8629999999999995</v>
      </c>
      <c r="J214" s="8">
        <v>33.07</v>
      </c>
      <c r="K214" s="10" t="s">
        <v>213</v>
      </c>
      <c r="L214" s="111" t="str">
        <f t="shared" si="31"/>
        <v>N/A</v>
      </c>
    </row>
    <row r="215" spans="1:12" ht="25" x14ac:dyDescent="0.25">
      <c r="A215" s="174" t="s">
        <v>1366</v>
      </c>
      <c r="B215" s="22" t="s">
        <v>213</v>
      </c>
      <c r="C215" s="29">
        <v>16601986</v>
      </c>
      <c r="D215" s="27" t="str">
        <f t="shared" ref="D215:D229" si="32">IF($B215="N/A","N/A",IF(C215&gt;10,"No",IF(C215&lt;-10,"No","Yes")))</f>
        <v>N/A</v>
      </c>
      <c r="E215" s="29">
        <v>20007271</v>
      </c>
      <c r="F215" s="27" t="str">
        <f t="shared" ref="F215:F229" si="33">IF($B215="N/A","N/A",IF(E215&gt;10,"No",IF(E215&lt;-10,"No","Yes")))</f>
        <v>N/A</v>
      </c>
      <c r="G215" s="29">
        <v>20134796</v>
      </c>
      <c r="H215" s="27" t="str">
        <f t="shared" ref="H215:H229" si="34">IF($B215="N/A","N/A",IF(G215&gt;10,"No",IF(G215&lt;-10,"No","Yes")))</f>
        <v>N/A</v>
      </c>
      <c r="I215" s="8">
        <v>20.51</v>
      </c>
      <c r="J215" s="8">
        <v>0.63739999999999997</v>
      </c>
      <c r="K215" s="28" t="s">
        <v>736</v>
      </c>
      <c r="L215" s="111" t="str">
        <f t="shared" ref="L215:L229" si="35">IF(J215="Div by 0", "N/A", IF(K215="N/A","N/A", IF(J215&gt;VALUE(MID(K215,1,2)), "No", IF(J215&lt;-1*VALUE(MID(K215,1,2)), "No", "Yes"))))</f>
        <v>Yes</v>
      </c>
    </row>
    <row r="216" spans="1:12" x14ac:dyDescent="0.25">
      <c r="A216" s="174" t="s">
        <v>647</v>
      </c>
      <c r="B216" s="22" t="s">
        <v>213</v>
      </c>
      <c r="C216" s="23">
        <v>40982</v>
      </c>
      <c r="D216" s="27" t="str">
        <f t="shared" si="32"/>
        <v>N/A</v>
      </c>
      <c r="E216" s="23">
        <v>46021</v>
      </c>
      <c r="F216" s="27" t="str">
        <f t="shared" si="33"/>
        <v>N/A</v>
      </c>
      <c r="G216" s="23">
        <v>47062</v>
      </c>
      <c r="H216" s="27" t="str">
        <f t="shared" si="34"/>
        <v>N/A</v>
      </c>
      <c r="I216" s="8">
        <v>12.3</v>
      </c>
      <c r="J216" s="8">
        <v>2.262</v>
      </c>
      <c r="K216" s="28" t="s">
        <v>736</v>
      </c>
      <c r="L216" s="111" t="str">
        <f t="shared" si="35"/>
        <v>Yes</v>
      </c>
    </row>
    <row r="217" spans="1:12" x14ac:dyDescent="0.25">
      <c r="A217" s="174" t="s">
        <v>1367</v>
      </c>
      <c r="B217" s="22" t="s">
        <v>213</v>
      </c>
      <c r="C217" s="29">
        <v>405.10433848999998</v>
      </c>
      <c r="D217" s="27" t="str">
        <f t="shared" si="32"/>
        <v>N/A</v>
      </c>
      <c r="E217" s="29">
        <v>434.74220465000002</v>
      </c>
      <c r="F217" s="27" t="str">
        <f t="shared" si="33"/>
        <v>N/A</v>
      </c>
      <c r="G217" s="29">
        <v>427.83553610000001</v>
      </c>
      <c r="H217" s="27" t="str">
        <f t="shared" si="34"/>
        <v>N/A</v>
      </c>
      <c r="I217" s="8">
        <v>7.3159999999999998</v>
      </c>
      <c r="J217" s="8">
        <v>-1.59</v>
      </c>
      <c r="K217" s="28" t="s">
        <v>736</v>
      </c>
      <c r="L217" s="111" t="str">
        <f t="shared" si="35"/>
        <v>Yes</v>
      </c>
    </row>
    <row r="218" spans="1:12" ht="25" x14ac:dyDescent="0.25">
      <c r="A218" s="174" t="s">
        <v>1368</v>
      </c>
      <c r="B218" s="22" t="s">
        <v>213</v>
      </c>
      <c r="C218" s="29">
        <v>10226711</v>
      </c>
      <c r="D218" s="27" t="str">
        <f t="shared" si="32"/>
        <v>N/A</v>
      </c>
      <c r="E218" s="29">
        <v>10275693</v>
      </c>
      <c r="F218" s="27" t="str">
        <f t="shared" si="33"/>
        <v>N/A</v>
      </c>
      <c r="G218" s="29">
        <v>10946819</v>
      </c>
      <c r="H218" s="27" t="str">
        <f t="shared" si="34"/>
        <v>N/A</v>
      </c>
      <c r="I218" s="8">
        <v>0.47899999999999998</v>
      </c>
      <c r="J218" s="8">
        <v>6.5309999999999997</v>
      </c>
      <c r="K218" s="28" t="s">
        <v>736</v>
      </c>
      <c r="L218" s="111" t="str">
        <f t="shared" si="35"/>
        <v>Yes</v>
      </c>
    </row>
    <row r="219" spans="1:12" x14ac:dyDescent="0.25">
      <c r="A219" s="174" t="s">
        <v>514</v>
      </c>
      <c r="B219" s="22" t="s">
        <v>213</v>
      </c>
      <c r="C219" s="23">
        <v>24559</v>
      </c>
      <c r="D219" s="27" t="str">
        <f t="shared" si="32"/>
        <v>N/A</v>
      </c>
      <c r="E219" s="23">
        <v>25664</v>
      </c>
      <c r="F219" s="27" t="str">
        <f t="shared" si="33"/>
        <v>N/A</v>
      </c>
      <c r="G219" s="23">
        <v>29099</v>
      </c>
      <c r="H219" s="27" t="str">
        <f t="shared" si="34"/>
        <v>N/A</v>
      </c>
      <c r="I219" s="8">
        <v>4.4989999999999997</v>
      </c>
      <c r="J219" s="8">
        <v>13.38</v>
      </c>
      <c r="K219" s="28" t="s">
        <v>736</v>
      </c>
      <c r="L219" s="111" t="str">
        <f t="shared" si="35"/>
        <v>Yes</v>
      </c>
    </row>
    <row r="220" spans="1:12" x14ac:dyDescent="0.25">
      <c r="A220" s="174" t="s">
        <v>1369</v>
      </c>
      <c r="B220" s="22" t="s">
        <v>213</v>
      </c>
      <c r="C220" s="29">
        <v>416.41398264999998</v>
      </c>
      <c r="D220" s="27" t="str">
        <f t="shared" si="32"/>
        <v>N/A</v>
      </c>
      <c r="E220" s="29">
        <v>400.39327463000001</v>
      </c>
      <c r="F220" s="27" t="str">
        <f t="shared" si="33"/>
        <v>N/A</v>
      </c>
      <c r="G220" s="29">
        <v>376.19227465</v>
      </c>
      <c r="H220" s="27" t="str">
        <f t="shared" si="34"/>
        <v>N/A</v>
      </c>
      <c r="I220" s="8">
        <v>-3.85</v>
      </c>
      <c r="J220" s="8">
        <v>-6.04</v>
      </c>
      <c r="K220" s="28" t="s">
        <v>736</v>
      </c>
      <c r="L220" s="111" t="str">
        <f t="shared" si="35"/>
        <v>Yes</v>
      </c>
    </row>
    <row r="221" spans="1:12" ht="25" x14ac:dyDescent="0.25">
      <c r="A221" s="174" t="s">
        <v>1370</v>
      </c>
      <c r="B221" s="22" t="s">
        <v>213</v>
      </c>
      <c r="C221" s="29">
        <v>37624673</v>
      </c>
      <c r="D221" s="27" t="str">
        <f t="shared" si="32"/>
        <v>N/A</v>
      </c>
      <c r="E221" s="29">
        <v>93772396</v>
      </c>
      <c r="F221" s="27" t="str">
        <f t="shared" si="33"/>
        <v>N/A</v>
      </c>
      <c r="G221" s="29">
        <v>101039739</v>
      </c>
      <c r="H221" s="27" t="str">
        <f t="shared" si="34"/>
        <v>N/A</v>
      </c>
      <c r="I221" s="8">
        <v>149.19999999999999</v>
      </c>
      <c r="J221" s="8">
        <v>7.75</v>
      </c>
      <c r="K221" s="28" t="s">
        <v>736</v>
      </c>
      <c r="L221" s="111" t="str">
        <f t="shared" si="35"/>
        <v>Yes</v>
      </c>
    </row>
    <row r="222" spans="1:12" x14ac:dyDescent="0.25">
      <c r="A222" s="174" t="s">
        <v>515</v>
      </c>
      <c r="B222" s="22" t="s">
        <v>213</v>
      </c>
      <c r="C222" s="23">
        <v>125718</v>
      </c>
      <c r="D222" s="27" t="str">
        <f t="shared" si="32"/>
        <v>N/A</v>
      </c>
      <c r="E222" s="23">
        <v>195498</v>
      </c>
      <c r="F222" s="27" t="str">
        <f t="shared" si="33"/>
        <v>N/A</v>
      </c>
      <c r="G222" s="23">
        <v>222934</v>
      </c>
      <c r="H222" s="27" t="str">
        <f t="shared" si="34"/>
        <v>N/A</v>
      </c>
      <c r="I222" s="8">
        <v>55.51</v>
      </c>
      <c r="J222" s="8">
        <v>14.03</v>
      </c>
      <c r="K222" s="28" t="s">
        <v>736</v>
      </c>
      <c r="L222" s="111" t="str">
        <f t="shared" si="35"/>
        <v>Yes</v>
      </c>
    </row>
    <row r="223" spans="1:12" x14ac:dyDescent="0.25">
      <c r="A223" s="174" t="s">
        <v>1371</v>
      </c>
      <c r="B223" s="22" t="s">
        <v>213</v>
      </c>
      <c r="C223" s="29">
        <v>299.27832927999998</v>
      </c>
      <c r="D223" s="27" t="str">
        <f t="shared" si="32"/>
        <v>N/A</v>
      </c>
      <c r="E223" s="29">
        <v>479.65910649</v>
      </c>
      <c r="F223" s="27" t="str">
        <f t="shared" si="33"/>
        <v>N/A</v>
      </c>
      <c r="G223" s="29">
        <v>453.22713897</v>
      </c>
      <c r="H223" s="27" t="str">
        <f t="shared" si="34"/>
        <v>N/A</v>
      </c>
      <c r="I223" s="8">
        <v>60.27</v>
      </c>
      <c r="J223" s="8">
        <v>-5.51</v>
      </c>
      <c r="K223" s="28" t="s">
        <v>736</v>
      </c>
      <c r="L223" s="111" t="str">
        <f t="shared" si="35"/>
        <v>Yes</v>
      </c>
    </row>
    <row r="224" spans="1:12" ht="25" x14ac:dyDescent="0.25">
      <c r="A224" s="174" t="s">
        <v>1372</v>
      </c>
      <c r="B224" s="22" t="s">
        <v>213</v>
      </c>
      <c r="C224" s="29">
        <v>815280</v>
      </c>
      <c r="D224" s="27" t="str">
        <f t="shared" si="32"/>
        <v>N/A</v>
      </c>
      <c r="E224" s="29">
        <v>0</v>
      </c>
      <c r="F224" s="27" t="str">
        <f t="shared" si="33"/>
        <v>N/A</v>
      </c>
      <c r="G224" s="29">
        <v>0</v>
      </c>
      <c r="H224" s="27" t="str">
        <f t="shared" si="34"/>
        <v>N/A</v>
      </c>
      <c r="I224" s="8">
        <v>-100</v>
      </c>
      <c r="J224" s="8" t="s">
        <v>1748</v>
      </c>
      <c r="K224" s="28" t="s">
        <v>736</v>
      </c>
      <c r="L224" s="111" t="str">
        <f t="shared" si="35"/>
        <v>N/A</v>
      </c>
    </row>
    <row r="225" spans="1:12" x14ac:dyDescent="0.25">
      <c r="A225" s="174" t="s">
        <v>516</v>
      </c>
      <c r="B225" s="22" t="s">
        <v>213</v>
      </c>
      <c r="C225" s="23">
        <v>719</v>
      </c>
      <c r="D225" s="27" t="str">
        <f t="shared" si="32"/>
        <v>N/A</v>
      </c>
      <c r="E225" s="23">
        <v>0</v>
      </c>
      <c r="F225" s="27" t="str">
        <f t="shared" si="33"/>
        <v>N/A</v>
      </c>
      <c r="G225" s="23">
        <v>0</v>
      </c>
      <c r="H225" s="27" t="str">
        <f t="shared" si="34"/>
        <v>N/A</v>
      </c>
      <c r="I225" s="8">
        <v>-100</v>
      </c>
      <c r="J225" s="8" t="s">
        <v>1748</v>
      </c>
      <c r="K225" s="28" t="s">
        <v>736</v>
      </c>
      <c r="L225" s="111" t="str">
        <f t="shared" si="35"/>
        <v>N/A</v>
      </c>
    </row>
    <row r="226" spans="1:12" x14ac:dyDescent="0.25">
      <c r="A226" s="174" t="s">
        <v>1373</v>
      </c>
      <c r="B226" s="22" t="s">
        <v>213</v>
      </c>
      <c r="C226" s="29">
        <v>1133.9082057999999</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593881319</v>
      </c>
      <c r="D227" s="27" t="str">
        <f t="shared" si="32"/>
        <v>N/A</v>
      </c>
      <c r="E227" s="29">
        <v>303998170</v>
      </c>
      <c r="F227" s="27" t="str">
        <f t="shared" si="33"/>
        <v>N/A</v>
      </c>
      <c r="G227" s="29">
        <v>371992676</v>
      </c>
      <c r="H227" s="27" t="str">
        <f t="shared" si="34"/>
        <v>N/A</v>
      </c>
      <c r="I227" s="8">
        <v>-48.8</v>
      </c>
      <c r="J227" s="8">
        <v>22.37</v>
      </c>
      <c r="K227" s="28" t="s">
        <v>736</v>
      </c>
      <c r="L227" s="111" t="str">
        <f t="shared" si="35"/>
        <v>Yes</v>
      </c>
    </row>
    <row r="228" spans="1:12" ht="25" x14ac:dyDescent="0.25">
      <c r="A228" s="174" t="s">
        <v>517</v>
      </c>
      <c r="B228" s="22" t="s">
        <v>213</v>
      </c>
      <c r="C228" s="23">
        <v>36122</v>
      </c>
      <c r="D228" s="27" t="str">
        <f t="shared" si="32"/>
        <v>N/A</v>
      </c>
      <c r="E228" s="23">
        <v>18302</v>
      </c>
      <c r="F228" s="27" t="str">
        <f t="shared" si="33"/>
        <v>N/A</v>
      </c>
      <c r="G228" s="23">
        <v>19234</v>
      </c>
      <c r="H228" s="27" t="str">
        <f t="shared" si="34"/>
        <v>N/A</v>
      </c>
      <c r="I228" s="8">
        <v>-49.3</v>
      </c>
      <c r="J228" s="8">
        <v>5.0919999999999996</v>
      </c>
      <c r="K228" s="28" t="s">
        <v>736</v>
      </c>
      <c r="L228" s="111" t="str">
        <f t="shared" si="35"/>
        <v>Yes</v>
      </c>
    </row>
    <row r="229" spans="1:12" ht="25" x14ac:dyDescent="0.25">
      <c r="A229" s="174" t="s">
        <v>1375</v>
      </c>
      <c r="B229" s="22" t="s">
        <v>213</v>
      </c>
      <c r="C229" s="29">
        <v>16440.986628999999</v>
      </c>
      <c r="D229" s="27" t="str">
        <f t="shared" si="32"/>
        <v>N/A</v>
      </c>
      <c r="E229" s="29">
        <v>16610.106545999999</v>
      </c>
      <c r="F229" s="27" t="str">
        <f t="shared" si="33"/>
        <v>N/A</v>
      </c>
      <c r="G229" s="29">
        <v>19340.36997</v>
      </c>
      <c r="H229" s="27" t="str">
        <f t="shared" si="34"/>
        <v>N/A</v>
      </c>
      <c r="I229" s="8">
        <v>1.0289999999999999</v>
      </c>
      <c r="J229" s="8">
        <v>16.440000000000001</v>
      </c>
      <c r="K229" s="28" t="s">
        <v>736</v>
      </c>
      <c r="L229" s="111" t="str">
        <f t="shared" si="35"/>
        <v>Yes</v>
      </c>
    </row>
    <row r="230" spans="1:12" x14ac:dyDescent="0.25">
      <c r="A230" s="143" t="s">
        <v>1376</v>
      </c>
      <c r="B230" s="22" t="s">
        <v>213</v>
      </c>
      <c r="C230" s="32">
        <v>789299667</v>
      </c>
      <c r="D230" s="27" t="str">
        <f t="shared" ref="D230:D253" si="36">IF($B230="N/A","N/A",IF(C230&gt;10,"No",IF(C230&lt;-10,"No","Yes")))</f>
        <v>N/A</v>
      </c>
      <c r="E230" s="32">
        <v>422875875</v>
      </c>
      <c r="F230" s="27" t="str">
        <f t="shared" ref="F230:F253" si="37">IF($B230="N/A","N/A",IF(E230&gt;10,"No",IF(E230&lt;-10,"No","Yes")))</f>
        <v>N/A</v>
      </c>
      <c r="G230" s="32">
        <v>518130880</v>
      </c>
      <c r="H230" s="27" t="str">
        <f t="shared" ref="H230:H253" si="38">IF($B230="N/A","N/A",IF(G230&gt;10,"No",IF(G230&lt;-10,"No","Yes")))</f>
        <v>N/A</v>
      </c>
      <c r="I230" s="8">
        <v>-46.4</v>
      </c>
      <c r="J230" s="8">
        <v>22.53</v>
      </c>
      <c r="K230" s="28" t="s">
        <v>736</v>
      </c>
      <c r="L230" s="111" t="str">
        <f t="shared" ref="L230:L253" si="39">IF(J230="Div by 0", "N/A", IF(K230="N/A","N/A", IF(J230&gt;VALUE(MID(K230,1,2)), "No", IF(J230&lt;-1*VALUE(MID(K230,1,2)), "No", "Yes"))))</f>
        <v>Yes</v>
      </c>
    </row>
    <row r="231" spans="1:12" x14ac:dyDescent="0.25">
      <c r="A231" s="143" t="s">
        <v>1553</v>
      </c>
      <c r="B231" s="22" t="s">
        <v>213</v>
      </c>
      <c r="C231" s="31">
        <v>40728</v>
      </c>
      <c r="D231" s="31" t="str">
        <f t="shared" si="36"/>
        <v>N/A</v>
      </c>
      <c r="E231" s="31">
        <v>23525</v>
      </c>
      <c r="F231" s="31" t="str">
        <f t="shared" si="37"/>
        <v>N/A</v>
      </c>
      <c r="G231" s="31">
        <v>25482</v>
      </c>
      <c r="H231" s="27" t="str">
        <f t="shared" si="38"/>
        <v>N/A</v>
      </c>
      <c r="I231" s="8">
        <v>-42.2</v>
      </c>
      <c r="J231" s="8">
        <v>8.3190000000000008</v>
      </c>
      <c r="K231" s="28" t="s">
        <v>736</v>
      </c>
      <c r="L231" s="111" t="str">
        <f t="shared" si="39"/>
        <v>Yes</v>
      </c>
    </row>
    <row r="232" spans="1:12" x14ac:dyDescent="0.25">
      <c r="A232" s="143" t="s">
        <v>1554</v>
      </c>
      <c r="B232" s="22" t="s">
        <v>213</v>
      </c>
      <c r="C232" s="32">
        <v>19379.779685000001</v>
      </c>
      <c r="D232" s="27" t="str">
        <f t="shared" si="36"/>
        <v>N/A</v>
      </c>
      <c r="E232" s="32">
        <v>17975.595111999999</v>
      </c>
      <c r="F232" s="27" t="str">
        <f t="shared" si="37"/>
        <v>N/A</v>
      </c>
      <c r="G232" s="32">
        <v>20333.210894</v>
      </c>
      <c r="H232" s="27" t="str">
        <f t="shared" si="38"/>
        <v>N/A</v>
      </c>
      <c r="I232" s="8">
        <v>-7.25</v>
      </c>
      <c r="J232" s="8">
        <v>13.12</v>
      </c>
      <c r="K232" s="28" t="s">
        <v>736</v>
      </c>
      <c r="L232" s="111" t="str">
        <f t="shared" si="39"/>
        <v>Yes</v>
      </c>
    </row>
    <row r="233" spans="1:12" x14ac:dyDescent="0.25">
      <c r="A233" s="181" t="s">
        <v>1555</v>
      </c>
      <c r="B233" s="22" t="s">
        <v>213</v>
      </c>
      <c r="C233" s="32">
        <v>12423.3063</v>
      </c>
      <c r="D233" s="27" t="str">
        <f t="shared" si="36"/>
        <v>N/A</v>
      </c>
      <c r="E233" s="32">
        <v>13812.601455</v>
      </c>
      <c r="F233" s="27" t="str">
        <f t="shared" si="37"/>
        <v>N/A</v>
      </c>
      <c r="G233" s="32">
        <v>13510.983296</v>
      </c>
      <c r="H233" s="27" t="str">
        <f t="shared" si="38"/>
        <v>N/A</v>
      </c>
      <c r="I233" s="8">
        <v>11.18</v>
      </c>
      <c r="J233" s="8">
        <v>-2.1800000000000002</v>
      </c>
      <c r="K233" s="28" t="s">
        <v>736</v>
      </c>
      <c r="L233" s="111" t="str">
        <f t="shared" si="39"/>
        <v>Yes</v>
      </c>
    </row>
    <row r="234" spans="1:12" x14ac:dyDescent="0.25">
      <c r="A234" s="181" t="s">
        <v>1556</v>
      </c>
      <c r="B234" s="22" t="s">
        <v>213</v>
      </c>
      <c r="C234" s="32">
        <v>26192.871313</v>
      </c>
      <c r="D234" s="27" t="str">
        <f t="shared" si="36"/>
        <v>N/A</v>
      </c>
      <c r="E234" s="32">
        <v>24355.835769000001</v>
      </c>
      <c r="F234" s="27" t="str">
        <f t="shared" si="37"/>
        <v>N/A</v>
      </c>
      <c r="G234" s="32">
        <v>27407.968688000001</v>
      </c>
      <c r="H234" s="27" t="str">
        <f t="shared" si="38"/>
        <v>N/A</v>
      </c>
      <c r="I234" s="8">
        <v>-7.01</v>
      </c>
      <c r="J234" s="8">
        <v>12.53</v>
      </c>
      <c r="K234" s="28" t="s">
        <v>736</v>
      </c>
      <c r="L234" s="111" t="str">
        <f t="shared" si="39"/>
        <v>Yes</v>
      </c>
    </row>
    <row r="235" spans="1:12" x14ac:dyDescent="0.25">
      <c r="A235" s="181" t="s">
        <v>1557</v>
      </c>
      <c r="B235" s="22" t="s">
        <v>213</v>
      </c>
      <c r="C235" s="32">
        <v>6768.2076291000003</v>
      </c>
      <c r="D235" s="27" t="str">
        <f t="shared" si="36"/>
        <v>N/A</v>
      </c>
      <c r="E235" s="32">
        <v>13283.712862</v>
      </c>
      <c r="F235" s="27" t="str">
        <f t="shared" si="37"/>
        <v>N/A</v>
      </c>
      <c r="G235" s="32">
        <v>12910.894285</v>
      </c>
      <c r="H235" s="27" t="str">
        <f t="shared" si="38"/>
        <v>N/A</v>
      </c>
      <c r="I235" s="8">
        <v>96.27</v>
      </c>
      <c r="J235" s="8">
        <v>-2.81</v>
      </c>
      <c r="K235" s="28" t="s">
        <v>736</v>
      </c>
      <c r="L235" s="111" t="str">
        <f t="shared" si="39"/>
        <v>Yes</v>
      </c>
    </row>
    <row r="236" spans="1:12" x14ac:dyDescent="0.25">
      <c r="A236" s="181" t="s">
        <v>1558</v>
      </c>
      <c r="B236" s="22" t="s">
        <v>213</v>
      </c>
      <c r="C236" s="32">
        <v>2728.5507745</v>
      </c>
      <c r="D236" s="27" t="str">
        <f t="shared" si="36"/>
        <v>N/A</v>
      </c>
      <c r="E236" s="32">
        <v>3038.2994871999999</v>
      </c>
      <c r="F236" s="27" t="str">
        <f t="shared" si="37"/>
        <v>N/A</v>
      </c>
      <c r="G236" s="32">
        <v>3398.1577209000002</v>
      </c>
      <c r="H236" s="27" t="str">
        <f t="shared" si="38"/>
        <v>N/A</v>
      </c>
      <c r="I236" s="8">
        <v>11.35</v>
      </c>
      <c r="J236" s="8">
        <v>11.84</v>
      </c>
      <c r="K236" s="28" t="s">
        <v>736</v>
      </c>
      <c r="L236" s="111" t="str">
        <f t="shared" si="39"/>
        <v>Yes</v>
      </c>
    </row>
    <row r="237" spans="1:12" x14ac:dyDescent="0.25">
      <c r="A237" s="174" t="s">
        <v>1559</v>
      </c>
      <c r="B237" s="22" t="s">
        <v>213</v>
      </c>
      <c r="C237" s="27">
        <v>5.9872105842999996</v>
      </c>
      <c r="D237" s="27" t="str">
        <f t="shared" si="36"/>
        <v>N/A</v>
      </c>
      <c r="E237" s="27">
        <v>3.3600758712999999</v>
      </c>
      <c r="F237" s="27" t="str">
        <f t="shared" si="37"/>
        <v>N/A</v>
      </c>
      <c r="G237" s="27">
        <v>3.3635829642999999</v>
      </c>
      <c r="H237" s="27" t="str">
        <f t="shared" si="38"/>
        <v>N/A</v>
      </c>
      <c r="I237" s="8">
        <v>-43.9</v>
      </c>
      <c r="J237" s="8">
        <v>0.10440000000000001</v>
      </c>
      <c r="K237" s="28" t="s">
        <v>736</v>
      </c>
      <c r="L237" s="111" t="str">
        <f t="shared" si="39"/>
        <v>Yes</v>
      </c>
    </row>
    <row r="238" spans="1:12" x14ac:dyDescent="0.25">
      <c r="A238" s="180" t="s">
        <v>1560</v>
      </c>
      <c r="B238" s="22" t="s">
        <v>213</v>
      </c>
      <c r="C238" s="27">
        <v>30.824015383999999</v>
      </c>
      <c r="D238" s="27" t="str">
        <f t="shared" si="36"/>
        <v>N/A</v>
      </c>
      <c r="E238" s="27">
        <v>28.605639022999998</v>
      </c>
      <c r="F238" s="27" t="str">
        <f t="shared" si="37"/>
        <v>N/A</v>
      </c>
      <c r="G238" s="27">
        <v>24.826442219</v>
      </c>
      <c r="H238" s="27" t="str">
        <f t="shared" si="38"/>
        <v>N/A</v>
      </c>
      <c r="I238" s="8">
        <v>-7.2</v>
      </c>
      <c r="J238" s="8">
        <v>-13.2</v>
      </c>
      <c r="K238" s="28" t="s">
        <v>736</v>
      </c>
      <c r="L238" s="111" t="str">
        <f t="shared" si="39"/>
        <v>Yes</v>
      </c>
    </row>
    <row r="239" spans="1:12" x14ac:dyDescent="0.25">
      <c r="A239" s="180" t="s">
        <v>1561</v>
      </c>
      <c r="B239" s="22" t="s">
        <v>213</v>
      </c>
      <c r="C239" s="27">
        <v>29.797028666999999</v>
      </c>
      <c r="D239" s="27" t="str">
        <f t="shared" si="36"/>
        <v>N/A</v>
      </c>
      <c r="E239" s="27">
        <v>14.737766945000001</v>
      </c>
      <c r="F239" s="27" t="str">
        <f t="shared" si="37"/>
        <v>N/A</v>
      </c>
      <c r="G239" s="27">
        <v>15.749527829</v>
      </c>
      <c r="H239" s="27" t="str">
        <f t="shared" si="38"/>
        <v>N/A</v>
      </c>
      <c r="I239" s="8">
        <v>-50.5</v>
      </c>
      <c r="J239" s="8">
        <v>6.8650000000000002</v>
      </c>
      <c r="K239" s="28" t="s">
        <v>736</v>
      </c>
      <c r="L239" s="111" t="str">
        <f t="shared" si="39"/>
        <v>Yes</v>
      </c>
    </row>
    <row r="240" spans="1:12" x14ac:dyDescent="0.25">
      <c r="A240" s="180" t="s">
        <v>1562</v>
      </c>
      <c r="B240" s="22" t="s">
        <v>213</v>
      </c>
      <c r="C240" s="27">
        <v>1.0661380622000001</v>
      </c>
      <c r="D240" s="27" t="str">
        <f t="shared" si="36"/>
        <v>N/A</v>
      </c>
      <c r="E240" s="27">
        <v>0.49538704610000001</v>
      </c>
      <c r="F240" s="27" t="str">
        <f t="shared" si="37"/>
        <v>N/A</v>
      </c>
      <c r="G240" s="27">
        <v>0.65454883320000001</v>
      </c>
      <c r="H240" s="27" t="str">
        <f t="shared" si="38"/>
        <v>N/A</v>
      </c>
      <c r="I240" s="8">
        <v>-53.5</v>
      </c>
      <c r="J240" s="8">
        <v>32.130000000000003</v>
      </c>
      <c r="K240" s="28" t="s">
        <v>736</v>
      </c>
      <c r="L240" s="111" t="str">
        <f t="shared" si="39"/>
        <v>No</v>
      </c>
    </row>
    <row r="241" spans="1:12" x14ac:dyDescent="0.25">
      <c r="A241" s="180" t="s">
        <v>1563</v>
      </c>
      <c r="B241" s="22" t="s">
        <v>213</v>
      </c>
      <c r="C241" s="27">
        <v>0.38471725600000001</v>
      </c>
      <c r="D241" s="27" t="str">
        <f t="shared" si="36"/>
        <v>N/A</v>
      </c>
      <c r="E241" s="27">
        <v>0.57639783870000005</v>
      </c>
      <c r="F241" s="27" t="str">
        <f t="shared" si="37"/>
        <v>N/A</v>
      </c>
      <c r="G241" s="27">
        <v>0.52591350869999998</v>
      </c>
      <c r="H241" s="27" t="str">
        <f t="shared" si="38"/>
        <v>N/A</v>
      </c>
      <c r="I241" s="8">
        <v>49.82</v>
      </c>
      <c r="J241" s="8">
        <v>-8.76</v>
      </c>
      <c r="K241" s="28" t="s">
        <v>736</v>
      </c>
      <c r="L241" s="111" t="str">
        <f t="shared" si="39"/>
        <v>Yes</v>
      </c>
    </row>
    <row r="242" spans="1:12" x14ac:dyDescent="0.25">
      <c r="A242" s="143" t="s">
        <v>1388</v>
      </c>
      <c r="B242" s="22" t="s">
        <v>213</v>
      </c>
      <c r="C242" s="32">
        <v>593881319</v>
      </c>
      <c r="D242" s="27" t="str">
        <f t="shared" si="36"/>
        <v>N/A</v>
      </c>
      <c r="E242" s="32">
        <v>303998170</v>
      </c>
      <c r="F242" s="27" t="str">
        <f t="shared" si="37"/>
        <v>N/A</v>
      </c>
      <c r="G242" s="32">
        <v>371992676</v>
      </c>
      <c r="H242" s="27" t="str">
        <f t="shared" si="38"/>
        <v>N/A</v>
      </c>
      <c r="I242" s="8">
        <v>-48.8</v>
      </c>
      <c r="J242" s="8">
        <v>22.37</v>
      </c>
      <c r="K242" s="28" t="s">
        <v>736</v>
      </c>
      <c r="L242" s="111" t="str">
        <f t="shared" si="39"/>
        <v>Yes</v>
      </c>
    </row>
    <row r="243" spans="1:12" x14ac:dyDescent="0.25">
      <c r="A243" s="143" t="s">
        <v>1564</v>
      </c>
      <c r="B243" s="22" t="s">
        <v>213</v>
      </c>
      <c r="C243" s="31">
        <v>36123</v>
      </c>
      <c r="D243" s="31" t="str">
        <f t="shared" si="36"/>
        <v>N/A</v>
      </c>
      <c r="E243" s="31">
        <v>18302</v>
      </c>
      <c r="F243" s="31" t="str">
        <f t="shared" si="37"/>
        <v>N/A</v>
      </c>
      <c r="G243" s="31">
        <v>19234</v>
      </c>
      <c r="H243" s="27" t="str">
        <f t="shared" si="38"/>
        <v>N/A</v>
      </c>
      <c r="I243" s="8">
        <v>-49.3</v>
      </c>
      <c r="J243" s="8">
        <v>5.0919999999999996</v>
      </c>
      <c r="K243" s="28" t="s">
        <v>736</v>
      </c>
      <c r="L243" s="111" t="str">
        <f t="shared" si="39"/>
        <v>Yes</v>
      </c>
    </row>
    <row r="244" spans="1:12" ht="25" x14ac:dyDescent="0.25">
      <c r="A244" s="143" t="s">
        <v>1565</v>
      </c>
      <c r="B244" s="22" t="s">
        <v>213</v>
      </c>
      <c r="C244" s="32">
        <v>16440.531490000001</v>
      </c>
      <c r="D244" s="27" t="str">
        <f t="shared" si="36"/>
        <v>N/A</v>
      </c>
      <c r="E244" s="32">
        <v>16610.106545999999</v>
      </c>
      <c r="F244" s="27" t="str">
        <f t="shared" si="37"/>
        <v>N/A</v>
      </c>
      <c r="G244" s="32">
        <v>19340.36997</v>
      </c>
      <c r="H244" s="27" t="str">
        <f t="shared" si="38"/>
        <v>N/A</v>
      </c>
      <c r="I244" s="8">
        <v>1.0309999999999999</v>
      </c>
      <c r="J244" s="8">
        <v>16.440000000000001</v>
      </c>
      <c r="K244" s="28" t="s">
        <v>736</v>
      </c>
      <c r="L244" s="111" t="str">
        <f t="shared" si="39"/>
        <v>Yes</v>
      </c>
    </row>
    <row r="245" spans="1:12" ht="25" x14ac:dyDescent="0.25">
      <c r="A245" s="181" t="s">
        <v>1566</v>
      </c>
      <c r="B245" s="22" t="s">
        <v>213</v>
      </c>
      <c r="C245" s="32">
        <v>10724.195207999999</v>
      </c>
      <c r="D245" s="27" t="str">
        <f t="shared" si="36"/>
        <v>N/A</v>
      </c>
      <c r="E245" s="32">
        <v>12138.917642</v>
      </c>
      <c r="F245" s="27" t="str">
        <f t="shared" si="37"/>
        <v>N/A</v>
      </c>
      <c r="G245" s="32">
        <v>11856.827773000001</v>
      </c>
      <c r="H245" s="27" t="str">
        <f t="shared" si="38"/>
        <v>N/A</v>
      </c>
      <c r="I245" s="8">
        <v>13.19</v>
      </c>
      <c r="J245" s="8">
        <v>-2.3199999999999998</v>
      </c>
      <c r="K245" s="28" t="s">
        <v>736</v>
      </c>
      <c r="L245" s="111" t="str">
        <f t="shared" si="39"/>
        <v>Yes</v>
      </c>
    </row>
    <row r="246" spans="1:12" ht="25" x14ac:dyDescent="0.25">
      <c r="A246" s="181" t="s">
        <v>1567</v>
      </c>
      <c r="B246" s="22" t="s">
        <v>213</v>
      </c>
      <c r="C246" s="32">
        <v>21786.849119999999</v>
      </c>
      <c r="D246" s="27" t="str">
        <f t="shared" si="36"/>
        <v>N/A</v>
      </c>
      <c r="E246" s="32">
        <v>22525.499811999998</v>
      </c>
      <c r="F246" s="27" t="str">
        <f t="shared" si="37"/>
        <v>N/A</v>
      </c>
      <c r="G246" s="32">
        <v>25278.142646</v>
      </c>
      <c r="H246" s="27" t="str">
        <f t="shared" si="38"/>
        <v>N/A</v>
      </c>
      <c r="I246" s="8">
        <v>3.39</v>
      </c>
      <c r="J246" s="8">
        <v>12.22</v>
      </c>
      <c r="K246" s="28" t="s">
        <v>736</v>
      </c>
      <c r="L246" s="111" t="str">
        <f t="shared" si="39"/>
        <v>Yes</v>
      </c>
    </row>
    <row r="247" spans="1:12" ht="25" x14ac:dyDescent="0.25">
      <c r="A247" s="181" t="s">
        <v>1568</v>
      </c>
      <c r="B247" s="22" t="s">
        <v>213</v>
      </c>
      <c r="C247" s="32">
        <v>2361.6398933999999</v>
      </c>
      <c r="D247" s="27" t="str">
        <f t="shared" si="36"/>
        <v>N/A</v>
      </c>
      <c r="E247" s="32">
        <v>27036.812865</v>
      </c>
      <c r="F247" s="27" t="str">
        <f t="shared" si="37"/>
        <v>N/A</v>
      </c>
      <c r="G247" s="32">
        <v>17743.313558999998</v>
      </c>
      <c r="H247" s="27" t="str">
        <f t="shared" si="38"/>
        <v>N/A</v>
      </c>
      <c r="I247" s="8">
        <v>1045</v>
      </c>
      <c r="J247" s="8">
        <v>-34.4</v>
      </c>
      <c r="K247" s="28" t="s">
        <v>736</v>
      </c>
      <c r="L247" s="111" t="str">
        <f t="shared" si="39"/>
        <v>No</v>
      </c>
    </row>
    <row r="248" spans="1:12" ht="25" x14ac:dyDescent="0.25">
      <c r="A248" s="181" t="s">
        <v>1569</v>
      </c>
      <c r="B248" s="22" t="s">
        <v>213</v>
      </c>
      <c r="C248" s="32">
        <v>6876.4824560999996</v>
      </c>
      <c r="D248" s="27" t="str">
        <f t="shared" si="36"/>
        <v>N/A</v>
      </c>
      <c r="E248" s="32">
        <v>4208.5938242000002</v>
      </c>
      <c r="F248" s="27" t="str">
        <f t="shared" si="37"/>
        <v>N/A</v>
      </c>
      <c r="G248" s="32">
        <v>5699.5446223999998</v>
      </c>
      <c r="H248" s="27" t="str">
        <f t="shared" si="38"/>
        <v>N/A</v>
      </c>
      <c r="I248" s="8">
        <v>-38.799999999999997</v>
      </c>
      <c r="J248" s="8">
        <v>35.43</v>
      </c>
      <c r="K248" s="28" t="s">
        <v>736</v>
      </c>
      <c r="L248" s="111" t="str">
        <f t="shared" si="39"/>
        <v>No</v>
      </c>
    </row>
    <row r="249" spans="1:12" ht="25" x14ac:dyDescent="0.25">
      <c r="A249" s="174" t="s">
        <v>1570</v>
      </c>
      <c r="B249" s="22" t="s">
        <v>213</v>
      </c>
      <c r="C249" s="27">
        <v>5.3102535831999997</v>
      </c>
      <c r="D249" s="27" t="str">
        <f t="shared" si="36"/>
        <v>N/A</v>
      </c>
      <c r="E249" s="27">
        <v>2.6140747543999998</v>
      </c>
      <c r="F249" s="27" t="str">
        <f t="shared" si="37"/>
        <v>N/A</v>
      </c>
      <c r="G249" s="27">
        <v>2.5388570259000001</v>
      </c>
      <c r="H249" s="27" t="str">
        <f t="shared" si="38"/>
        <v>N/A</v>
      </c>
      <c r="I249" s="8">
        <v>-50.8</v>
      </c>
      <c r="J249" s="8">
        <v>-2.88</v>
      </c>
      <c r="K249" s="28" t="s">
        <v>736</v>
      </c>
      <c r="L249" s="111" t="str">
        <f t="shared" si="39"/>
        <v>Yes</v>
      </c>
    </row>
    <row r="250" spans="1:12" ht="25" x14ac:dyDescent="0.25">
      <c r="A250" s="180" t="s">
        <v>1571</v>
      </c>
      <c r="B250" s="22" t="s">
        <v>213</v>
      </c>
      <c r="C250" s="27">
        <v>30.123685397999999</v>
      </c>
      <c r="D250" s="27" t="str">
        <f t="shared" si="36"/>
        <v>N/A</v>
      </c>
      <c r="E250" s="27">
        <v>27.761781224</v>
      </c>
      <c r="F250" s="27" t="str">
        <f t="shared" si="37"/>
        <v>N/A</v>
      </c>
      <c r="G250" s="27">
        <v>23.757449161</v>
      </c>
      <c r="H250" s="27" t="str">
        <f t="shared" si="38"/>
        <v>N/A</v>
      </c>
      <c r="I250" s="8">
        <v>-7.84</v>
      </c>
      <c r="J250" s="8">
        <v>-14.4</v>
      </c>
      <c r="K250" s="28" t="s">
        <v>736</v>
      </c>
      <c r="L250" s="111" t="str">
        <f t="shared" si="39"/>
        <v>Yes</v>
      </c>
    </row>
    <row r="251" spans="1:12" ht="25" x14ac:dyDescent="0.25">
      <c r="A251" s="180" t="s">
        <v>1572</v>
      </c>
      <c r="B251" s="22" t="s">
        <v>213</v>
      </c>
      <c r="C251" s="27">
        <v>27.061100649</v>
      </c>
      <c r="D251" s="27" t="str">
        <f t="shared" si="36"/>
        <v>N/A</v>
      </c>
      <c r="E251" s="27">
        <v>11.284311364000001</v>
      </c>
      <c r="F251" s="27" t="str">
        <f t="shared" si="37"/>
        <v>N/A</v>
      </c>
      <c r="G251" s="27">
        <v>12.619208618</v>
      </c>
      <c r="H251" s="27" t="str">
        <f t="shared" si="38"/>
        <v>N/A</v>
      </c>
      <c r="I251" s="8">
        <v>-58.3</v>
      </c>
      <c r="J251" s="8">
        <v>11.83</v>
      </c>
      <c r="K251" s="28" t="s">
        <v>736</v>
      </c>
      <c r="L251" s="111" t="str">
        <f t="shared" si="39"/>
        <v>Yes</v>
      </c>
    </row>
    <row r="252" spans="1:12" ht="25" x14ac:dyDescent="0.25">
      <c r="A252" s="180" t="s">
        <v>1573</v>
      </c>
      <c r="B252" s="22" t="s">
        <v>213</v>
      </c>
      <c r="C252" s="27">
        <v>0.63973154170000002</v>
      </c>
      <c r="D252" s="27" t="str">
        <f t="shared" si="36"/>
        <v>N/A</v>
      </c>
      <c r="E252" s="27">
        <v>4.0204643999999998E-2</v>
      </c>
      <c r="F252" s="27" t="str">
        <f t="shared" si="37"/>
        <v>N/A</v>
      </c>
      <c r="G252" s="27">
        <v>5.7703968899999999E-2</v>
      </c>
      <c r="H252" s="27" t="str">
        <f t="shared" si="38"/>
        <v>N/A</v>
      </c>
      <c r="I252" s="8">
        <v>-93.7</v>
      </c>
      <c r="J252" s="8">
        <v>43.53</v>
      </c>
      <c r="K252" s="28" t="s">
        <v>736</v>
      </c>
      <c r="L252" s="111" t="str">
        <f t="shared" si="39"/>
        <v>No</v>
      </c>
    </row>
    <row r="253" spans="1:12" ht="25" x14ac:dyDescent="0.25">
      <c r="A253" s="182" t="s">
        <v>1574</v>
      </c>
      <c r="B253" s="119" t="s">
        <v>213</v>
      </c>
      <c r="C253" s="151">
        <v>7.5486690499999995E-2</v>
      </c>
      <c r="D253" s="151" t="str">
        <f t="shared" si="36"/>
        <v>N/A</v>
      </c>
      <c r="E253" s="151">
        <v>0.24888563080000001</v>
      </c>
      <c r="F253" s="151" t="str">
        <f t="shared" si="37"/>
        <v>N/A</v>
      </c>
      <c r="G253" s="151">
        <v>0.18978051470000001</v>
      </c>
      <c r="H253" s="151" t="str">
        <f t="shared" si="38"/>
        <v>N/A</v>
      </c>
      <c r="I253" s="152">
        <v>229.7</v>
      </c>
      <c r="J253" s="152">
        <v>-23.7</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61406</v>
      </c>
      <c r="D7" s="19" t="str">
        <f>IF($B7="N/A","N/A",IF(C7&gt;15,"No",IF(C7&lt;-15,"No","Yes")))</f>
        <v>N/A</v>
      </c>
      <c r="E7" s="18">
        <v>62453</v>
      </c>
      <c r="F7" s="19" t="str">
        <f>IF($B7="N/A","N/A",IF(E7&gt;15,"No",IF(E7&lt;-15,"No","Yes")))</f>
        <v>N/A</v>
      </c>
      <c r="G7" s="18">
        <v>69257</v>
      </c>
      <c r="H7" s="19" t="str">
        <f>IF($B7="N/A","N/A",IF(G7&gt;15,"No",IF(G7&lt;-15,"No","Yes")))</f>
        <v>N/A</v>
      </c>
      <c r="I7" s="20">
        <v>1.7050000000000001</v>
      </c>
      <c r="J7" s="20">
        <v>10.89</v>
      </c>
      <c r="K7" s="112" t="str">
        <f t="shared" ref="K7:K24" si="0">IF(J7="Div by 0", "N/A", IF(J7="N/A","N/A", IF(J7&gt;30, "No", IF(J7&lt;-30, "No", "Yes"))))</f>
        <v>Yes</v>
      </c>
    </row>
    <row r="8" spans="1:11" x14ac:dyDescent="0.25">
      <c r="A8" s="108" t="s">
        <v>361</v>
      </c>
      <c r="B8" s="17" t="s">
        <v>213</v>
      </c>
      <c r="C8" s="21">
        <v>99.983714946000006</v>
      </c>
      <c r="D8" s="19" t="str">
        <f>IF($B8="N/A","N/A",IF(C8&gt;15,"No",IF(C8&lt;-15,"No","Yes")))</f>
        <v>N/A</v>
      </c>
      <c r="E8" s="21">
        <v>99.854290426000006</v>
      </c>
      <c r="F8" s="19" t="str">
        <f>IF($B8="N/A","N/A",IF(E8&gt;15,"No",IF(E8&lt;-15,"No","Yes")))</f>
        <v>N/A</v>
      </c>
      <c r="G8" s="21">
        <v>95.401186883999998</v>
      </c>
      <c r="H8" s="19" t="str">
        <f>IF($B8="N/A","N/A",IF(G8&gt;15,"No",IF(G8&lt;-15,"No","Yes")))</f>
        <v>N/A</v>
      </c>
      <c r="I8" s="20">
        <v>-0.129</v>
      </c>
      <c r="J8" s="20">
        <v>-4.46</v>
      </c>
      <c r="K8" s="112" t="str">
        <f t="shared" si="0"/>
        <v>Yes</v>
      </c>
    </row>
    <row r="9" spans="1:11" x14ac:dyDescent="0.25">
      <c r="A9" s="108" t="s">
        <v>302</v>
      </c>
      <c r="B9" s="22" t="s">
        <v>213</v>
      </c>
      <c r="C9" s="5">
        <v>1.6285053599999998E-2</v>
      </c>
      <c r="D9" s="5" t="str">
        <f>IF($B9="N/A","N/A",IF(C9&gt;15,"No",IF(C9&lt;-15,"No","Yes")))</f>
        <v>N/A</v>
      </c>
      <c r="E9" s="5">
        <v>0.1457095736</v>
      </c>
      <c r="F9" s="5" t="str">
        <f>IF($B9="N/A","N/A",IF(E9&gt;15,"No",IF(E9&lt;-15,"No","Yes")))</f>
        <v>N/A</v>
      </c>
      <c r="G9" s="5">
        <v>4.5988131163999997</v>
      </c>
      <c r="H9" s="5" t="str">
        <f>IF($B9="N/A","N/A",IF(G9&gt;15,"No",IF(G9&lt;-15,"No","Yes")))</f>
        <v>N/A</v>
      </c>
      <c r="I9" s="6">
        <v>794.7</v>
      </c>
      <c r="J9" s="6">
        <v>3056</v>
      </c>
      <c r="K9" s="111" t="str">
        <f t="shared" si="0"/>
        <v>No</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99.993485978999999</v>
      </c>
      <c r="D11" s="5" t="str">
        <f>IF(OR($B11="N/A",$C11="N/A"),"N/A",IF(C11&gt;100,"No",IF(C11&lt;95,"No","Yes")))</f>
        <v>Yes</v>
      </c>
      <c r="E11" s="5">
        <v>100</v>
      </c>
      <c r="F11" s="5" t="str">
        <f>IF(OR($B11="N/A",$E11="N/A"),"N/A",IF(E11&gt;100,"No",IF(E11&lt;95,"No","Yes")))</f>
        <v>Yes</v>
      </c>
      <c r="G11" s="5">
        <v>100</v>
      </c>
      <c r="H11" s="5" t="str">
        <f>IF($B11="N/A","N/A",IF(G11&gt;100,"No",IF(G11&lt;95,"No","Yes")))</f>
        <v>Yes</v>
      </c>
      <c r="I11" s="6">
        <v>6.4999999999999997E-3</v>
      </c>
      <c r="J11" s="6">
        <v>0</v>
      </c>
      <c r="K11" s="111" t="str">
        <f t="shared" si="0"/>
        <v>Yes</v>
      </c>
    </row>
    <row r="12" spans="1:11" x14ac:dyDescent="0.25">
      <c r="A12" s="108" t="s">
        <v>304</v>
      </c>
      <c r="B12" s="22" t="s">
        <v>213</v>
      </c>
      <c r="C12" s="5">
        <v>32.231849124999997</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210.3</v>
      </c>
      <c r="J12" s="6">
        <v>0</v>
      </c>
      <c r="K12" s="111" t="str">
        <f t="shared" si="0"/>
        <v>Yes</v>
      </c>
    </row>
    <row r="13" spans="1:11" x14ac:dyDescent="0.25">
      <c r="A13" s="108" t="s">
        <v>815</v>
      </c>
      <c r="B13" s="22" t="s">
        <v>214</v>
      </c>
      <c r="C13" s="5">
        <v>67.789792528000007</v>
      </c>
      <c r="D13" s="5" t="str">
        <f t="shared" si="1"/>
        <v>No</v>
      </c>
      <c r="E13" s="5">
        <v>8.0060205300000006E-2</v>
      </c>
      <c r="F13" s="5" t="str">
        <f t="shared" si="2"/>
        <v>No</v>
      </c>
      <c r="G13" s="5">
        <v>45.599722772</v>
      </c>
      <c r="H13" s="5" t="str">
        <f t="shared" si="3"/>
        <v>No</v>
      </c>
      <c r="I13" s="6">
        <v>-99.9</v>
      </c>
      <c r="J13" s="6">
        <v>56857</v>
      </c>
      <c r="K13" s="111" t="str">
        <f t="shared" si="0"/>
        <v>No</v>
      </c>
    </row>
    <row r="14" spans="1:11" x14ac:dyDescent="0.25">
      <c r="A14" s="109" t="s">
        <v>305</v>
      </c>
      <c r="B14" s="22" t="s">
        <v>213</v>
      </c>
      <c r="C14" s="23">
        <v>61396</v>
      </c>
      <c r="D14" s="5" t="str">
        <f>IF($B14="N/A","N/A",IF(C14&gt;15,"No",IF(C14&lt;-15,"No","Yes")))</f>
        <v>N/A</v>
      </c>
      <c r="E14" s="23">
        <v>62362</v>
      </c>
      <c r="F14" s="5" t="str">
        <f>IF($B14="N/A","N/A",IF(E14&gt;15,"No",IF(E14&lt;-15,"No","Yes")))</f>
        <v>N/A</v>
      </c>
      <c r="G14" s="23">
        <v>66072</v>
      </c>
      <c r="H14" s="5" t="str">
        <f>IF($B14="N/A","N/A",IF(G14&gt;15,"No",IF(G14&lt;-15,"No","Yes")))</f>
        <v>N/A</v>
      </c>
      <c r="I14" s="6">
        <v>1.573</v>
      </c>
      <c r="J14" s="6">
        <v>5.9489999999999998</v>
      </c>
      <c r="K14" s="111" t="str">
        <f t="shared" si="0"/>
        <v>Yes</v>
      </c>
    </row>
    <row r="15" spans="1:11" x14ac:dyDescent="0.25">
      <c r="A15" s="108" t="s">
        <v>433</v>
      </c>
      <c r="B15" s="22" t="s">
        <v>215</v>
      </c>
      <c r="C15" s="5">
        <v>5.3081633982999996</v>
      </c>
      <c r="D15" s="5" t="str">
        <f>IF($B15="N/A","N/A",IF(C15&gt;20,"No",IF(C15&lt;5,"No","Yes")))</f>
        <v>Yes</v>
      </c>
      <c r="E15" s="5">
        <v>2.3780507360000001</v>
      </c>
      <c r="F15" s="5" t="str">
        <f>IF($B15="N/A","N/A",IF(E15&gt;20,"No",IF(E15&lt;5,"No","Yes")))</f>
        <v>No</v>
      </c>
      <c r="G15" s="5">
        <v>2.0477660734000001</v>
      </c>
      <c r="H15" s="5" t="str">
        <f>IF($B15="N/A","N/A",IF(G15&gt;20,"No",IF(G15&lt;5,"No","Yes")))</f>
        <v>No</v>
      </c>
      <c r="I15" s="6">
        <v>-55.2</v>
      </c>
      <c r="J15" s="6">
        <v>-13.9</v>
      </c>
      <c r="K15" s="111" t="str">
        <f t="shared" si="0"/>
        <v>Yes</v>
      </c>
    </row>
    <row r="16" spans="1:11" x14ac:dyDescent="0.25">
      <c r="A16" s="108" t="s">
        <v>434</v>
      </c>
      <c r="B16" s="22" t="s">
        <v>213</v>
      </c>
      <c r="C16" s="5">
        <v>94.691836601999995</v>
      </c>
      <c r="D16" s="5" t="str">
        <f>IF($B16="N/A","N/A",IF(C16&gt;15,"No",IF(C16&lt;-15,"No","Yes")))</f>
        <v>N/A</v>
      </c>
      <c r="E16" s="5">
        <v>97.621949263999994</v>
      </c>
      <c r="F16" s="5" t="str">
        <f>IF($B16="N/A","N/A",IF(E16&gt;15,"No",IF(E16&lt;-15,"No","Yes")))</f>
        <v>N/A</v>
      </c>
      <c r="G16" s="5">
        <v>97.952233926999995</v>
      </c>
      <c r="H16" s="5" t="str">
        <f>IF($B16="N/A","N/A",IF(G16&gt;15,"No",IF(G16&lt;-15,"No","Yes")))</f>
        <v>N/A</v>
      </c>
      <c r="I16" s="6">
        <v>3.0939999999999999</v>
      </c>
      <c r="J16" s="6">
        <v>0.33829999999999999</v>
      </c>
      <c r="K16" s="111" t="str">
        <f t="shared" si="0"/>
        <v>Yes</v>
      </c>
    </row>
    <row r="17" spans="1:11" x14ac:dyDescent="0.25">
      <c r="A17" s="108" t="s">
        <v>435</v>
      </c>
      <c r="B17" s="22" t="s">
        <v>213</v>
      </c>
      <c r="C17" s="5">
        <v>16.802397549999998</v>
      </c>
      <c r="D17" s="5" t="str">
        <f>IF($B17="N/A","N/A",IF(C17&gt;15,"No",IF(C17&lt;-15,"No","Yes")))</f>
        <v>N/A</v>
      </c>
      <c r="E17" s="5">
        <v>22.492864244</v>
      </c>
      <c r="F17" s="5" t="str">
        <f>IF($B17="N/A","N/A",IF(E17&gt;15,"No",IF(E17&lt;-15,"No","Yes")))</f>
        <v>N/A</v>
      </c>
      <c r="G17" s="5">
        <v>42.164608305999998</v>
      </c>
      <c r="H17" s="5" t="str">
        <f>IF($B17="N/A","N/A",IF(G17&gt;15,"No",IF(G17&lt;-15,"No","Yes")))</f>
        <v>N/A</v>
      </c>
      <c r="I17" s="6">
        <v>33.869999999999997</v>
      </c>
      <c r="J17" s="6">
        <v>87.46</v>
      </c>
      <c r="K17" s="111" t="str">
        <f t="shared" si="0"/>
        <v>No</v>
      </c>
    </row>
    <row r="18" spans="1:11" x14ac:dyDescent="0.25">
      <c r="A18" s="108" t="s">
        <v>816</v>
      </c>
      <c r="B18" s="22" t="s">
        <v>213</v>
      </c>
      <c r="C18" s="64">
        <v>7227.1086660999999</v>
      </c>
      <c r="D18" s="5" t="str">
        <f>IF($B18="N/A","N/A",IF(C18&gt;15,"No",IF(C18&lt;-15,"No","Yes")))</f>
        <v>N/A</v>
      </c>
      <c r="E18" s="64">
        <v>7690.4574036000004</v>
      </c>
      <c r="F18" s="5" t="str">
        <f>IF($B18="N/A","N/A",IF(E18&gt;15,"No",IF(E18&lt;-15,"No","Yes")))</f>
        <v>N/A</v>
      </c>
      <c r="G18" s="64">
        <v>6891.4904340000003</v>
      </c>
      <c r="H18" s="5" t="str">
        <f>IF($B18="N/A","N/A",IF(G18&gt;15,"No",IF(G18&lt;-15,"No","Yes")))</f>
        <v>N/A</v>
      </c>
      <c r="I18" s="6">
        <v>6.4109999999999996</v>
      </c>
      <c r="J18" s="6">
        <v>-10.4</v>
      </c>
      <c r="K18" s="111" t="str">
        <f t="shared" si="0"/>
        <v>Yes</v>
      </c>
    </row>
    <row r="19" spans="1:11" x14ac:dyDescent="0.25">
      <c r="A19" s="110" t="s">
        <v>306</v>
      </c>
      <c r="B19" s="22" t="s">
        <v>213</v>
      </c>
      <c r="C19" s="23">
        <v>362</v>
      </c>
      <c r="D19" s="22" t="s">
        <v>213</v>
      </c>
      <c r="E19" s="23">
        <v>2910</v>
      </c>
      <c r="F19" s="22" t="s">
        <v>213</v>
      </c>
      <c r="G19" s="23">
        <v>2671</v>
      </c>
      <c r="H19" s="5" t="str">
        <f>IF($B19="N/A","N/A",IF(G19&gt;15,"No",IF(G19&lt;-15,"No","Yes")))</f>
        <v>N/A</v>
      </c>
      <c r="I19" s="6">
        <v>703.9</v>
      </c>
      <c r="J19" s="6">
        <v>-8.2100000000000009</v>
      </c>
      <c r="K19" s="111" t="str">
        <f t="shared" si="0"/>
        <v>Yes</v>
      </c>
    </row>
    <row r="20" spans="1:11" x14ac:dyDescent="0.25">
      <c r="A20" s="110" t="s">
        <v>346</v>
      </c>
      <c r="B20" s="22" t="s">
        <v>213</v>
      </c>
      <c r="C20" s="4">
        <v>0.58951893950000001</v>
      </c>
      <c r="D20" s="22" t="s">
        <v>213</v>
      </c>
      <c r="E20" s="4">
        <v>4.6595039470000001</v>
      </c>
      <c r="F20" s="22" t="s">
        <v>213</v>
      </c>
      <c r="G20" s="4">
        <v>3.8566498693</v>
      </c>
      <c r="H20" s="5" t="str">
        <f>IF($B20="N/A","N/A",IF(G20&gt;15,"No",IF(G20&lt;-15,"No","Yes")))</f>
        <v>N/A</v>
      </c>
      <c r="I20" s="6">
        <v>690.4</v>
      </c>
      <c r="J20" s="6">
        <v>-17.2</v>
      </c>
      <c r="K20" s="111" t="str">
        <f t="shared" si="0"/>
        <v>Yes</v>
      </c>
    </row>
    <row r="21" spans="1:11" ht="25" x14ac:dyDescent="0.25">
      <c r="A21" s="110" t="s">
        <v>817</v>
      </c>
      <c r="B21" s="22" t="s">
        <v>213</v>
      </c>
      <c r="C21" s="24">
        <v>12081.381214999999</v>
      </c>
      <c r="D21" s="5" t="str">
        <f>IF($B21="N/A","N/A",IF(C21&gt;60,"No",IF(C21&lt;15,"No","Yes")))</f>
        <v>N/A</v>
      </c>
      <c r="E21" s="24">
        <v>12800.258763</v>
      </c>
      <c r="F21" s="5" t="str">
        <f>IF($B21="N/A","N/A",IF(E21&gt;60,"No",IF(E21&lt;15,"No","Yes")))</f>
        <v>N/A</v>
      </c>
      <c r="G21" s="24">
        <v>13043.079744999999</v>
      </c>
      <c r="H21" s="5" t="str">
        <f>IF($B21="N/A","N/A",IF(G21&gt;60,"No",IF(G21&lt;15,"No","Yes")))</f>
        <v>N/A</v>
      </c>
      <c r="I21" s="6">
        <v>5.95</v>
      </c>
      <c r="J21" s="6">
        <v>1.897</v>
      </c>
      <c r="K21" s="111" t="str">
        <f t="shared" si="0"/>
        <v>Yes</v>
      </c>
    </row>
    <row r="22" spans="1:11" x14ac:dyDescent="0.25">
      <c r="A22" s="110" t="s">
        <v>818</v>
      </c>
      <c r="B22" s="22" t="s">
        <v>217</v>
      </c>
      <c r="C22" s="23">
        <v>11</v>
      </c>
      <c r="D22" s="5" t="str">
        <f>IF($B22="N/A","N/A",IF(C22="N/A","N/A",IF(C22=0,"Yes","No")))</f>
        <v>No</v>
      </c>
      <c r="E22" s="23">
        <v>11</v>
      </c>
      <c r="F22" s="5" t="str">
        <f>IF($B22="N/A","N/A",IF(E22="N/A","N/A",IF(E22=0,"Yes","No")))</f>
        <v>No</v>
      </c>
      <c r="G22" s="23">
        <v>0</v>
      </c>
      <c r="H22" s="5" t="str">
        <f>IF($B22="N/A","N/A",IF(G22=0,"Yes","No"))</f>
        <v>Yes</v>
      </c>
      <c r="I22" s="6">
        <v>0</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58137</v>
      </c>
      <c r="D6" s="5" t="str">
        <f>IF($B6="N/A","N/A",IF(C6&gt;15,"No",IF(C6&lt;-15,"No","Yes")))</f>
        <v>N/A</v>
      </c>
      <c r="E6" s="23">
        <v>60879</v>
      </c>
      <c r="F6" s="5" t="str">
        <f>IF($B6="N/A","N/A",IF(E6&gt;15,"No",IF(E6&lt;-15,"No","Yes")))</f>
        <v>N/A</v>
      </c>
      <c r="G6" s="23">
        <v>64719</v>
      </c>
      <c r="H6" s="5" t="str">
        <f>IF($B6="N/A","N/A",IF(G6&gt;15,"No",IF(G6&lt;-15,"No","Yes")))</f>
        <v>N/A</v>
      </c>
      <c r="I6" s="6">
        <v>4.7160000000000002</v>
      </c>
      <c r="J6" s="6">
        <v>6.3079999999999998</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6242.3120387999998</v>
      </c>
      <c r="D9" s="5" t="str">
        <f>IF($B9="N/A","N/A",IF(C9&gt;7000,"No",IF(C9&lt;2000,"No","Yes")))</f>
        <v>Yes</v>
      </c>
      <c r="E9" s="64">
        <v>6672.3029616000003</v>
      </c>
      <c r="F9" s="5" t="str">
        <f>IF($B9="N/A","N/A",IF(E9&gt;7000,"No",IF(E9&lt;2000,"No","Yes")))</f>
        <v>Yes</v>
      </c>
      <c r="G9" s="64">
        <v>6677.8258008000003</v>
      </c>
      <c r="H9" s="5" t="str">
        <f>IF($B9="N/A","N/A",IF(G9&gt;7000,"No",IF(G9&lt;2000,"No","Yes")))</f>
        <v>Yes</v>
      </c>
      <c r="I9" s="6">
        <v>6.8879999999999999</v>
      </c>
      <c r="J9" s="6">
        <v>8.2799999999999999E-2</v>
      </c>
      <c r="K9" s="111" t="str">
        <f t="shared" si="0"/>
        <v>Yes</v>
      </c>
    </row>
    <row r="10" spans="1:11" x14ac:dyDescent="0.25">
      <c r="A10" s="107" t="s">
        <v>822</v>
      </c>
      <c r="B10" s="22" t="s">
        <v>213</v>
      </c>
      <c r="C10" s="64">
        <v>1355.9993797</v>
      </c>
      <c r="D10" s="5" t="str">
        <f>IF($B10="N/A","N/A",IF(C10&gt;15,"No",IF(C10&lt;-15,"No","Yes")))</f>
        <v>N/A</v>
      </c>
      <c r="E10" s="64">
        <v>1375.2945152</v>
      </c>
      <c r="F10" s="5" t="str">
        <f>IF($B10="N/A","N/A",IF(E10&gt;15,"No",IF(E10&lt;-15,"No","Yes")))</f>
        <v>N/A</v>
      </c>
      <c r="G10" s="64">
        <v>1384.4818178999999</v>
      </c>
      <c r="H10" s="5" t="str">
        <f>IF($B10="N/A","N/A",IF(G10&gt;15,"No",IF(G10&lt;-15,"No","Yes")))</f>
        <v>N/A</v>
      </c>
      <c r="I10" s="6">
        <v>1.423</v>
      </c>
      <c r="J10" s="6">
        <v>0.66800000000000004</v>
      </c>
      <c r="K10" s="111" t="str">
        <f t="shared" si="0"/>
        <v>Yes</v>
      </c>
    </row>
    <row r="11" spans="1:11" x14ac:dyDescent="0.25">
      <c r="A11" s="107" t="s">
        <v>309</v>
      </c>
      <c r="B11" s="22" t="s">
        <v>219</v>
      </c>
      <c r="C11" s="5">
        <v>3.3214648159000002</v>
      </c>
      <c r="D11" s="5" t="str">
        <f>IF($B11="N/A","N/A",IF(C11&gt;10,"No",IF(C11&lt;=0,"No","Yes")))</f>
        <v>Yes</v>
      </c>
      <c r="E11" s="5">
        <v>3.3410535653000002</v>
      </c>
      <c r="F11" s="5" t="str">
        <f>IF($B11="N/A","N/A",IF(E11&gt;10,"No",IF(E11&lt;=0,"No","Yes")))</f>
        <v>Yes</v>
      </c>
      <c r="G11" s="5">
        <v>3.0037546933999999</v>
      </c>
      <c r="H11" s="5" t="str">
        <f>IF($B11="N/A","N/A",IF(G11&gt;10,"No",IF(G11&lt;=0,"No","Yes")))</f>
        <v>Yes</v>
      </c>
      <c r="I11" s="6">
        <v>0.58979999999999999</v>
      </c>
      <c r="J11" s="6">
        <v>-10.1</v>
      </c>
      <c r="K11" s="111" t="str">
        <f t="shared" si="0"/>
        <v>Yes</v>
      </c>
    </row>
    <row r="12" spans="1:11" x14ac:dyDescent="0.25">
      <c r="A12" s="107" t="s">
        <v>823</v>
      </c>
      <c r="B12" s="22" t="s">
        <v>213</v>
      </c>
      <c r="C12" s="64">
        <v>2158.1724494999999</v>
      </c>
      <c r="D12" s="5" t="str">
        <f>IF($B12="N/A","N/A",IF(C12&gt;15,"No",IF(C12&lt;-15,"No","Yes")))</f>
        <v>N/A</v>
      </c>
      <c r="E12" s="64">
        <v>2251.9385447</v>
      </c>
      <c r="F12" s="5" t="str">
        <f>IF($B12="N/A","N/A",IF(E12&gt;15,"No",IF(E12&lt;-15,"No","Yes")))</f>
        <v>N/A</v>
      </c>
      <c r="G12" s="64">
        <v>2482.4048354000001</v>
      </c>
      <c r="H12" s="5" t="str">
        <f>IF($B12="N/A","N/A",IF(G12&gt;15,"No",IF(G12&lt;-15,"No","Yes")))</f>
        <v>N/A</v>
      </c>
      <c r="I12" s="6">
        <v>4.3449999999999998</v>
      </c>
      <c r="J12" s="6">
        <v>10.23</v>
      </c>
      <c r="K12" s="111" t="str">
        <f t="shared" si="0"/>
        <v>Yes</v>
      </c>
    </row>
    <row r="13" spans="1:11" x14ac:dyDescent="0.25">
      <c r="A13" s="107" t="s">
        <v>310</v>
      </c>
      <c r="B13" s="22" t="s">
        <v>214</v>
      </c>
      <c r="C13" s="4">
        <v>99.994839775000003</v>
      </c>
      <c r="D13" s="5" t="str">
        <f>IF($B13="N/A","N/A",IF(C13&gt;100,"No",IF(C13&lt;95,"No","Yes")))</f>
        <v>Yes</v>
      </c>
      <c r="E13" s="4">
        <v>99.998357397000007</v>
      </c>
      <c r="F13" s="5" t="str">
        <f>IF($B13="N/A","N/A",IF(E13&gt;100,"No",IF(E13&lt;95,"No","Yes")))</f>
        <v>Yes</v>
      </c>
      <c r="G13" s="4">
        <v>100</v>
      </c>
      <c r="H13" s="5" t="str">
        <f>IF($B13="N/A","N/A",IF(G13&gt;100,"No",IF(G13&lt;95,"No","Yes")))</f>
        <v>Yes</v>
      </c>
      <c r="I13" s="6">
        <v>3.5000000000000001E-3</v>
      </c>
      <c r="J13" s="6">
        <v>1.6000000000000001E-3</v>
      </c>
      <c r="K13" s="111" t="str">
        <f t="shared" si="0"/>
        <v>Yes</v>
      </c>
    </row>
    <row r="14" spans="1:11" x14ac:dyDescent="0.25">
      <c r="A14" s="107" t="s">
        <v>824</v>
      </c>
      <c r="B14" s="22" t="s">
        <v>220</v>
      </c>
      <c r="C14" s="4">
        <v>1.4906939141</v>
      </c>
      <c r="D14" s="5" t="str">
        <f>IF($B14="N/A","N/A",IF(C14&gt;1,"Yes","No"))</f>
        <v>Yes</v>
      </c>
      <c r="E14" s="4">
        <v>1.4881894937</v>
      </c>
      <c r="F14" s="5" t="str">
        <f>IF($B14="N/A","N/A",IF(E14&gt;1,"Yes","No"))</f>
        <v>Yes</v>
      </c>
      <c r="G14" s="4">
        <v>1.4914476429000001</v>
      </c>
      <c r="H14" s="5" t="str">
        <f>IF($B14="N/A","N/A",IF(G14&gt;1,"Yes","No"))</f>
        <v>Yes</v>
      </c>
      <c r="I14" s="6">
        <v>-0.16800000000000001</v>
      </c>
      <c r="J14" s="6">
        <v>0.21890000000000001</v>
      </c>
      <c r="K14" s="111" t="str">
        <f t="shared" si="0"/>
        <v>Yes</v>
      </c>
    </row>
    <row r="15" spans="1:11" x14ac:dyDescent="0.25">
      <c r="A15" s="107" t="s">
        <v>311</v>
      </c>
      <c r="B15" s="22" t="s">
        <v>214</v>
      </c>
      <c r="C15" s="4">
        <v>99.840033024999997</v>
      </c>
      <c r="D15" s="5" t="str">
        <f>IF($B15="N/A","N/A",IF(C15&gt;100,"No",IF(C15&lt;95,"No","Yes")))</f>
        <v>Yes</v>
      </c>
      <c r="E15" s="4">
        <v>99.801245093000006</v>
      </c>
      <c r="F15" s="5" t="str">
        <f>IF($B15="N/A","N/A",IF(E15&gt;100,"No",IF(E15&lt;95,"No","Yes")))</f>
        <v>Yes</v>
      </c>
      <c r="G15" s="4">
        <v>99.760503098000001</v>
      </c>
      <c r="H15" s="5" t="str">
        <f>IF($B15="N/A","N/A",IF(G15&gt;100,"No",IF(G15&lt;95,"No","Yes")))</f>
        <v>Yes</v>
      </c>
      <c r="I15" s="6">
        <v>-3.9E-2</v>
      </c>
      <c r="J15" s="6">
        <v>-4.1000000000000002E-2</v>
      </c>
      <c r="K15" s="111" t="str">
        <f t="shared" si="0"/>
        <v>Yes</v>
      </c>
    </row>
    <row r="16" spans="1:11" x14ac:dyDescent="0.25">
      <c r="A16" s="107" t="s">
        <v>825</v>
      </c>
      <c r="B16" s="22" t="s">
        <v>221</v>
      </c>
      <c r="C16" s="4">
        <v>10.841585694000001</v>
      </c>
      <c r="D16" s="5" t="str">
        <f>IF($B16="N/A","N/A",IF(C16&gt;3,"Yes","No"))</f>
        <v>Yes</v>
      </c>
      <c r="E16" s="4">
        <v>10.885430725000001</v>
      </c>
      <c r="F16" s="5" t="str">
        <f>IF($B16="N/A","N/A",IF(E16&gt;3,"Yes","No"))</f>
        <v>Yes</v>
      </c>
      <c r="G16" s="4">
        <v>10.816925841</v>
      </c>
      <c r="H16" s="5" t="str">
        <f>IF($B16="N/A","N/A",IF(G16&gt;3,"Yes","No"))</f>
        <v>Yes</v>
      </c>
      <c r="I16" s="6">
        <v>0.40439999999999998</v>
      </c>
      <c r="J16" s="6">
        <v>-0.629</v>
      </c>
      <c r="K16" s="111" t="str">
        <f t="shared" si="0"/>
        <v>Yes</v>
      </c>
    </row>
    <row r="17" spans="1:11" x14ac:dyDescent="0.25">
      <c r="A17" s="107" t="s">
        <v>826</v>
      </c>
      <c r="B17" s="22" t="s">
        <v>222</v>
      </c>
      <c r="C17" s="4">
        <v>4.5857179730000004</v>
      </c>
      <c r="D17" s="5" t="str">
        <f>IF($B17="N/A","N/A",IF(C17&gt;=8,"No",IF(C17&lt;2,"No","Yes")))</f>
        <v>Yes</v>
      </c>
      <c r="E17" s="4">
        <v>4.7415277915000003</v>
      </c>
      <c r="F17" s="5" t="str">
        <f>IF($B17="N/A","N/A",IF(E17&gt;=8,"No",IF(E17&lt;2,"No","Yes")))</f>
        <v>Yes</v>
      </c>
      <c r="G17" s="4">
        <v>4.7919113555999999</v>
      </c>
      <c r="H17" s="5" t="str">
        <f>IF($B17="N/A","N/A",IF(G17&gt;=8,"No",IF(G17&lt;2,"No","Yes")))</f>
        <v>Yes</v>
      </c>
      <c r="I17" s="6">
        <v>3.3980000000000001</v>
      </c>
      <c r="J17" s="6">
        <v>1.0629999999999999</v>
      </c>
      <c r="K17" s="111" t="str">
        <f t="shared" si="0"/>
        <v>Yes</v>
      </c>
    </row>
    <row r="18" spans="1:11" x14ac:dyDescent="0.25">
      <c r="A18" s="107" t="s">
        <v>827</v>
      </c>
      <c r="B18" s="22" t="s">
        <v>222</v>
      </c>
      <c r="C18" s="4">
        <v>4.6034782310000004</v>
      </c>
      <c r="D18" s="5" t="str">
        <f>IF($B18="N/A","N/A",IF(C18&gt;=8,"No",IF(C18&lt;2,"No","Yes")))</f>
        <v>Yes</v>
      </c>
      <c r="E18" s="4">
        <v>4.8516699249000004</v>
      </c>
      <c r="F18" s="5" t="str">
        <f>IF($B18="N/A","N/A",IF(E18&gt;=8,"No",IF(E18&lt;2,"No","Yes")))</f>
        <v>Yes</v>
      </c>
      <c r="G18" s="4">
        <v>4.8236339473000003</v>
      </c>
      <c r="H18" s="5" t="str">
        <f>IF($B18="N/A","N/A",IF(G18&gt;=8,"No",IF(G18&lt;2,"No","Yes")))</f>
        <v>Yes</v>
      </c>
      <c r="I18" s="6">
        <v>5.391</v>
      </c>
      <c r="J18" s="6">
        <v>-0.57799999999999996</v>
      </c>
      <c r="K18" s="111" t="str">
        <f t="shared" si="0"/>
        <v>Yes</v>
      </c>
    </row>
    <row r="19" spans="1:11" x14ac:dyDescent="0.25">
      <c r="A19" s="107" t="s">
        <v>312</v>
      </c>
      <c r="B19" s="22" t="s">
        <v>223</v>
      </c>
      <c r="C19" s="4">
        <v>99.994839775000003</v>
      </c>
      <c r="D19" s="5" t="str">
        <f>IF(OR($B19="N/A",$C19="N/A"),"N/A",IF(C19&gt;100,"No",IF(C19&lt;98,"No","Yes")))</f>
        <v>Yes</v>
      </c>
      <c r="E19" s="4">
        <v>99.996714795000003</v>
      </c>
      <c r="F19" s="5" t="str">
        <f>IF(OR($B19="N/A",$E19="N/A"),"N/A",IF(E19&gt;100,"No",IF(E19&lt;98,"No","Yes")))</f>
        <v>Yes</v>
      </c>
      <c r="G19" s="4">
        <v>99.996909716999994</v>
      </c>
      <c r="H19" s="5" t="str">
        <f>IF($B19="N/A","N/A",IF(G19&gt;100,"No",IF(G19&lt;98,"No","Yes")))</f>
        <v>Yes</v>
      </c>
      <c r="I19" s="6">
        <v>1.9E-3</v>
      </c>
      <c r="J19" s="6">
        <v>2.0000000000000001E-4</v>
      </c>
      <c r="K19" s="111" t="str">
        <f t="shared" si="0"/>
        <v>Yes</v>
      </c>
    </row>
    <row r="20" spans="1:11" x14ac:dyDescent="0.25">
      <c r="A20" s="107" t="s">
        <v>31</v>
      </c>
      <c r="B20" s="38" t="s">
        <v>214</v>
      </c>
      <c r="C20" s="4">
        <v>99.084920103000002</v>
      </c>
      <c r="D20" s="5" t="str">
        <f>IF($B20="N/A","N/A",IF(C20&gt;100,"No",IF(C20&lt;95,"No","Yes")))</f>
        <v>Yes</v>
      </c>
      <c r="E20" s="4">
        <v>98.224346655000005</v>
      </c>
      <c r="F20" s="5" t="str">
        <f>IF($B20="N/A","N/A",IF(E20&gt;100,"No",IF(E20&lt;95,"No","Yes")))</f>
        <v>Yes</v>
      </c>
      <c r="G20" s="4">
        <v>97.767270816999996</v>
      </c>
      <c r="H20" s="5" t="str">
        <f>IF($B20="N/A","N/A",IF(G20&gt;100,"No",IF(G20&lt;95,"No","Yes")))</f>
        <v>Yes</v>
      </c>
      <c r="I20" s="6">
        <v>-0.86899999999999999</v>
      </c>
      <c r="J20" s="6">
        <v>-0.46500000000000002</v>
      </c>
      <c r="K20" s="111" t="str">
        <f t="shared" si="0"/>
        <v>Yes</v>
      </c>
    </row>
    <row r="21" spans="1:11" x14ac:dyDescent="0.25">
      <c r="A21" s="107" t="s">
        <v>313</v>
      </c>
      <c r="B21" s="22" t="s">
        <v>214</v>
      </c>
      <c r="C21" s="4">
        <v>98.544816553999993</v>
      </c>
      <c r="D21" s="5" t="str">
        <f>IF($B21="N/A","N/A",IF(C21&gt;100,"No",IF(C21&lt;95,"No","Yes")))</f>
        <v>Yes</v>
      </c>
      <c r="E21" s="4">
        <v>98.613643456999995</v>
      </c>
      <c r="F21" s="5" t="str">
        <f>IF($B21="N/A","N/A",IF(E21&gt;100,"No",IF(E21&lt;95,"No","Yes")))</f>
        <v>Yes</v>
      </c>
      <c r="G21" s="4">
        <v>98.638730511999995</v>
      </c>
      <c r="H21" s="5" t="str">
        <f>IF($B21="N/A","N/A",IF(G21&gt;100,"No",IF(G21&lt;95,"No","Yes")))</f>
        <v>Yes</v>
      </c>
      <c r="I21" s="6">
        <v>6.9800000000000001E-2</v>
      </c>
      <c r="J21" s="6">
        <v>2.5399999999999999E-2</v>
      </c>
      <c r="K21" s="111" t="str">
        <f t="shared" si="0"/>
        <v>Yes</v>
      </c>
    </row>
    <row r="22" spans="1:11" x14ac:dyDescent="0.25">
      <c r="A22" s="107" t="s">
        <v>1696</v>
      </c>
      <c r="B22" s="22" t="s">
        <v>224</v>
      </c>
      <c r="C22" s="4">
        <v>1.9798063196</v>
      </c>
      <c r="D22" s="5" t="str">
        <f>IF($B22="N/A","N/A",IF(C22&gt;5,"No",IF(C22&lt;=0,"No","Yes")))</f>
        <v>Yes</v>
      </c>
      <c r="E22" s="4">
        <v>1.9054189457999999</v>
      </c>
      <c r="F22" s="5" t="str">
        <f>IF($B22="N/A","N/A",IF(E22&gt;5,"No",IF(E22&lt;=0,"No","Yes")))</f>
        <v>Yes</v>
      </c>
      <c r="G22" s="4">
        <v>1.4354362705999999</v>
      </c>
      <c r="H22" s="5" t="str">
        <f>IF($B22="N/A","N/A",IF(G22&gt;5,"No",IF(G22&lt;=0,"No","Yes")))</f>
        <v>Yes</v>
      </c>
      <c r="I22" s="6">
        <v>-3.76</v>
      </c>
      <c r="J22" s="6">
        <v>-24.7</v>
      </c>
      <c r="K22" s="111" t="str">
        <f t="shared" si="0"/>
        <v>Yes</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6.0883430517999999</v>
      </c>
      <c r="D24" s="5" t="str">
        <f>IF($B24="N/A","N/A",IF(C24&gt;=2,"Yes","No"))</f>
        <v>Yes</v>
      </c>
      <c r="E24" s="4">
        <v>6.2685819411999999</v>
      </c>
      <c r="F24" s="5" t="str">
        <f>IF($B24="N/A","N/A",IF(E24&gt;=2,"Yes","No"))</f>
        <v>Yes</v>
      </c>
      <c r="G24" s="4">
        <v>6.2727946971000001</v>
      </c>
      <c r="H24" s="5" t="str">
        <f>IF($B24="N/A","N/A",IF(G24&gt;=2,"Yes","No"))</f>
        <v>Yes</v>
      </c>
      <c r="I24" s="6">
        <v>2.96</v>
      </c>
      <c r="J24" s="6">
        <v>6.7199999999999996E-2</v>
      </c>
      <c r="K24" s="111" t="str">
        <f t="shared" si="0"/>
        <v>Yes</v>
      </c>
    </row>
    <row r="25" spans="1:11" x14ac:dyDescent="0.25">
      <c r="A25" s="107" t="s">
        <v>829</v>
      </c>
      <c r="B25" s="22" t="s">
        <v>226</v>
      </c>
      <c r="C25" s="4">
        <v>4.7542872869000004</v>
      </c>
      <c r="D25" s="5" t="str">
        <f>IF($B25="N/A","N/A",IF(C25&gt;30,"No",IF(C25&lt;5,"No","Yes")))</f>
        <v>No</v>
      </c>
      <c r="E25" s="4">
        <v>4.1607122324999999</v>
      </c>
      <c r="F25" s="5" t="str">
        <f>IF($B25="N/A","N/A",IF(E25&gt;30,"No",IF(E25&lt;5,"No","Yes")))</f>
        <v>No</v>
      </c>
      <c r="G25" s="4">
        <v>4.2166906164000002</v>
      </c>
      <c r="H25" s="5" t="str">
        <f>IF($B25="N/A","N/A",IF(G25&gt;30,"No",IF(G25&lt;5,"No","Yes")))</f>
        <v>No</v>
      </c>
      <c r="I25" s="6">
        <v>-12.5</v>
      </c>
      <c r="J25" s="6">
        <v>1.345</v>
      </c>
      <c r="K25" s="111" t="str">
        <f t="shared" si="0"/>
        <v>Yes</v>
      </c>
    </row>
    <row r="26" spans="1:11" x14ac:dyDescent="0.25">
      <c r="A26" s="107" t="s">
        <v>830</v>
      </c>
      <c r="B26" s="22" t="s">
        <v>227</v>
      </c>
      <c r="C26" s="4">
        <v>22.691229337999999</v>
      </c>
      <c r="D26" s="5" t="str">
        <f>IF($B26="N/A","N/A",IF(C26&gt;75,"No",IF(C26&lt;15,"No","Yes")))</f>
        <v>Yes</v>
      </c>
      <c r="E26" s="4">
        <v>23.479360699000001</v>
      </c>
      <c r="F26" s="5" t="str">
        <f>IF($B26="N/A","N/A",IF(E26&gt;75,"No",IF(E26&lt;15,"No","Yes")))</f>
        <v>Yes</v>
      </c>
      <c r="G26" s="4">
        <v>24.238631623</v>
      </c>
      <c r="H26" s="5" t="str">
        <f>IF($B26="N/A","N/A",IF(G26&gt;75,"No",IF(G26&lt;15,"No","Yes")))</f>
        <v>Yes</v>
      </c>
      <c r="I26" s="6">
        <v>3.4729999999999999</v>
      </c>
      <c r="J26" s="6">
        <v>3.234</v>
      </c>
      <c r="K26" s="111" t="str">
        <f t="shared" si="0"/>
        <v>Yes</v>
      </c>
    </row>
    <row r="27" spans="1:11" x14ac:dyDescent="0.25">
      <c r="A27" s="107" t="s">
        <v>831</v>
      </c>
      <c r="B27" s="22" t="s">
        <v>228</v>
      </c>
      <c r="C27" s="4">
        <v>72.554483375000004</v>
      </c>
      <c r="D27" s="5" t="str">
        <f>IF($B27="N/A","N/A",IF(C27&gt;70,"No",IF(C27&lt;25,"No","Yes")))</f>
        <v>No</v>
      </c>
      <c r="E27" s="4">
        <v>72.359927068000005</v>
      </c>
      <c r="F27" s="5" t="str">
        <f>IF($B27="N/A","N/A",IF(E27&gt;70,"No",IF(E27&lt;25,"No","Yes")))</f>
        <v>No</v>
      </c>
      <c r="G27" s="4">
        <v>71.544677761000003</v>
      </c>
      <c r="H27" s="5" t="str">
        <f>IF($B27="N/A","N/A",IF(G27&gt;70,"No",IF(G27&lt;25,"No","Yes")))</f>
        <v>No</v>
      </c>
      <c r="I27" s="6">
        <v>-0.26800000000000002</v>
      </c>
      <c r="J27" s="6">
        <v>-1.1299999999999999</v>
      </c>
      <c r="K27" s="111" t="str">
        <f t="shared" si="0"/>
        <v>Yes</v>
      </c>
    </row>
    <row r="28" spans="1:11" x14ac:dyDescent="0.25">
      <c r="A28" s="107" t="s">
        <v>318</v>
      </c>
      <c r="B28" s="22" t="s">
        <v>229</v>
      </c>
      <c r="C28" s="4">
        <v>71.565440253000006</v>
      </c>
      <c r="D28" s="5" t="str">
        <f>IF($B28="N/A","N/A",IF(C28&gt;70,"No",IF(C28&lt;35,"No","Yes")))</f>
        <v>No</v>
      </c>
      <c r="E28" s="4">
        <v>71.619113322999993</v>
      </c>
      <c r="F28" s="5" t="str">
        <f>IF($B28="N/A","N/A",IF(E28&gt;70,"No",IF(E28&lt;35,"No","Yes")))</f>
        <v>No</v>
      </c>
      <c r="G28" s="4">
        <v>70.631499250999994</v>
      </c>
      <c r="H28" s="5" t="str">
        <f>IF($B28="N/A","N/A",IF(G28&gt;70,"No",IF(G28&lt;35,"No","Yes")))</f>
        <v>No</v>
      </c>
      <c r="I28" s="6">
        <v>7.4999999999999997E-2</v>
      </c>
      <c r="J28" s="6">
        <v>-1.38</v>
      </c>
      <c r="K28" s="111" t="str">
        <f t="shared" si="0"/>
        <v>Yes</v>
      </c>
    </row>
    <row r="29" spans="1:11" x14ac:dyDescent="0.25">
      <c r="A29" s="107" t="s">
        <v>832</v>
      </c>
      <c r="B29" s="22" t="s">
        <v>220</v>
      </c>
      <c r="C29" s="4">
        <v>2.1414459453000001</v>
      </c>
      <c r="D29" s="5" t="str">
        <f>IF($B29="N/A","N/A",IF(C29&gt;1,"Yes","No"))</f>
        <v>Yes</v>
      </c>
      <c r="E29" s="4">
        <v>2.1796747780999999</v>
      </c>
      <c r="F29" s="5" t="str">
        <f>IF($B29="N/A","N/A",IF(E29&gt;1,"Yes","No"))</f>
        <v>Yes</v>
      </c>
      <c r="G29" s="4">
        <v>2.1221342317</v>
      </c>
      <c r="H29" s="5" t="str">
        <f>IF($B29="N/A","N/A",IF(G29&gt;1,"Yes","No"))</f>
        <v>Yes</v>
      </c>
      <c r="I29" s="6">
        <v>1.7849999999999999</v>
      </c>
      <c r="J29" s="6">
        <v>-2.64</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99.997596501000004</v>
      </c>
      <c r="D31" s="5" t="str">
        <f>IF($B31="N/A","N/A",IF(C31&gt;15,"No",IF(C31&lt;-15,"No","Yes")))</f>
        <v>N/A</v>
      </c>
      <c r="E31" s="4">
        <v>100</v>
      </c>
      <c r="F31" s="5" t="str">
        <f>IF($B31="N/A","N/A",IF(E31&gt;15,"No",IF(E31&lt;-15,"No","Yes")))</f>
        <v>N/A</v>
      </c>
      <c r="G31" s="4">
        <v>100</v>
      </c>
      <c r="H31" s="5" t="str">
        <f>IF($B31="N/A","N/A",IF(G31&gt;15,"No",IF(G31&lt;-15,"No","Yes")))</f>
        <v>N/A</v>
      </c>
      <c r="I31" s="6">
        <v>2.3999999999999998E-3</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99.997706475000001</v>
      </c>
      <c r="F33" s="5" t="str">
        <f>IF($B33="N/A","N/A",IF(E33&gt;15,"No",IF(E33&lt;-15,"No","Yes")))</f>
        <v>N/A</v>
      </c>
      <c r="G33" s="4">
        <v>100</v>
      </c>
      <c r="H33" s="5" t="str">
        <f>IF($B33="N/A","N/A",IF(G33&gt;15,"No",IF(G33&lt;-15,"No","Yes")))</f>
        <v>N/A</v>
      </c>
      <c r="I33" s="6">
        <v>-2E-3</v>
      </c>
      <c r="J33" s="6">
        <v>2.3E-3</v>
      </c>
      <c r="K33" s="111" t="str">
        <f t="shared" si="0"/>
        <v>Yes</v>
      </c>
    </row>
    <row r="34" spans="1:11" x14ac:dyDescent="0.25">
      <c r="A34" s="107" t="s">
        <v>322</v>
      </c>
      <c r="B34" s="22" t="s">
        <v>230</v>
      </c>
      <c r="C34" s="4">
        <v>100</v>
      </c>
      <c r="D34" s="5" t="str">
        <f>IF($B34="N/A","N/A",IF(C34&gt;=90,"Yes","No"))</f>
        <v>Yes</v>
      </c>
      <c r="E34" s="4">
        <v>99.986859179999996</v>
      </c>
      <c r="F34" s="5" t="str">
        <f>IF($B34="N/A","N/A",IF(E34&gt;=90,"Yes","No"))</f>
        <v>Yes</v>
      </c>
      <c r="G34" s="4">
        <v>99.992274292999994</v>
      </c>
      <c r="H34" s="5" t="str">
        <f>IF($B34="N/A","N/A",IF(G34&gt;=90,"Yes","No"))</f>
        <v>Yes</v>
      </c>
      <c r="I34" s="6">
        <v>-1.2999999999999999E-2</v>
      </c>
      <c r="J34" s="6">
        <v>5.4000000000000003E-3</v>
      </c>
      <c r="K34" s="111" t="str">
        <f t="shared" si="0"/>
        <v>Yes</v>
      </c>
    </row>
    <row r="35" spans="1:11" x14ac:dyDescent="0.25">
      <c r="A35" s="107" t="s">
        <v>323</v>
      </c>
      <c r="B35" s="22" t="s">
        <v>213</v>
      </c>
      <c r="C35" s="4">
        <v>36.284982024999998</v>
      </c>
      <c r="D35" s="5" t="str">
        <f>IF($B35="N/A","N/A",IF(C35&gt;15,"No",IF(C35&lt;-15,"No","Yes")))</f>
        <v>N/A</v>
      </c>
      <c r="E35" s="4">
        <v>35.085990242999998</v>
      </c>
      <c r="F35" s="5" t="str">
        <f>IF($B35="N/A","N/A",IF(E35&gt;15,"No",IF(E35&lt;-15,"No","Yes")))</f>
        <v>N/A</v>
      </c>
      <c r="G35" s="4">
        <v>33.977657256999997</v>
      </c>
      <c r="H35" s="5" t="str">
        <f>IF($B35="N/A","N/A",IF(G35&gt;15,"No",IF(G35&lt;-15,"No","Yes")))</f>
        <v>N/A</v>
      </c>
      <c r="I35" s="6">
        <v>-3.3</v>
      </c>
      <c r="J35" s="6">
        <v>-3.16</v>
      </c>
      <c r="K35" s="111" t="str">
        <f t="shared" si="0"/>
        <v>Yes</v>
      </c>
    </row>
    <row r="36" spans="1:11" x14ac:dyDescent="0.25">
      <c r="A36" s="107" t="s">
        <v>1731</v>
      </c>
      <c r="B36" s="22" t="s">
        <v>213</v>
      </c>
      <c r="C36" s="4">
        <v>5.0759413110000002</v>
      </c>
      <c r="D36" s="5" t="str">
        <f>IF($B36="N/A","N/A",IF(C36&gt;15,"No",IF(C36&lt;-15,"No","Yes")))</f>
        <v>N/A</v>
      </c>
      <c r="E36" s="4">
        <v>5.4665812513000001</v>
      </c>
      <c r="F36" s="5" t="str">
        <f>IF($B36="N/A","N/A",IF(E36&gt;15,"No",IF(E36&lt;-15,"No","Yes")))</f>
        <v>N/A</v>
      </c>
      <c r="G36" s="4">
        <v>5.2457547243000002</v>
      </c>
      <c r="H36" s="5" t="str">
        <f>IF($B36="N/A","N/A",IF(G36&gt;15,"No",IF(G36&lt;-15,"No","Yes")))</f>
        <v>N/A</v>
      </c>
      <c r="I36" s="6">
        <v>7.6959999999999997</v>
      </c>
      <c r="J36" s="6">
        <v>-4.04</v>
      </c>
      <c r="K36" s="111" t="str">
        <f t="shared" si="0"/>
        <v>Yes</v>
      </c>
    </row>
    <row r="37" spans="1:11" x14ac:dyDescent="0.25">
      <c r="A37" s="107" t="s">
        <v>372</v>
      </c>
      <c r="B37" s="22" t="s">
        <v>231</v>
      </c>
      <c r="C37" s="4">
        <v>89.584945903999994</v>
      </c>
      <c r="D37" s="5" t="str">
        <f>IF($B37="N/A","N/A",IF(C37&gt;90,"No",IF(C37&lt;75,"No","Yes")))</f>
        <v>Yes</v>
      </c>
      <c r="E37" s="4">
        <v>89.048768869</v>
      </c>
      <c r="F37" s="5" t="str">
        <f>IF($B37="N/A","N/A",IF(E37&gt;90,"No",IF(E37&lt;75,"No","Yes")))</f>
        <v>Yes</v>
      </c>
      <c r="G37" s="4">
        <v>88.814722106000005</v>
      </c>
      <c r="H37" s="5" t="str">
        <f>IF($B37="N/A","N/A",IF(G37&gt;90,"No",IF(G37&lt;75,"No","Yes")))</f>
        <v>Yes</v>
      </c>
      <c r="I37" s="6">
        <v>-0.59899999999999998</v>
      </c>
      <c r="J37" s="6">
        <v>-0.26300000000000001</v>
      </c>
      <c r="K37" s="111" t="str">
        <f>IF(J37="Div by 0", "N/A", IF(J37="N/A","N/A", IF(J37&gt;30, "No", IF(J37&lt;-30, "No", "Yes"))))</f>
        <v>Yes</v>
      </c>
    </row>
    <row r="38" spans="1:11" x14ac:dyDescent="0.25">
      <c r="A38" s="107" t="s">
        <v>373</v>
      </c>
      <c r="B38" s="22" t="s">
        <v>232</v>
      </c>
      <c r="C38" s="4">
        <v>8.9271892254999994</v>
      </c>
      <c r="D38" s="5" t="str">
        <f>IF($B38="N/A","N/A",IF(C38&gt;10,"No",IF(C38&lt;1,"No","Yes")))</f>
        <v>Yes</v>
      </c>
      <c r="E38" s="4">
        <v>9.1640795677</v>
      </c>
      <c r="F38" s="5" t="str">
        <f>IF($B38="N/A","N/A",IF(E38&gt;10,"No",IF(E38&lt;1,"No","Yes")))</f>
        <v>Yes</v>
      </c>
      <c r="G38" s="4">
        <v>4.6153370726</v>
      </c>
      <c r="H38" s="5" t="str">
        <f>IF($B38="N/A","N/A",IF(G38&gt;10,"No",IF(G38&lt;1,"No","Yes")))</f>
        <v>Yes</v>
      </c>
      <c r="I38" s="6">
        <v>2.6539999999999999</v>
      </c>
      <c r="J38" s="6">
        <v>-49.6</v>
      </c>
      <c r="K38" s="111" t="str">
        <f>IF(J38="Div by 0", "N/A", IF(J38="N/A","N/A", IF(J38&gt;30, "No", IF(J38&lt;-30, "No", "Yes"))))</f>
        <v>No</v>
      </c>
    </row>
    <row r="39" spans="1:11" x14ac:dyDescent="0.25">
      <c r="A39" s="107" t="s">
        <v>374</v>
      </c>
      <c r="B39" s="22" t="s">
        <v>233</v>
      </c>
      <c r="C39" s="4">
        <v>6.8802999999999998E-3</v>
      </c>
      <c r="D39" s="5" t="str">
        <f>IF($B39="N/A","N/A",IF(C39&gt;2,"No",IF(C39&lt;=0,"No","Yes")))</f>
        <v>Yes</v>
      </c>
      <c r="E39" s="4">
        <v>0.188899292</v>
      </c>
      <c r="F39" s="5" t="str">
        <f>IF($B39="N/A","N/A",IF(E39&gt;2,"No",IF(E39&lt;=0,"No","Yes")))</f>
        <v>Yes</v>
      </c>
      <c r="G39" s="4">
        <v>4.6524204639000004</v>
      </c>
      <c r="H39" s="5" t="str">
        <f>IF($B39="N/A","N/A",IF(G39&gt;2,"No",IF(G39&lt;=0,"No","Yes")))</f>
        <v>No</v>
      </c>
      <c r="I39" s="6">
        <v>2646</v>
      </c>
      <c r="J39" s="6">
        <v>2363</v>
      </c>
      <c r="K39" s="111" t="str">
        <f>IF(J39="Div by 0", "N/A", IF(J39="N/A","N/A", IF(J39&gt;30, "No", IF(J39&lt;-30, "No", "Yes"))))</f>
        <v>No</v>
      </c>
    </row>
    <row r="40" spans="1:11" x14ac:dyDescent="0.25">
      <c r="A40" s="123" t="s">
        <v>375</v>
      </c>
      <c r="B40" s="119" t="s">
        <v>234</v>
      </c>
      <c r="C40" s="124">
        <v>0.67254932320000005</v>
      </c>
      <c r="D40" s="120" t="str">
        <f>IF($B40="N/A","N/A",IF(C40&gt;3,"No",IF(C40&lt;=0,"No","Yes")))</f>
        <v>Yes</v>
      </c>
      <c r="E40" s="124">
        <v>0.74081374529999999</v>
      </c>
      <c r="F40" s="120" t="str">
        <f>IF($B40="N/A","N/A",IF(E40&gt;3,"No",IF(E40&lt;=0,"No","Yes")))</f>
        <v>Yes</v>
      </c>
      <c r="G40" s="124">
        <v>0.86527912979999999</v>
      </c>
      <c r="H40" s="120" t="str">
        <f>IF($B40="N/A","N/A",IF(G40&gt;3,"No",IF(G40&lt;=0,"No","Yes")))</f>
        <v>Yes</v>
      </c>
      <c r="I40" s="121">
        <v>10.15</v>
      </c>
      <c r="J40" s="121">
        <v>16.8</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3259</v>
      </c>
      <c r="D6" s="5" t="str">
        <f>IF($B6="N/A","N/A",IF(C6&gt;15,"No",IF(C6&lt;-15,"No","Yes")))</f>
        <v>N/A</v>
      </c>
      <c r="E6" s="23">
        <v>1483</v>
      </c>
      <c r="F6" s="5" t="str">
        <f>IF($B6="N/A","N/A",IF(E6&gt;15,"No",IF(E6&lt;-15,"No","Yes")))</f>
        <v>N/A</v>
      </c>
      <c r="G6" s="23">
        <v>1353</v>
      </c>
      <c r="H6" s="5" t="str">
        <f>IF($B6="N/A","N/A",IF(G6&gt;15,"No",IF(G6&lt;-15,"No","Yes")))</f>
        <v>N/A</v>
      </c>
      <c r="I6" s="6">
        <v>-54.5</v>
      </c>
      <c r="J6" s="6">
        <v>-8.77</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887.53850875000001</v>
      </c>
      <c r="D9" s="5" t="str">
        <f>IF($B9="N/A","N/A",IF(C9&gt;15,"No",IF(C9&lt;-15,"No","Yes")))</f>
        <v>N/A</v>
      </c>
      <c r="E9" s="64">
        <v>1104.3506405999999</v>
      </c>
      <c r="F9" s="5" t="str">
        <f>IF($B9="N/A","N/A",IF(E9&gt;15,"No",IF(E9&lt;-15,"No","Yes")))</f>
        <v>N/A</v>
      </c>
      <c r="G9" s="64">
        <v>1173.0443459000001</v>
      </c>
      <c r="H9" s="5" t="str">
        <f>IF($B9="N/A","N/A",IF(G9&gt;15,"No",IF(G9&lt;-15,"No","Yes")))</f>
        <v>N/A</v>
      </c>
      <c r="I9" s="6">
        <v>24.43</v>
      </c>
      <c r="J9" s="6">
        <v>6.22</v>
      </c>
      <c r="K9" s="111" t="str">
        <f t="shared" si="0"/>
        <v>Yes</v>
      </c>
    </row>
    <row r="10" spans="1:11" x14ac:dyDescent="0.25">
      <c r="A10" s="107" t="s">
        <v>309</v>
      </c>
      <c r="B10" s="22" t="s">
        <v>213</v>
      </c>
      <c r="C10" s="4">
        <v>0.82847499229999999</v>
      </c>
      <c r="D10" s="5" t="str">
        <f>IF($B10="N/A","N/A",IF(C10&gt;15,"No",IF(C10&lt;-15,"No","Yes")))</f>
        <v>N/A</v>
      </c>
      <c r="E10" s="4">
        <v>0.33715441670000001</v>
      </c>
      <c r="F10" s="5" t="str">
        <f>IF($B10="N/A","N/A",IF(E10&gt;15,"No",IF(E10&lt;-15,"No","Yes")))</f>
        <v>N/A</v>
      </c>
      <c r="G10" s="4">
        <v>0.51736881010000002</v>
      </c>
      <c r="H10" s="5" t="str">
        <f>IF($B10="N/A","N/A",IF(G10&gt;15,"No",IF(G10&lt;-15,"No","Yes")))</f>
        <v>N/A</v>
      </c>
      <c r="I10" s="6">
        <v>-59.3</v>
      </c>
      <c r="J10" s="6">
        <v>53.45</v>
      </c>
      <c r="K10" s="111" t="str">
        <f t="shared" si="0"/>
        <v>No</v>
      </c>
    </row>
    <row r="11" spans="1:11" x14ac:dyDescent="0.25">
      <c r="A11" s="107" t="s">
        <v>823</v>
      </c>
      <c r="B11" s="22" t="s">
        <v>213</v>
      </c>
      <c r="C11" s="64">
        <v>969.22222222000005</v>
      </c>
      <c r="D11" s="5" t="str">
        <f>IF($B11="N/A","N/A",IF(C11&gt;15,"No",IF(C11&lt;-15,"No","Yes")))</f>
        <v>N/A</v>
      </c>
      <c r="E11" s="64">
        <v>1235.8</v>
      </c>
      <c r="F11" s="5" t="str">
        <f>IF($B11="N/A","N/A",IF(E11&gt;15,"No",IF(E11&lt;-15,"No","Yes")))</f>
        <v>N/A</v>
      </c>
      <c r="G11" s="64">
        <v>532</v>
      </c>
      <c r="H11" s="5" t="str">
        <f>IF($B11="N/A","N/A",IF(G11&gt;15,"No",IF(G11&lt;-15,"No","Yes")))</f>
        <v>N/A</v>
      </c>
      <c r="I11" s="6">
        <v>27.5</v>
      </c>
      <c r="J11" s="6">
        <v>-57</v>
      </c>
      <c r="K11" s="111" t="str">
        <f t="shared" si="0"/>
        <v>No</v>
      </c>
    </row>
    <row r="12" spans="1:11" x14ac:dyDescent="0.25">
      <c r="A12" s="107" t="s">
        <v>310</v>
      </c>
      <c r="B12" s="22" t="s">
        <v>214</v>
      </c>
      <c r="C12" s="4">
        <v>99.723841668999995</v>
      </c>
      <c r="D12" s="5" t="str">
        <f>IF($B12="N/A","N/A",IF(C12&gt;100,"No",IF(C12&lt;95,"No","Yes")))</f>
        <v>Yes</v>
      </c>
      <c r="E12" s="4">
        <v>99.797707349999996</v>
      </c>
      <c r="F12" s="5" t="str">
        <f>IF($B12="N/A","N/A",IF(E12&gt;100,"No",IF(E12&lt;95,"No","Yes")))</f>
        <v>Yes</v>
      </c>
      <c r="G12" s="4">
        <v>99.704360679999994</v>
      </c>
      <c r="H12" s="5" t="str">
        <f>IF($B12="N/A","N/A",IF(G12&gt;100,"No",IF(G12&lt;95,"No","Yes")))</f>
        <v>Yes</v>
      </c>
      <c r="I12" s="6">
        <v>7.4099999999999999E-2</v>
      </c>
      <c r="J12" s="6">
        <v>-9.4E-2</v>
      </c>
      <c r="K12" s="111" t="str">
        <f t="shared" si="0"/>
        <v>Yes</v>
      </c>
    </row>
    <row r="13" spans="1:11" x14ac:dyDescent="0.25">
      <c r="A13" s="107" t="s">
        <v>824</v>
      </c>
      <c r="B13" s="22" t="s">
        <v>220</v>
      </c>
      <c r="C13" s="4">
        <v>1.1498461538</v>
      </c>
      <c r="D13" s="5" t="str">
        <f>IF($B13="N/A","N/A",IF(C13&gt;1,"Yes","No"))</f>
        <v>Yes</v>
      </c>
      <c r="E13" s="4">
        <v>1.1364864864999999</v>
      </c>
      <c r="F13" s="5" t="str">
        <f>IF($B13="N/A","N/A",IF(E13&gt;1,"Yes","No"))</f>
        <v>Yes</v>
      </c>
      <c r="G13" s="4">
        <v>1.1482579689000001</v>
      </c>
      <c r="H13" s="5" t="str">
        <f>IF($B13="N/A","N/A",IF(G13&gt;1,"Yes","No"))</f>
        <v>Yes</v>
      </c>
      <c r="I13" s="6">
        <v>-1.1599999999999999</v>
      </c>
      <c r="J13" s="6">
        <v>1.036</v>
      </c>
      <c r="K13" s="111" t="str">
        <f t="shared" si="0"/>
        <v>Yes</v>
      </c>
    </row>
    <row r="14" spans="1:11" x14ac:dyDescent="0.25">
      <c r="A14" s="107" t="s">
        <v>311</v>
      </c>
      <c r="B14" s="22" t="s">
        <v>214</v>
      </c>
      <c r="C14" s="4">
        <v>99.969315741000003</v>
      </c>
      <c r="D14" s="5" t="str">
        <f>IF($B14="N/A","N/A",IF(C14&gt;100,"No",IF(C14&lt;95,"No","Yes")))</f>
        <v>Yes</v>
      </c>
      <c r="E14" s="4">
        <v>99.595414700000006</v>
      </c>
      <c r="F14" s="5" t="str">
        <f>IF($B14="N/A","N/A",IF(E14&gt;100,"No",IF(E14&lt;95,"No","Yes")))</f>
        <v>Yes</v>
      </c>
      <c r="G14" s="4">
        <v>99.113082039999995</v>
      </c>
      <c r="H14" s="5" t="str">
        <f>IF($B14="N/A","N/A",IF(G14&gt;100,"No",IF(G14&lt;95,"No","Yes")))</f>
        <v>Yes</v>
      </c>
      <c r="I14" s="6">
        <v>-0.374</v>
      </c>
      <c r="J14" s="6">
        <v>-0.48399999999999999</v>
      </c>
      <c r="K14" s="111" t="str">
        <f t="shared" si="0"/>
        <v>Yes</v>
      </c>
    </row>
    <row r="15" spans="1:11" x14ac:dyDescent="0.25">
      <c r="A15" s="107" t="s">
        <v>825</v>
      </c>
      <c r="B15" s="22" t="s">
        <v>221</v>
      </c>
      <c r="C15" s="4">
        <v>12.271025169</v>
      </c>
      <c r="D15" s="5" t="str">
        <f>IF($B15="N/A","N/A",IF(C15&gt;3,"Yes","No"))</f>
        <v>Yes</v>
      </c>
      <c r="E15" s="4">
        <v>11.882870684</v>
      </c>
      <c r="F15" s="5" t="str">
        <f>IF($B15="N/A","N/A",IF(E15&gt;3,"Yes","No"))</f>
        <v>Yes</v>
      </c>
      <c r="G15" s="4">
        <v>11.992542878</v>
      </c>
      <c r="H15" s="5" t="str">
        <f>IF($B15="N/A","N/A",IF(G15&gt;3,"Yes","No"))</f>
        <v>Yes</v>
      </c>
      <c r="I15" s="6">
        <v>-3.16</v>
      </c>
      <c r="J15" s="6">
        <v>0.92290000000000005</v>
      </c>
      <c r="K15" s="111" t="str">
        <f t="shared" si="0"/>
        <v>Yes</v>
      </c>
    </row>
    <row r="16" spans="1:11" x14ac:dyDescent="0.25">
      <c r="A16" s="107" t="s">
        <v>826</v>
      </c>
      <c r="B16" s="22" t="s">
        <v>222</v>
      </c>
      <c r="C16" s="4">
        <v>4.1601718318999996</v>
      </c>
      <c r="D16" s="5" t="str">
        <f>IF($B16="N/A","N/A",IF(C16&gt;=8,"No",IF(C16&lt;2,"No","Yes")))</f>
        <v>Yes</v>
      </c>
      <c r="E16" s="4">
        <v>4.8516520565999999</v>
      </c>
      <c r="F16" s="5" t="str">
        <f>IF($B16="N/A","N/A",IF(E16&gt;=8,"No",IF(E16&lt;2,"No","Yes")))</f>
        <v>Yes</v>
      </c>
      <c r="G16" s="4">
        <v>5.1826923077</v>
      </c>
      <c r="H16" s="5" t="str">
        <f>IF($B16="N/A","N/A",IF(G16&gt;=8,"No",IF(G16&lt;2,"No","Yes")))</f>
        <v>Yes</v>
      </c>
      <c r="I16" s="6">
        <v>16.62</v>
      </c>
      <c r="J16" s="6">
        <v>6.8230000000000004</v>
      </c>
      <c r="K16" s="111" t="str">
        <f t="shared" si="0"/>
        <v>Yes</v>
      </c>
    </row>
    <row r="17" spans="1:11" x14ac:dyDescent="0.25">
      <c r="A17" s="107" t="s">
        <v>312</v>
      </c>
      <c r="B17" s="22" t="s">
        <v>223</v>
      </c>
      <c r="C17" s="4">
        <v>99.969315741000003</v>
      </c>
      <c r="D17" s="5" t="str">
        <f>IF(OR($B17="N/A",$C17="N/A"),"N/A",IF(C17&gt;100,"No",IF(C17&lt;98,"No","Yes")))</f>
        <v>Yes</v>
      </c>
      <c r="E17" s="4">
        <v>100</v>
      </c>
      <c r="F17" s="5" t="str">
        <f>IF(OR($B17="N/A",$E17="N/A"),"N/A",IF(E17&gt;100,"No",IF(E17&lt;98,"No","Yes")))</f>
        <v>Yes</v>
      </c>
      <c r="G17" s="4">
        <v>100</v>
      </c>
      <c r="H17" s="5" t="str">
        <f>IF($B17="N/A","N/A",IF(G17&gt;100,"No",IF(G17&lt;98,"No","Yes")))</f>
        <v>Yes</v>
      </c>
      <c r="I17" s="6">
        <v>3.0700000000000002E-2</v>
      </c>
      <c r="J17" s="6">
        <v>0</v>
      </c>
      <c r="K17" s="111" t="str">
        <f t="shared" si="0"/>
        <v>Yes</v>
      </c>
    </row>
    <row r="18" spans="1:11" x14ac:dyDescent="0.25">
      <c r="A18" s="107" t="s">
        <v>31</v>
      </c>
      <c r="B18" s="22" t="s">
        <v>214</v>
      </c>
      <c r="C18" s="4">
        <v>99.601104633000006</v>
      </c>
      <c r="D18" s="5" t="str">
        <f>IF($B18="N/A","N/A",IF(C18&gt;100,"No",IF(C18&lt;95,"No","Yes")))</f>
        <v>Yes</v>
      </c>
      <c r="E18" s="4">
        <v>99.662845583000006</v>
      </c>
      <c r="F18" s="5" t="str">
        <f>IF($B18="N/A","N/A",IF(E18&gt;100,"No",IF(E18&lt;95,"No","Yes")))</f>
        <v>Yes</v>
      </c>
      <c r="G18" s="4">
        <v>99.630450850000003</v>
      </c>
      <c r="H18" s="5" t="str">
        <f>IF($B18="N/A","N/A",IF(G18&gt;100,"No",IF(G18&lt;95,"No","Yes")))</f>
        <v>Yes</v>
      </c>
      <c r="I18" s="6">
        <v>6.2E-2</v>
      </c>
      <c r="J18" s="6">
        <v>-3.3000000000000002E-2</v>
      </c>
      <c r="K18" s="111" t="str">
        <f t="shared" si="0"/>
        <v>Yes</v>
      </c>
    </row>
    <row r="19" spans="1:11" x14ac:dyDescent="0.25">
      <c r="A19" s="107" t="s">
        <v>313</v>
      </c>
      <c r="B19" s="22" t="s">
        <v>214</v>
      </c>
      <c r="C19" s="4">
        <v>99.907947222999994</v>
      </c>
      <c r="D19" s="5" t="str">
        <f>IF($B19="N/A","N/A",IF(C19&gt;100,"No",IF(C19&lt;95,"No","Yes")))</f>
        <v>Yes</v>
      </c>
      <c r="E19" s="4">
        <v>99.932569117</v>
      </c>
      <c r="F19" s="5" t="str">
        <f>IF($B19="N/A","N/A",IF(E19&gt;100,"No",IF(E19&lt;95,"No","Yes")))</f>
        <v>Yes</v>
      </c>
      <c r="G19" s="4">
        <v>99.852180340000004</v>
      </c>
      <c r="H19" s="5" t="str">
        <f>IF($B19="N/A","N/A",IF(G19&gt;100,"No",IF(G19&lt;95,"No","Yes")))</f>
        <v>Yes</v>
      </c>
      <c r="I19" s="6">
        <v>2.46E-2</v>
      </c>
      <c r="J19" s="6">
        <v>-0.08</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8.2163240258000005</v>
      </c>
      <c r="D21" s="5" t="str">
        <f>IF($B21="N/A","N/A",IF(C21&gt;=2,"Yes","No"))</f>
        <v>Yes</v>
      </c>
      <c r="E21" s="4">
        <v>7.9089683075000003</v>
      </c>
      <c r="F21" s="5" t="str">
        <f>IF($B21="N/A","N/A",IF(E21&gt;=2,"Yes","No"))</f>
        <v>Yes</v>
      </c>
      <c r="G21" s="4">
        <v>7.8965262379999999</v>
      </c>
      <c r="H21" s="5" t="str">
        <f>IF($B21="N/A","N/A",IF(G21&gt;=2,"Yes","No"))</f>
        <v>Yes</v>
      </c>
      <c r="I21" s="6">
        <v>-3.74</v>
      </c>
      <c r="J21" s="6">
        <v>-0.157</v>
      </c>
      <c r="K21" s="111" t="str">
        <f t="shared" si="0"/>
        <v>Yes</v>
      </c>
    </row>
    <row r="22" spans="1:11" x14ac:dyDescent="0.25">
      <c r="A22" s="107" t="s">
        <v>829</v>
      </c>
      <c r="B22" s="22" t="s">
        <v>226</v>
      </c>
      <c r="C22" s="4">
        <v>5.7686406872999996</v>
      </c>
      <c r="D22" s="5" t="str">
        <f>IF($B22="N/A","N/A",IF(C22&gt;30,"No",IF(C22&lt;5,"No","Yes")))</f>
        <v>Yes</v>
      </c>
      <c r="E22" s="4">
        <v>4.5178691841000003</v>
      </c>
      <c r="F22" s="5" t="str">
        <f>IF($B22="N/A","N/A",IF(E22&gt;30,"No",IF(E22&lt;5,"No","Yes")))</f>
        <v>No</v>
      </c>
      <c r="G22" s="4">
        <v>4.6563192904999999</v>
      </c>
      <c r="H22" s="5" t="str">
        <f>IF($B22="N/A","N/A",IF(G22&gt;30,"No",IF(G22&lt;5,"No","Yes")))</f>
        <v>No</v>
      </c>
      <c r="I22" s="6">
        <v>-21.7</v>
      </c>
      <c r="J22" s="6">
        <v>3.0649999999999999</v>
      </c>
      <c r="K22" s="111" t="str">
        <f t="shared" si="0"/>
        <v>Yes</v>
      </c>
    </row>
    <row r="23" spans="1:11" x14ac:dyDescent="0.25">
      <c r="A23" s="107" t="s">
        <v>830</v>
      </c>
      <c r="B23" s="22" t="s">
        <v>227</v>
      </c>
      <c r="C23" s="4">
        <v>38.478060755000001</v>
      </c>
      <c r="D23" s="5" t="str">
        <f>IF($B23="N/A","N/A",IF(C23&gt;75,"No",IF(C23&lt;15,"No","Yes")))</f>
        <v>Yes</v>
      </c>
      <c r="E23" s="4">
        <v>36.008091706000002</v>
      </c>
      <c r="F23" s="5" t="str">
        <f>IF($B23="N/A","N/A",IF(E23&gt;75,"No",IF(E23&lt;15,"No","Yes")))</f>
        <v>Yes</v>
      </c>
      <c r="G23" s="4">
        <v>34.885439763000001</v>
      </c>
      <c r="H23" s="5" t="str">
        <f>IF($B23="N/A","N/A",IF(G23&gt;75,"No",IF(G23&lt;15,"No","Yes")))</f>
        <v>Yes</v>
      </c>
      <c r="I23" s="6">
        <v>-6.42</v>
      </c>
      <c r="J23" s="6">
        <v>-3.12</v>
      </c>
      <c r="K23" s="111" t="str">
        <f t="shared" si="0"/>
        <v>Yes</v>
      </c>
    </row>
    <row r="24" spans="1:11" x14ac:dyDescent="0.25">
      <c r="A24" s="107" t="s">
        <v>831</v>
      </c>
      <c r="B24" s="22" t="s">
        <v>228</v>
      </c>
      <c r="C24" s="4">
        <v>55.753298557999997</v>
      </c>
      <c r="D24" s="5" t="str">
        <f>IF($B24="N/A","N/A",IF(C24&gt;70,"No",IF(C24&lt;25,"No","Yes")))</f>
        <v>Yes</v>
      </c>
      <c r="E24" s="4">
        <v>59.47403911</v>
      </c>
      <c r="F24" s="5" t="str">
        <f>IF($B24="N/A","N/A",IF(E24&gt;70,"No",IF(E24&lt;25,"No","Yes")))</f>
        <v>Yes</v>
      </c>
      <c r="G24" s="4">
        <v>60.458240945999997</v>
      </c>
      <c r="H24" s="5" t="str">
        <f>IF($B24="N/A","N/A",IF(G24&gt;70,"No",IF(G24&lt;25,"No","Yes")))</f>
        <v>Yes</v>
      </c>
      <c r="I24" s="6">
        <v>6.6740000000000004</v>
      </c>
      <c r="J24" s="6">
        <v>1.655</v>
      </c>
      <c r="K24" s="111" t="str">
        <f t="shared" si="0"/>
        <v>Yes</v>
      </c>
    </row>
    <row r="25" spans="1:11" x14ac:dyDescent="0.25">
      <c r="A25" s="107" t="s">
        <v>318</v>
      </c>
      <c r="B25" s="22" t="s">
        <v>229</v>
      </c>
      <c r="C25" s="4">
        <v>42.773857010999997</v>
      </c>
      <c r="D25" s="5" t="str">
        <f>IF($B25="N/A","N/A",IF(C25&gt;70,"No",IF(C25&lt;35,"No","Yes")))</f>
        <v>Yes</v>
      </c>
      <c r="E25" s="4">
        <v>53.742414025999999</v>
      </c>
      <c r="F25" s="5" t="str">
        <f>IF($B25="N/A","N/A",IF(E25&gt;70,"No",IF(E25&lt;35,"No","Yes")))</f>
        <v>Yes</v>
      </c>
      <c r="G25" s="4">
        <v>56.393200296000003</v>
      </c>
      <c r="H25" s="5" t="str">
        <f>IF($B25="N/A","N/A",IF(G25&gt;70,"No",IF(G25&lt;35,"No","Yes")))</f>
        <v>Yes</v>
      </c>
      <c r="I25" s="6">
        <v>25.64</v>
      </c>
      <c r="J25" s="6">
        <v>4.9320000000000004</v>
      </c>
      <c r="K25" s="111" t="str">
        <f t="shared" si="0"/>
        <v>Yes</v>
      </c>
    </row>
    <row r="26" spans="1:11" x14ac:dyDescent="0.25">
      <c r="A26" s="107" t="s">
        <v>832</v>
      </c>
      <c r="B26" s="22" t="s">
        <v>220</v>
      </c>
      <c r="C26" s="4">
        <v>2.2725968436000001</v>
      </c>
      <c r="D26" s="5" t="str">
        <f>IF($B26="N/A","N/A",IF(C26&gt;1,"Yes","No"))</f>
        <v>Yes</v>
      </c>
      <c r="E26" s="4">
        <v>2.2609786700000001</v>
      </c>
      <c r="F26" s="5" t="str">
        <f>IF($B26="N/A","N/A",IF(E26&gt;1,"Yes","No"))</f>
        <v>Yes</v>
      </c>
      <c r="G26" s="4">
        <v>2.2804718218</v>
      </c>
      <c r="H26" s="5" t="str">
        <f>IF($B26="N/A","N/A",IF(G26&gt;1,"Yes","No"))</f>
        <v>Yes</v>
      </c>
      <c r="I26" s="6">
        <v>-0.51100000000000001</v>
      </c>
      <c r="J26" s="6">
        <v>0.86219999999999997</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99.969315741000003</v>
      </c>
      <c r="D31" s="120" t="str">
        <f>IF($B31="N/A","N/A",IF(C31&gt;=90,"Yes","No"))</f>
        <v>Yes</v>
      </c>
      <c r="E31" s="124">
        <v>99.662845583000006</v>
      </c>
      <c r="F31" s="120" t="str">
        <f>IF($B31="N/A","N/A",IF(E31&gt;=90,"Yes","No"))</f>
        <v>Yes</v>
      </c>
      <c r="G31" s="124">
        <v>99.113082039999995</v>
      </c>
      <c r="H31" s="120" t="str">
        <f>IF($B31="N/A","N/A",IF(G31&gt;=90,"Yes","No"))</f>
        <v>Yes</v>
      </c>
      <c r="I31" s="121">
        <v>-0.307</v>
      </c>
      <c r="J31" s="121">
        <v>-0.55200000000000005</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11</v>
      </c>
      <c r="D6" s="5" t="str">
        <f>IF(OR($B6="N/A",$C6="N/A"),"N/A",IF(C6&lt;0,"No","Yes"))</f>
        <v>N/A</v>
      </c>
      <c r="E6" s="23">
        <v>91</v>
      </c>
      <c r="F6" s="5" t="str">
        <f>IF($B6="N/A","N/A",IF(E6&lt;0,"No","Yes"))</f>
        <v>N/A</v>
      </c>
      <c r="G6" s="23">
        <v>3185</v>
      </c>
      <c r="H6" s="5" t="str">
        <f>IF($B6="N/A","N/A",IF(G6&lt;0,"No","Yes"))</f>
        <v>N/A</v>
      </c>
      <c r="I6" s="6">
        <v>810</v>
      </c>
      <c r="J6" s="6">
        <v>3400</v>
      </c>
      <c r="K6" s="111" t="str">
        <f t="shared" ref="K6:K35" si="0">IF(J6="Div by 0", "N/A", IF(J6="N/A","N/A", IF(J6&gt;30, "No", IF(J6&lt;-30, "No", "Yes"))))</f>
        <v>No</v>
      </c>
    </row>
    <row r="7" spans="1:11" x14ac:dyDescent="0.25">
      <c r="A7" s="107" t="s">
        <v>436</v>
      </c>
      <c r="B7" s="73" t="s">
        <v>213</v>
      </c>
      <c r="C7" s="5">
        <v>0</v>
      </c>
      <c r="D7" s="5" t="str">
        <f t="shared" ref="D7:D17" si="1">IF(OR($B7="N/A",$C7="N/A"),"N/A",IF(C7&lt;0,"No","Yes"))</f>
        <v>N/A</v>
      </c>
      <c r="E7" s="5">
        <v>0</v>
      </c>
      <c r="F7" s="5" t="str">
        <f t="shared" ref="F7:F17" si="2">IF($B7="N/A","N/A",IF(E7&lt;0,"No","Yes"))</f>
        <v>N/A</v>
      </c>
      <c r="G7" s="5">
        <v>4.4270015698999998</v>
      </c>
      <c r="H7" s="5" t="str">
        <f t="shared" ref="H7:H17" si="3">IF($B7="N/A","N/A",IF(G7&lt;0,"No","Yes"))</f>
        <v>N/A</v>
      </c>
      <c r="I7" s="6" t="s">
        <v>1748</v>
      </c>
      <c r="J7" s="6" t="s">
        <v>1748</v>
      </c>
      <c r="K7" s="111" t="str">
        <f t="shared" si="0"/>
        <v>N/A</v>
      </c>
    </row>
    <row r="8" spans="1:11" x14ac:dyDescent="0.25">
      <c r="A8" s="107" t="s">
        <v>437</v>
      </c>
      <c r="B8" s="73" t="s">
        <v>213</v>
      </c>
      <c r="C8" s="5">
        <v>0</v>
      </c>
      <c r="D8" s="5" t="str">
        <f t="shared" si="1"/>
        <v>N/A</v>
      </c>
      <c r="E8" s="5">
        <v>29.670329670000001</v>
      </c>
      <c r="F8" s="5" t="str">
        <f t="shared" si="2"/>
        <v>N/A</v>
      </c>
      <c r="G8" s="5">
        <v>29.607535322</v>
      </c>
      <c r="H8" s="5" t="str">
        <f t="shared" si="3"/>
        <v>N/A</v>
      </c>
      <c r="I8" s="6" t="s">
        <v>1748</v>
      </c>
      <c r="J8" s="6">
        <v>-0.21199999999999999</v>
      </c>
      <c r="K8" s="111" t="str">
        <f t="shared" si="0"/>
        <v>Yes</v>
      </c>
    </row>
    <row r="9" spans="1:11" x14ac:dyDescent="0.25">
      <c r="A9" s="107" t="s">
        <v>438</v>
      </c>
      <c r="B9" s="73" t="s">
        <v>213</v>
      </c>
      <c r="C9" s="5">
        <v>100</v>
      </c>
      <c r="D9" s="5" t="str">
        <f t="shared" si="1"/>
        <v>N/A</v>
      </c>
      <c r="E9" s="5">
        <v>58.241758242000003</v>
      </c>
      <c r="F9" s="5" t="str">
        <f t="shared" si="2"/>
        <v>N/A</v>
      </c>
      <c r="G9" s="5">
        <v>21.098901098999999</v>
      </c>
      <c r="H9" s="5" t="str">
        <f t="shared" si="3"/>
        <v>N/A</v>
      </c>
      <c r="I9" s="6">
        <v>-41.8</v>
      </c>
      <c r="J9" s="6">
        <v>-63.8</v>
      </c>
      <c r="K9" s="111" t="str">
        <f t="shared" si="0"/>
        <v>No</v>
      </c>
    </row>
    <row r="10" spans="1:11" x14ac:dyDescent="0.25">
      <c r="A10" s="107" t="s">
        <v>439</v>
      </c>
      <c r="B10" s="73" t="s">
        <v>213</v>
      </c>
      <c r="C10" s="5">
        <v>0</v>
      </c>
      <c r="D10" s="5" t="str">
        <f t="shared" si="1"/>
        <v>N/A</v>
      </c>
      <c r="E10" s="5">
        <v>12.087912087999999</v>
      </c>
      <c r="F10" s="5" t="str">
        <f t="shared" si="2"/>
        <v>N/A</v>
      </c>
      <c r="G10" s="5">
        <v>40.973312401999998</v>
      </c>
      <c r="H10" s="5" t="str">
        <f t="shared" si="3"/>
        <v>N/A</v>
      </c>
      <c r="I10" s="6" t="s">
        <v>1748</v>
      </c>
      <c r="J10" s="6">
        <v>239</v>
      </c>
      <c r="K10" s="111" t="str">
        <f t="shared" si="0"/>
        <v>No</v>
      </c>
    </row>
    <row r="11" spans="1:11" x14ac:dyDescent="0.25">
      <c r="A11" s="108" t="s">
        <v>324</v>
      </c>
      <c r="B11" s="73" t="s">
        <v>213</v>
      </c>
      <c r="C11" s="5">
        <v>0</v>
      </c>
      <c r="D11" s="5" t="str">
        <f t="shared" si="1"/>
        <v>N/A</v>
      </c>
      <c r="E11" s="5">
        <v>100</v>
      </c>
      <c r="F11" s="5" t="str">
        <f t="shared" si="2"/>
        <v>N/A</v>
      </c>
      <c r="G11" s="5">
        <v>82.103610674999999</v>
      </c>
      <c r="H11" s="5" t="str">
        <f t="shared" si="3"/>
        <v>N/A</v>
      </c>
      <c r="I11" s="6" t="s">
        <v>1748</v>
      </c>
      <c r="J11" s="6">
        <v>-17.899999999999999</v>
      </c>
      <c r="K11" s="111" t="str">
        <f t="shared" si="0"/>
        <v>Yes</v>
      </c>
    </row>
    <row r="12" spans="1:11" x14ac:dyDescent="0.25">
      <c r="A12" s="108" t="s">
        <v>310</v>
      </c>
      <c r="B12" s="73" t="s">
        <v>213</v>
      </c>
      <c r="C12" s="5">
        <v>100</v>
      </c>
      <c r="D12" s="5" t="str">
        <f t="shared" si="1"/>
        <v>N/A</v>
      </c>
      <c r="E12" s="5">
        <v>100</v>
      </c>
      <c r="F12" s="5" t="str">
        <f t="shared" si="2"/>
        <v>N/A</v>
      </c>
      <c r="G12" s="5">
        <v>99.152276294999993</v>
      </c>
      <c r="H12" s="5" t="str">
        <f t="shared" si="3"/>
        <v>N/A</v>
      </c>
      <c r="I12" s="6">
        <v>0</v>
      </c>
      <c r="J12" s="6">
        <v>-0.84799999999999998</v>
      </c>
      <c r="K12" s="111" t="str">
        <f t="shared" si="0"/>
        <v>Yes</v>
      </c>
    </row>
    <row r="13" spans="1:11" x14ac:dyDescent="0.25">
      <c r="A13" s="108" t="s">
        <v>824</v>
      </c>
      <c r="B13" s="73" t="s">
        <v>213</v>
      </c>
      <c r="C13" s="5">
        <v>1</v>
      </c>
      <c r="D13" s="5" t="str">
        <f t="shared" si="1"/>
        <v>N/A</v>
      </c>
      <c r="E13" s="5">
        <v>1.0109890109999999</v>
      </c>
      <c r="F13" s="5" t="str">
        <f t="shared" si="2"/>
        <v>N/A</v>
      </c>
      <c r="G13" s="5">
        <v>1.0560481316999999</v>
      </c>
      <c r="H13" s="5" t="str">
        <f t="shared" si="3"/>
        <v>N/A</v>
      </c>
      <c r="I13" s="6">
        <v>1.099</v>
      </c>
      <c r="J13" s="6">
        <v>4.4569999999999999</v>
      </c>
      <c r="K13" s="111" t="str">
        <f t="shared" si="0"/>
        <v>Yes</v>
      </c>
    </row>
    <row r="14" spans="1:11" x14ac:dyDescent="0.25">
      <c r="A14" s="108" t="s">
        <v>311</v>
      </c>
      <c r="B14" s="73" t="s">
        <v>213</v>
      </c>
      <c r="C14" s="5">
        <v>0</v>
      </c>
      <c r="D14" s="5" t="str">
        <f t="shared" si="1"/>
        <v>N/A</v>
      </c>
      <c r="E14" s="5">
        <v>1.0989010989000001</v>
      </c>
      <c r="F14" s="5" t="str">
        <f t="shared" si="2"/>
        <v>N/A</v>
      </c>
      <c r="G14" s="5">
        <v>30.518053375000001</v>
      </c>
      <c r="H14" s="5" t="str">
        <f t="shared" si="3"/>
        <v>N/A</v>
      </c>
      <c r="I14" s="6" t="s">
        <v>1748</v>
      </c>
      <c r="J14" s="6">
        <v>2677</v>
      </c>
      <c r="K14" s="111" t="str">
        <f t="shared" si="0"/>
        <v>No</v>
      </c>
    </row>
    <row r="15" spans="1:11" x14ac:dyDescent="0.25">
      <c r="A15" s="108" t="s">
        <v>825</v>
      </c>
      <c r="B15" s="73" t="s">
        <v>213</v>
      </c>
      <c r="C15" s="5" t="s">
        <v>1748</v>
      </c>
      <c r="D15" s="5" t="str">
        <f t="shared" si="1"/>
        <v>N/A</v>
      </c>
      <c r="E15" s="5">
        <v>14</v>
      </c>
      <c r="F15" s="5" t="str">
        <f t="shared" si="2"/>
        <v>N/A</v>
      </c>
      <c r="G15" s="5">
        <v>6.6059670782</v>
      </c>
      <c r="H15" s="5" t="str">
        <f t="shared" si="3"/>
        <v>N/A</v>
      </c>
      <c r="I15" s="6" t="s">
        <v>1748</v>
      </c>
      <c r="J15" s="6">
        <v>-52.8</v>
      </c>
      <c r="K15" s="111" t="str">
        <f t="shared" si="0"/>
        <v>No</v>
      </c>
    </row>
    <row r="16" spans="1:11" x14ac:dyDescent="0.25">
      <c r="A16" s="108" t="s">
        <v>834</v>
      </c>
      <c r="B16" s="73" t="s">
        <v>213</v>
      </c>
      <c r="C16" s="5">
        <v>6.9</v>
      </c>
      <c r="D16" s="5" t="str">
        <f t="shared" si="1"/>
        <v>N/A</v>
      </c>
      <c r="E16" s="5">
        <v>7.0439560439999997</v>
      </c>
      <c r="F16" s="5" t="str">
        <f t="shared" si="2"/>
        <v>N/A</v>
      </c>
      <c r="G16" s="5">
        <v>4.4760252366</v>
      </c>
      <c r="H16" s="5" t="str">
        <f t="shared" si="3"/>
        <v>N/A</v>
      </c>
      <c r="I16" s="6">
        <v>2.0859999999999999</v>
      </c>
      <c r="J16" s="6">
        <v>-36.5</v>
      </c>
      <c r="K16" s="111" t="str">
        <f t="shared" si="0"/>
        <v>No</v>
      </c>
    </row>
    <row r="17" spans="1:11" x14ac:dyDescent="0.25">
      <c r="A17" s="108" t="s">
        <v>827</v>
      </c>
      <c r="B17" s="73" t="s">
        <v>213</v>
      </c>
      <c r="C17" s="5">
        <v>7.5555555555999998</v>
      </c>
      <c r="D17" s="5" t="str">
        <f t="shared" si="1"/>
        <v>N/A</v>
      </c>
      <c r="E17" s="5">
        <v>7.4666666667000001</v>
      </c>
      <c r="F17" s="5" t="str">
        <f t="shared" si="2"/>
        <v>N/A</v>
      </c>
      <c r="G17" s="5">
        <v>3.5847133757999998</v>
      </c>
      <c r="H17" s="5" t="str">
        <f t="shared" si="3"/>
        <v>N/A</v>
      </c>
      <c r="I17" s="6">
        <v>-1.18</v>
      </c>
      <c r="J17" s="6">
        <v>-52</v>
      </c>
      <c r="K17" s="111" t="str">
        <f t="shared" si="0"/>
        <v>No</v>
      </c>
    </row>
    <row r="18" spans="1:11" x14ac:dyDescent="0.25">
      <c r="A18" s="107" t="s">
        <v>312</v>
      </c>
      <c r="B18" s="22" t="s">
        <v>223</v>
      </c>
      <c r="C18" s="5">
        <v>100</v>
      </c>
      <c r="D18" s="5" t="str">
        <f>IF(OR($B18="N/A",$C18="N/A"),"N/A",IF(C18&gt;100,"No",IF(C18&lt;98,"No","Yes")))</f>
        <v>Yes</v>
      </c>
      <c r="E18" s="5">
        <v>100</v>
      </c>
      <c r="F18" s="5" t="str">
        <f>IF(OR($B18="N/A",$E18="N/A"),"N/A",IF(E18&gt;100,"No",IF(E18&lt;98,"No","Yes")))</f>
        <v>Yes</v>
      </c>
      <c r="G18" s="5">
        <v>99.591836735000001</v>
      </c>
      <c r="H18" s="5" t="str">
        <f>IF($B18="N/A","N/A",IF(G18&gt;100,"No",IF(G18&lt;98,"No","Yes")))</f>
        <v>Yes</v>
      </c>
      <c r="I18" s="6">
        <v>0</v>
      </c>
      <c r="J18" s="6">
        <v>-0.40799999999999997</v>
      </c>
      <c r="K18" s="111" t="str">
        <f t="shared" si="0"/>
        <v>Yes</v>
      </c>
    </row>
    <row r="19" spans="1:11" x14ac:dyDescent="0.25">
      <c r="A19" s="107" t="s">
        <v>31</v>
      </c>
      <c r="B19" s="22" t="s">
        <v>214</v>
      </c>
      <c r="C19" s="5">
        <v>70</v>
      </c>
      <c r="D19" s="5" t="str">
        <f>IF(OR($B19="N/A",$C19="N/A"),"N/A",IF(C19&gt;100,"No",IF(C19&lt;95,"No","Yes")))</f>
        <v>No</v>
      </c>
      <c r="E19" s="5">
        <v>91.208791208999997</v>
      </c>
      <c r="F19" s="5" t="str">
        <f>IF(OR($B19="N/A",$E19="N/A"),"N/A",IF(E19&gt;100,"No",IF(E19&lt;98,"No","Yes")))</f>
        <v>No</v>
      </c>
      <c r="G19" s="5">
        <v>97.362637363000005</v>
      </c>
      <c r="H19" s="5" t="str">
        <f>IF($B19="N/A","N/A",IF(G19&gt;100,"No",IF(G19&lt;95,"No","Yes")))</f>
        <v>Yes</v>
      </c>
      <c r="I19" s="6">
        <v>30.3</v>
      </c>
      <c r="J19" s="6">
        <v>6.7469999999999999</v>
      </c>
      <c r="K19" s="111" t="str">
        <f t="shared" si="0"/>
        <v>Yes</v>
      </c>
    </row>
    <row r="20" spans="1:11" x14ac:dyDescent="0.25">
      <c r="A20" s="108" t="s">
        <v>313</v>
      </c>
      <c r="B20" s="73" t="s">
        <v>213</v>
      </c>
      <c r="C20" s="5">
        <v>100</v>
      </c>
      <c r="D20" s="5" t="str">
        <f t="shared" ref="D20:D35" si="4">IF(OR($B20="N/A",$C20="N/A"),"N/A",IF(C20&lt;0,"No","Yes"))</f>
        <v>N/A</v>
      </c>
      <c r="E20" s="5">
        <v>100</v>
      </c>
      <c r="F20" s="5" t="str">
        <f t="shared" ref="F20:F34" si="5">IF($B20="N/A","N/A",IF(E20&lt;0,"No","Yes"))</f>
        <v>N/A</v>
      </c>
      <c r="G20" s="5">
        <v>98.210361067999997</v>
      </c>
      <c r="H20" s="5" t="str">
        <f t="shared" ref="H20:H35" si="6">IF($B20="N/A","N/A",IF(G20&lt;0,"No","Yes"))</f>
        <v>N/A</v>
      </c>
      <c r="I20" s="6">
        <v>0</v>
      </c>
      <c r="J20" s="6">
        <v>-1.79</v>
      </c>
      <c r="K20" s="111" t="str">
        <f t="shared" si="0"/>
        <v>Yes</v>
      </c>
    </row>
    <row r="21" spans="1:11" x14ac:dyDescent="0.25">
      <c r="A21" s="108" t="s">
        <v>835</v>
      </c>
      <c r="B21" s="73" t="s">
        <v>213</v>
      </c>
      <c r="C21" s="5">
        <v>0</v>
      </c>
      <c r="D21" s="5" t="str">
        <f t="shared" si="4"/>
        <v>N/A</v>
      </c>
      <c r="E21" s="5">
        <v>0</v>
      </c>
      <c r="F21" s="5" t="str">
        <f t="shared" si="5"/>
        <v>N/A</v>
      </c>
      <c r="G21" s="5">
        <v>1.8210361068000001</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6.6</v>
      </c>
      <c r="D23" s="5" t="str">
        <f t="shared" si="4"/>
        <v>N/A</v>
      </c>
      <c r="E23" s="5">
        <v>2.4945054944999998</v>
      </c>
      <c r="F23" s="5" t="str">
        <f t="shared" si="5"/>
        <v>N/A</v>
      </c>
      <c r="G23" s="5">
        <v>5.5171114599999997</v>
      </c>
      <c r="H23" s="5" t="str">
        <f t="shared" si="6"/>
        <v>N/A</v>
      </c>
      <c r="I23" s="6">
        <v>-62.2</v>
      </c>
      <c r="J23" s="6">
        <v>121.2</v>
      </c>
      <c r="K23" s="111" t="str">
        <f t="shared" si="0"/>
        <v>No</v>
      </c>
    </row>
    <row r="24" spans="1:11" x14ac:dyDescent="0.25">
      <c r="A24" s="108" t="s">
        <v>315</v>
      </c>
      <c r="B24" s="73" t="s">
        <v>213</v>
      </c>
      <c r="C24" s="5">
        <v>10</v>
      </c>
      <c r="D24" s="5" t="str">
        <f t="shared" si="4"/>
        <v>N/A</v>
      </c>
      <c r="E24" s="5">
        <v>7.6923076923</v>
      </c>
      <c r="F24" s="5" t="str">
        <f t="shared" si="5"/>
        <v>N/A</v>
      </c>
      <c r="G24" s="5">
        <v>5.6514913658000001</v>
      </c>
      <c r="H24" s="5" t="str">
        <f t="shared" si="6"/>
        <v>N/A</v>
      </c>
      <c r="I24" s="6">
        <v>-23.1</v>
      </c>
      <c r="J24" s="6">
        <v>-26.5</v>
      </c>
      <c r="K24" s="111" t="str">
        <f t="shared" si="0"/>
        <v>Yes</v>
      </c>
    </row>
    <row r="25" spans="1:11" x14ac:dyDescent="0.25">
      <c r="A25" s="108" t="s">
        <v>316</v>
      </c>
      <c r="B25" s="73" t="s">
        <v>213</v>
      </c>
      <c r="C25" s="5">
        <v>0</v>
      </c>
      <c r="D25" s="5" t="str">
        <f t="shared" si="4"/>
        <v>N/A</v>
      </c>
      <c r="E25" s="5">
        <v>5.4945054945000003</v>
      </c>
      <c r="F25" s="5" t="str">
        <f t="shared" si="5"/>
        <v>N/A</v>
      </c>
      <c r="G25" s="5">
        <v>20.031397173999999</v>
      </c>
      <c r="H25" s="5" t="str">
        <f t="shared" si="6"/>
        <v>N/A</v>
      </c>
      <c r="I25" s="6" t="s">
        <v>1748</v>
      </c>
      <c r="J25" s="6">
        <v>264.60000000000002</v>
      </c>
      <c r="K25" s="111" t="str">
        <f t="shared" si="0"/>
        <v>No</v>
      </c>
    </row>
    <row r="26" spans="1:11" x14ac:dyDescent="0.25">
      <c r="A26" s="108" t="s">
        <v>317</v>
      </c>
      <c r="B26" s="73" t="s">
        <v>213</v>
      </c>
      <c r="C26" s="5">
        <v>90</v>
      </c>
      <c r="D26" s="5" t="str">
        <f t="shared" si="4"/>
        <v>N/A</v>
      </c>
      <c r="E26" s="5">
        <v>86.813186813000002</v>
      </c>
      <c r="F26" s="5" t="str">
        <f t="shared" si="5"/>
        <v>N/A</v>
      </c>
      <c r="G26" s="5">
        <v>74.317111460000007</v>
      </c>
      <c r="H26" s="5" t="str">
        <f t="shared" si="6"/>
        <v>N/A</v>
      </c>
      <c r="I26" s="6">
        <v>-3.54</v>
      </c>
      <c r="J26" s="6">
        <v>-14.4</v>
      </c>
      <c r="K26" s="111" t="str">
        <f t="shared" si="0"/>
        <v>Yes</v>
      </c>
    </row>
    <row r="27" spans="1:11" x14ac:dyDescent="0.25">
      <c r="A27" s="108" t="s">
        <v>318</v>
      </c>
      <c r="B27" s="73" t="s">
        <v>213</v>
      </c>
      <c r="C27" s="5">
        <v>70</v>
      </c>
      <c r="D27" s="5" t="str">
        <f t="shared" si="4"/>
        <v>N/A</v>
      </c>
      <c r="E27" s="5">
        <v>14.285714285999999</v>
      </c>
      <c r="F27" s="5" t="str">
        <f t="shared" si="5"/>
        <v>N/A</v>
      </c>
      <c r="G27" s="5">
        <v>52.182103611000002</v>
      </c>
      <c r="H27" s="5" t="str">
        <f t="shared" si="6"/>
        <v>N/A</v>
      </c>
      <c r="I27" s="6">
        <v>-79.599999999999994</v>
      </c>
      <c r="J27" s="6">
        <v>265.3</v>
      </c>
      <c r="K27" s="111" t="str">
        <f t="shared" si="0"/>
        <v>No</v>
      </c>
    </row>
    <row r="28" spans="1:11" x14ac:dyDescent="0.25">
      <c r="A28" s="108" t="s">
        <v>832</v>
      </c>
      <c r="B28" s="73" t="s">
        <v>213</v>
      </c>
      <c r="C28" s="5">
        <v>2.1428571429000001</v>
      </c>
      <c r="D28" s="5" t="str">
        <f t="shared" si="4"/>
        <v>N/A</v>
      </c>
      <c r="E28" s="5">
        <v>3.5384615385</v>
      </c>
      <c r="F28" s="5" t="str">
        <f t="shared" si="5"/>
        <v>N/A</v>
      </c>
      <c r="G28" s="5">
        <v>2.2328519856</v>
      </c>
      <c r="H28" s="5" t="str">
        <f t="shared" si="6"/>
        <v>N/A</v>
      </c>
      <c r="I28" s="6">
        <v>65.13</v>
      </c>
      <c r="J28" s="6">
        <v>-36.9</v>
      </c>
      <c r="K28" s="111" t="str">
        <f t="shared" si="0"/>
        <v>No</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100</v>
      </c>
      <c r="D30" s="5" t="str">
        <f t="shared" si="4"/>
        <v>N/A</v>
      </c>
      <c r="E30" s="5">
        <v>100</v>
      </c>
      <c r="F30" s="5" t="str">
        <f t="shared" si="5"/>
        <v>N/A</v>
      </c>
      <c r="G30" s="5">
        <v>100</v>
      </c>
      <c r="H30" s="5" t="str">
        <f t="shared" si="6"/>
        <v>N/A</v>
      </c>
      <c r="I30" s="6">
        <v>0</v>
      </c>
      <c r="J30" s="6">
        <v>0</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100</v>
      </c>
      <c r="D33" s="5" t="str">
        <f t="shared" si="4"/>
        <v>N/A</v>
      </c>
      <c r="E33" s="5">
        <v>23.076923077</v>
      </c>
      <c r="F33" s="5" t="str">
        <f t="shared" si="5"/>
        <v>N/A</v>
      </c>
      <c r="G33" s="5">
        <v>78.241758242000003</v>
      </c>
      <c r="H33" s="5" t="str">
        <f t="shared" si="6"/>
        <v>N/A</v>
      </c>
      <c r="I33" s="6">
        <v>-76.900000000000006</v>
      </c>
      <c r="J33" s="6">
        <v>239</v>
      </c>
      <c r="K33" s="111" t="str">
        <f t="shared" si="0"/>
        <v>No</v>
      </c>
    </row>
    <row r="34" spans="1:11" x14ac:dyDescent="0.25">
      <c r="A34" s="108" t="s">
        <v>323</v>
      </c>
      <c r="B34" s="73" t="s">
        <v>213</v>
      </c>
      <c r="C34" s="5">
        <v>0</v>
      </c>
      <c r="D34" s="5" t="str">
        <f t="shared" si="4"/>
        <v>N/A</v>
      </c>
      <c r="E34" s="5">
        <v>2.1978021978000002</v>
      </c>
      <c r="F34" s="5" t="str">
        <f t="shared" si="5"/>
        <v>N/A</v>
      </c>
      <c r="G34" s="5">
        <v>28.477237048999999</v>
      </c>
      <c r="H34" s="5" t="str">
        <f t="shared" si="6"/>
        <v>N/A</v>
      </c>
      <c r="I34" s="6" t="s">
        <v>1748</v>
      </c>
      <c r="J34" s="6">
        <v>1196</v>
      </c>
      <c r="K34" s="111" t="str">
        <f t="shared" si="0"/>
        <v>No</v>
      </c>
    </row>
    <row r="35" spans="1:11" x14ac:dyDescent="0.25">
      <c r="A35" s="108" t="s">
        <v>1731</v>
      </c>
      <c r="B35" s="73" t="s">
        <v>213</v>
      </c>
      <c r="C35" s="5">
        <v>80</v>
      </c>
      <c r="D35" s="5" t="str">
        <f t="shared" si="4"/>
        <v>N/A</v>
      </c>
      <c r="E35" s="5">
        <v>16.483516483999999</v>
      </c>
      <c r="F35" s="5" t="str">
        <f>IF($B35="N/A","N/A",IF(E35&lt;0,"No","Yes"))</f>
        <v>N/A</v>
      </c>
      <c r="G35" s="5">
        <v>0.65934065929999996</v>
      </c>
      <c r="H35" s="5" t="str">
        <f t="shared" si="6"/>
        <v>N/A</v>
      </c>
      <c r="I35" s="6">
        <v>-79.400000000000006</v>
      </c>
      <c r="J35" s="6">
        <v>-96</v>
      </c>
      <c r="K35" s="111" t="str">
        <f t="shared" si="0"/>
        <v>No</v>
      </c>
    </row>
    <row r="36" spans="1:11" x14ac:dyDescent="0.25">
      <c r="A36" s="109" t="s">
        <v>372</v>
      </c>
      <c r="B36" s="1" t="s">
        <v>213</v>
      </c>
      <c r="C36" s="4">
        <v>90</v>
      </c>
      <c r="D36" s="5" t="str">
        <f t="shared" ref="D36:D39" si="7">IF($B36="N/A","N/A",IF(C36&lt;0,"No","Yes"))</f>
        <v>N/A</v>
      </c>
      <c r="E36" s="4">
        <v>78.021978021999999</v>
      </c>
      <c r="F36" s="5" t="str">
        <f t="shared" ref="F36:F39" si="8">IF($B36="N/A","N/A",IF(E36&lt;0,"No","Yes"))</f>
        <v>N/A</v>
      </c>
      <c r="G36" s="4">
        <v>87.566718995000002</v>
      </c>
      <c r="H36" s="5" t="str">
        <f t="shared" ref="H36:H39" si="9">IF($B36="N/A","N/A",IF(G36&lt;0,"No","Yes"))</f>
        <v>N/A</v>
      </c>
      <c r="I36" s="6">
        <v>-13.3</v>
      </c>
      <c r="J36" s="6">
        <v>12.23</v>
      </c>
      <c r="K36" s="111" t="str">
        <f>IF(J36="Div by 0", "N/A", IF(J36="N/A","N/A", IF(J36&gt;30, "No", IF(J36&lt;-30, "No", "Yes"))))</f>
        <v>Yes</v>
      </c>
    </row>
    <row r="37" spans="1:11" x14ac:dyDescent="0.25">
      <c r="A37" s="109" t="s">
        <v>373</v>
      </c>
      <c r="B37" s="1" t="s">
        <v>213</v>
      </c>
      <c r="C37" s="4">
        <v>10</v>
      </c>
      <c r="D37" s="5" t="str">
        <f t="shared" si="7"/>
        <v>N/A</v>
      </c>
      <c r="E37" s="4">
        <v>20.879120878999998</v>
      </c>
      <c r="F37" s="5" t="str">
        <f t="shared" si="8"/>
        <v>N/A</v>
      </c>
      <c r="G37" s="4">
        <v>5.9654631082999998</v>
      </c>
      <c r="H37" s="5" t="str">
        <f t="shared" si="9"/>
        <v>N/A</v>
      </c>
      <c r="I37" s="6">
        <v>108.8</v>
      </c>
      <c r="J37" s="6">
        <v>-71.400000000000006</v>
      </c>
      <c r="K37" s="111" t="str">
        <f>IF(J37="Div by 0", "N/A", IF(J37="N/A","N/A", IF(J37&gt;30, "No", IF(J37&lt;-30, "No", "Yes"))))</f>
        <v>No</v>
      </c>
    </row>
    <row r="38" spans="1:11" x14ac:dyDescent="0.25">
      <c r="A38" s="109" t="s">
        <v>374</v>
      </c>
      <c r="B38" s="1" t="s">
        <v>213</v>
      </c>
      <c r="C38" s="4">
        <v>0</v>
      </c>
      <c r="D38" s="5" t="str">
        <f t="shared" si="7"/>
        <v>N/A</v>
      </c>
      <c r="E38" s="4">
        <v>0</v>
      </c>
      <c r="F38" s="5" t="str">
        <f t="shared" si="8"/>
        <v>N/A</v>
      </c>
      <c r="G38" s="4">
        <v>3.5164835165000001</v>
      </c>
      <c r="H38" s="5" t="str">
        <f t="shared" si="9"/>
        <v>N/A</v>
      </c>
      <c r="I38" s="6" t="s">
        <v>1748</v>
      </c>
      <c r="J38" s="6" t="s">
        <v>1748</v>
      </c>
      <c r="K38" s="111" t="str">
        <f>IF(J38="Div by 0", "N/A", IF(J38="N/A","N/A", IF(J38&gt;30, "No", IF(J38&lt;-30, "No", "Yes"))))</f>
        <v>N/A</v>
      </c>
    </row>
    <row r="39" spans="1:11" x14ac:dyDescent="0.25">
      <c r="A39" s="126" t="s">
        <v>375</v>
      </c>
      <c r="B39" s="127" t="s">
        <v>213</v>
      </c>
      <c r="C39" s="124">
        <v>0</v>
      </c>
      <c r="D39" s="120" t="str">
        <f t="shared" si="7"/>
        <v>N/A</v>
      </c>
      <c r="E39" s="124">
        <v>0</v>
      </c>
      <c r="F39" s="120" t="str">
        <f t="shared" si="8"/>
        <v>N/A</v>
      </c>
      <c r="G39" s="124">
        <v>0.47095761380000001</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505193</v>
      </c>
      <c r="D7" s="19" t="str">
        <f>IF($B7="N/A","N/A",IF(C7&gt;15,"No",IF(C7&lt;-15,"No","Yes")))</f>
        <v>N/A</v>
      </c>
      <c r="E7" s="18">
        <v>335454</v>
      </c>
      <c r="F7" s="19" t="str">
        <f>IF($B7="N/A","N/A",IF(E7&gt;15,"No",IF(E7&lt;-15,"No","Yes")))</f>
        <v>N/A</v>
      </c>
      <c r="G7" s="18">
        <v>334235</v>
      </c>
      <c r="H7" s="19" t="str">
        <f>IF($B7="N/A","N/A",IF(G7&gt;15,"No",IF(G7&lt;-15,"No","Yes")))</f>
        <v>N/A</v>
      </c>
      <c r="I7" s="20">
        <v>-33.6</v>
      </c>
      <c r="J7" s="20">
        <v>-0.36299999999999999</v>
      </c>
      <c r="K7" s="112" t="str">
        <f t="shared" ref="K7:K24" si="0">IF(J7="Div by 0", "N/A", IF(J7="N/A","N/A", IF(J7&gt;30, "No", IF(J7&lt;-30, "No", "Yes"))))</f>
        <v>Yes</v>
      </c>
    </row>
    <row r="8" spans="1:11" x14ac:dyDescent="0.25">
      <c r="A8" s="128" t="s">
        <v>362</v>
      </c>
      <c r="B8" s="17" t="s">
        <v>213</v>
      </c>
      <c r="C8" s="21">
        <v>99.999802055999993</v>
      </c>
      <c r="D8" s="19" t="str">
        <f>IF($B8="N/A","N/A",IF(C8&gt;15,"No",IF(C8&lt;-15,"No","Yes")))</f>
        <v>N/A</v>
      </c>
      <c r="E8" s="21">
        <v>99.999701896999994</v>
      </c>
      <c r="F8" s="19" t="str">
        <f>IF($B8="N/A","N/A",IF(E8&gt;15,"No",IF(E8&lt;-15,"No","Yes")))</f>
        <v>N/A</v>
      </c>
      <c r="G8" s="21">
        <v>99.903959788999998</v>
      </c>
      <c r="H8" s="19" t="str">
        <f>IF($B8="N/A","N/A",IF(G8&gt;15,"No",IF(G8&lt;-15,"No","Yes")))</f>
        <v>N/A</v>
      </c>
      <c r="I8" s="20">
        <v>0</v>
      </c>
      <c r="J8" s="20">
        <v>-9.6000000000000002E-2</v>
      </c>
      <c r="K8" s="112" t="str">
        <f t="shared" si="0"/>
        <v>Yes</v>
      </c>
    </row>
    <row r="9" spans="1:11" x14ac:dyDescent="0.25">
      <c r="A9" s="128" t="s">
        <v>119</v>
      </c>
      <c r="B9" s="22" t="s">
        <v>213</v>
      </c>
      <c r="C9" s="4">
        <v>1.9794419999999999E-4</v>
      </c>
      <c r="D9" s="5" t="str">
        <f>IF($B9="N/A","N/A",IF(C9&gt;15,"No",IF(C9&lt;-15,"No","Yes")))</f>
        <v>N/A</v>
      </c>
      <c r="E9" s="4">
        <v>2.9810349999999998E-4</v>
      </c>
      <c r="F9" s="5" t="str">
        <f>IF($B9="N/A","N/A",IF(E9&gt;15,"No",IF(E9&lt;-15,"No","Yes")))</f>
        <v>N/A</v>
      </c>
      <c r="G9" s="4">
        <v>9.6040211200000003E-2</v>
      </c>
      <c r="H9" s="5" t="str">
        <f>IF($B9="N/A","N/A",IF(G9&gt;15,"No",IF(G9&lt;-15,"No","Yes")))</f>
        <v>N/A</v>
      </c>
      <c r="I9" s="6">
        <v>50.6</v>
      </c>
      <c r="J9" s="6">
        <v>32117</v>
      </c>
      <c r="K9" s="111" t="str">
        <f t="shared" si="0"/>
        <v>No</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99.997030838000001</v>
      </c>
      <c r="D11" s="5" t="str">
        <f>IF(OR($B11="N/A",$C11="N/A"),"N/A",IF(C11&gt;100,"No",IF(C11&lt;95,"No","Yes")))</f>
        <v>Yes</v>
      </c>
      <c r="E11" s="4">
        <v>99.999403792999999</v>
      </c>
      <c r="F11" s="5" t="str">
        <f>IF(OR($B11="N/A",$E11="N/A"),"N/A",IF(E11&gt;100,"No",IF(E11&lt;95,"No","Yes")))</f>
        <v>Yes</v>
      </c>
      <c r="G11" s="4">
        <v>99.907550076999996</v>
      </c>
      <c r="H11" s="5" t="str">
        <f>IF($B11="N/A","N/A",IF(G11&gt;100,"No",IF(G11&lt;95,"No","Yes")))</f>
        <v>Yes</v>
      </c>
      <c r="I11" s="6">
        <v>2.3999999999999998E-3</v>
      </c>
      <c r="J11" s="6">
        <v>-9.1999999999999998E-2</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86.981213120999996</v>
      </c>
      <c r="D13" s="5" t="str">
        <f t="shared" si="1"/>
        <v>No</v>
      </c>
      <c r="E13" s="4">
        <v>58.288766864999999</v>
      </c>
      <c r="F13" s="5" t="str">
        <f t="shared" si="2"/>
        <v>No</v>
      </c>
      <c r="G13" s="4">
        <v>61.610543479999997</v>
      </c>
      <c r="H13" s="5" t="str">
        <f t="shared" si="3"/>
        <v>No</v>
      </c>
      <c r="I13" s="6">
        <v>-33</v>
      </c>
      <c r="J13" s="6">
        <v>5.6989999999999998</v>
      </c>
      <c r="K13" s="111" t="str">
        <f t="shared" si="0"/>
        <v>Yes</v>
      </c>
    </row>
    <row r="14" spans="1:11" x14ac:dyDescent="0.25">
      <c r="A14" s="128" t="s">
        <v>13</v>
      </c>
      <c r="B14" s="22" t="s">
        <v>213</v>
      </c>
      <c r="C14" s="23">
        <v>505192</v>
      </c>
      <c r="D14" s="5" t="str">
        <f>IF($B14="N/A","N/A",IF(C14&gt;15,"No",IF(C14&lt;-15,"No","Yes")))</f>
        <v>N/A</v>
      </c>
      <c r="E14" s="23">
        <v>335453</v>
      </c>
      <c r="F14" s="5" t="str">
        <f>IF($B14="N/A","N/A",IF(E14&gt;15,"No",IF(E14&lt;-15,"No","Yes")))</f>
        <v>N/A</v>
      </c>
      <c r="G14" s="23">
        <v>333914</v>
      </c>
      <c r="H14" s="5" t="str">
        <f>IF($B14="N/A","N/A",IF(G14&gt;15,"No",IF(G14&lt;-15,"No","Yes")))</f>
        <v>N/A</v>
      </c>
      <c r="I14" s="6">
        <v>-33.6</v>
      </c>
      <c r="J14" s="6">
        <v>-0.45900000000000002</v>
      </c>
      <c r="K14" s="111" t="str">
        <f t="shared" si="0"/>
        <v>Yes</v>
      </c>
    </row>
    <row r="15" spans="1:11" x14ac:dyDescent="0.25">
      <c r="A15" s="128" t="s">
        <v>440</v>
      </c>
      <c r="B15" s="22" t="s">
        <v>215</v>
      </c>
      <c r="C15" s="4">
        <v>26.895516952000001</v>
      </c>
      <c r="D15" s="5" t="str">
        <f>IF($B15="N/A","N/A",IF(C15&gt;20,"No",IF(C15&lt;5,"No","Yes")))</f>
        <v>No</v>
      </c>
      <c r="E15" s="4">
        <v>4.9747654664000001</v>
      </c>
      <c r="F15" s="5" t="str">
        <f>IF($B15="N/A","N/A",IF(E15&gt;20,"No",IF(E15&lt;5,"No","Yes")))</f>
        <v>No</v>
      </c>
      <c r="G15" s="4">
        <v>2.8219841037000002</v>
      </c>
      <c r="H15" s="5" t="str">
        <f>IF($B15="N/A","N/A",IF(G15&gt;20,"No",IF(G15&lt;5,"No","Yes")))</f>
        <v>No</v>
      </c>
      <c r="I15" s="6">
        <v>-81.5</v>
      </c>
      <c r="J15" s="6">
        <v>-43.3</v>
      </c>
      <c r="K15" s="111" t="str">
        <f t="shared" si="0"/>
        <v>No</v>
      </c>
    </row>
    <row r="16" spans="1:11" x14ac:dyDescent="0.25">
      <c r="A16" s="128" t="s">
        <v>441</v>
      </c>
      <c r="B16" s="17" t="s">
        <v>213</v>
      </c>
      <c r="C16" s="4">
        <v>73.104483048000006</v>
      </c>
      <c r="D16" s="5" t="str">
        <f>IF($B16="N/A","N/A",IF(C16&gt;15,"No",IF(C16&lt;-15,"No","Yes")))</f>
        <v>N/A</v>
      </c>
      <c r="E16" s="4">
        <v>95.025234534000006</v>
      </c>
      <c r="F16" s="5" t="str">
        <f>IF($B16="N/A","N/A",IF(E16&gt;15,"No",IF(E16&lt;-15,"No","Yes")))</f>
        <v>N/A</v>
      </c>
      <c r="G16" s="4">
        <v>97.178015896000005</v>
      </c>
      <c r="H16" s="5" t="str">
        <f>IF($B16="N/A","N/A",IF(G16&gt;15,"No",IF(G16&lt;-15,"No","Yes")))</f>
        <v>N/A</v>
      </c>
      <c r="I16" s="6">
        <v>29.99</v>
      </c>
      <c r="J16" s="6">
        <v>2.2650000000000001</v>
      </c>
      <c r="K16" s="111" t="str">
        <f t="shared" si="0"/>
        <v>Yes</v>
      </c>
    </row>
    <row r="17" spans="1:11" x14ac:dyDescent="0.25">
      <c r="A17" s="128" t="s">
        <v>442</v>
      </c>
      <c r="B17" s="22" t="s">
        <v>235</v>
      </c>
      <c r="C17" s="4">
        <v>46.825365406000003</v>
      </c>
      <c r="D17" s="5" t="str">
        <f>IF($B17="N/A","N/A",IF(C17&gt;1,"Yes","No"))</f>
        <v>Yes</v>
      </c>
      <c r="E17" s="4">
        <v>54.064205715999996</v>
      </c>
      <c r="F17" s="5" t="str">
        <f>IF($B17="N/A","N/A",IF(E17&gt;1,"Yes","No"))</f>
        <v>Yes</v>
      </c>
      <c r="G17" s="4">
        <v>36.302760591000002</v>
      </c>
      <c r="H17" s="5" t="str">
        <f>IF($B17="N/A","N/A",IF(G17&gt;1,"Yes","No"))</f>
        <v>Yes</v>
      </c>
      <c r="I17" s="6">
        <v>15.46</v>
      </c>
      <c r="J17" s="6">
        <v>-32.9</v>
      </c>
      <c r="K17" s="111" t="str">
        <f t="shared" si="0"/>
        <v>No</v>
      </c>
    </row>
    <row r="18" spans="1:11" x14ac:dyDescent="0.25">
      <c r="A18" s="128" t="s">
        <v>859</v>
      </c>
      <c r="B18" s="22" t="s">
        <v>213</v>
      </c>
      <c r="C18" s="75">
        <v>1823.6851005000001</v>
      </c>
      <c r="D18" s="5" t="str">
        <f>IF($B18="N/A","N/A",IF(C18&gt;15,"No",IF(C18&lt;-15,"No","Yes")))</f>
        <v>N/A</v>
      </c>
      <c r="E18" s="75">
        <v>1994.4055579999999</v>
      </c>
      <c r="F18" s="5" t="str">
        <f>IF($B18="N/A","N/A",IF(E18&gt;15,"No",IF(E18&lt;-15,"No","Yes")))</f>
        <v>N/A</v>
      </c>
      <c r="G18" s="75">
        <v>2025.0086784</v>
      </c>
      <c r="H18" s="5" t="str">
        <f>IF($B18="N/A","N/A",IF(G18&gt;15,"No",IF(G18&lt;-15,"No","Yes")))</f>
        <v>N/A</v>
      </c>
      <c r="I18" s="6">
        <v>9.3610000000000007</v>
      </c>
      <c r="J18" s="6">
        <v>1.534</v>
      </c>
      <c r="K18" s="111" t="str">
        <f t="shared" si="0"/>
        <v>Yes</v>
      </c>
    </row>
    <row r="19" spans="1:11" x14ac:dyDescent="0.25">
      <c r="A19" s="110" t="s">
        <v>131</v>
      </c>
      <c r="B19" s="22" t="s">
        <v>213</v>
      </c>
      <c r="C19" s="23">
        <v>1026</v>
      </c>
      <c r="D19" s="22" t="s">
        <v>213</v>
      </c>
      <c r="E19" s="23">
        <v>120104</v>
      </c>
      <c r="F19" s="22" t="s">
        <v>213</v>
      </c>
      <c r="G19" s="23">
        <v>162400</v>
      </c>
      <c r="H19" s="5" t="str">
        <f>IF($B19="N/A","N/A",IF(G19&gt;15,"No",IF(G19&lt;-15,"No","Yes")))</f>
        <v>N/A</v>
      </c>
      <c r="I19" s="6">
        <v>11606</v>
      </c>
      <c r="J19" s="6">
        <v>35.22</v>
      </c>
      <c r="K19" s="111" t="str">
        <f t="shared" si="0"/>
        <v>No</v>
      </c>
    </row>
    <row r="20" spans="1:11" x14ac:dyDescent="0.25">
      <c r="A20" s="110" t="s">
        <v>346</v>
      </c>
      <c r="B20" s="17" t="s">
        <v>213</v>
      </c>
      <c r="C20" s="4">
        <v>0.20309070000000001</v>
      </c>
      <c r="D20" s="22" t="s">
        <v>213</v>
      </c>
      <c r="E20" s="4">
        <v>35.803418651000001</v>
      </c>
      <c r="F20" s="22" t="s">
        <v>213</v>
      </c>
      <c r="G20" s="4">
        <v>48.588567924000003</v>
      </c>
      <c r="H20" s="5" t="str">
        <f>IF($B20="N/A","N/A",IF(G20&gt;15,"No",IF(G20&lt;-15,"No","Yes")))</f>
        <v>N/A</v>
      </c>
      <c r="I20" s="6">
        <v>17529</v>
      </c>
      <c r="J20" s="6">
        <v>35.71</v>
      </c>
      <c r="K20" s="111" t="str">
        <f t="shared" si="0"/>
        <v>No</v>
      </c>
    </row>
    <row r="21" spans="1:11" ht="25" x14ac:dyDescent="0.25">
      <c r="A21" s="110" t="s">
        <v>838</v>
      </c>
      <c r="B21" s="22" t="s">
        <v>213</v>
      </c>
      <c r="C21" s="75">
        <v>2775.5292398000001</v>
      </c>
      <c r="D21" s="5" t="str">
        <f>IF($B21="N/A","N/A",IF(C21&gt;60,"No",IF(C21&lt;15,"No","Yes")))</f>
        <v>N/A</v>
      </c>
      <c r="E21" s="75">
        <v>2096.3099729999999</v>
      </c>
      <c r="F21" s="5" t="str">
        <f>IF($B21="N/A","N/A",IF(E21&gt;60,"No",IF(E21&lt;15,"No","Yes")))</f>
        <v>N/A</v>
      </c>
      <c r="G21" s="75">
        <v>1863.4678017000001</v>
      </c>
      <c r="H21" s="5" t="str">
        <f>IF($B21="N/A","N/A",IF(G21&gt;60,"No",IF(G21&lt;15,"No","Yes")))</f>
        <v>N/A</v>
      </c>
      <c r="I21" s="6">
        <v>-24.5</v>
      </c>
      <c r="J21" s="6">
        <v>-11.1</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369318</v>
      </c>
      <c r="D6" s="5" t="str">
        <f>IF($B6="N/A","N/A",IF(C6&gt;15,"No",IF(C6&lt;-15,"No","Yes")))</f>
        <v>N/A</v>
      </c>
      <c r="E6" s="23">
        <v>318765</v>
      </c>
      <c r="F6" s="5" t="str">
        <f>IF($B6="N/A","N/A",IF(E6&gt;15,"No",IF(E6&lt;-15,"No","Yes")))</f>
        <v>N/A</v>
      </c>
      <c r="G6" s="23">
        <v>324491</v>
      </c>
      <c r="H6" s="5" t="str">
        <f>IF($B6="N/A","N/A",IF(G6&gt;15,"No",IF(G6&lt;-15,"No","Yes")))</f>
        <v>N/A</v>
      </c>
      <c r="I6" s="6">
        <v>-13.7</v>
      </c>
      <c r="J6" s="6">
        <v>1.796</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147.26209054</v>
      </c>
      <c r="D9" s="5" t="str">
        <f>IF($B9="N/A","N/A",IF(C9&gt;100,"No",IF(C9&lt;50,"No","Yes")))</f>
        <v>No</v>
      </c>
      <c r="E9" s="24">
        <v>151.5022319</v>
      </c>
      <c r="F9" s="5" t="str">
        <f>IF($B9="N/A","N/A",IF(E9&gt;100,"No",IF(E9&lt;50,"No","Yes")))</f>
        <v>No</v>
      </c>
      <c r="G9" s="24">
        <v>157.23161590999999</v>
      </c>
      <c r="H9" s="5" t="str">
        <f>IF($B9="N/A","N/A",IF(G9&gt;100,"No",IF(G9&lt;50,"No","Yes")))</f>
        <v>No</v>
      </c>
      <c r="I9" s="6">
        <v>2.879</v>
      </c>
      <c r="J9" s="6">
        <v>3.782</v>
      </c>
      <c r="K9" s="111" t="str">
        <f t="shared" si="0"/>
        <v>Yes</v>
      </c>
    </row>
    <row r="10" spans="1:11" ht="25" x14ac:dyDescent="0.25">
      <c r="A10" s="130" t="s">
        <v>841</v>
      </c>
      <c r="B10" s="22" t="s">
        <v>213</v>
      </c>
      <c r="C10" s="24">
        <v>602.54210374000002</v>
      </c>
      <c r="D10" s="5" t="str">
        <f>IF($B10="N/A","N/A",IF(C10&gt;15,"No",IF(C10&lt;-15,"No","Yes")))</f>
        <v>N/A</v>
      </c>
      <c r="E10" s="24">
        <v>629.98212267999997</v>
      </c>
      <c r="F10" s="5" t="str">
        <f>IF($B10="N/A","N/A",IF(E10&gt;15,"No",IF(E10&lt;-15,"No","Yes")))</f>
        <v>N/A</v>
      </c>
      <c r="G10" s="24">
        <v>651.31459622</v>
      </c>
      <c r="H10" s="5" t="str">
        <f>IF($B10="N/A","N/A",IF(G10&gt;15,"No",IF(G10&lt;-15,"No","Yes")))</f>
        <v>N/A</v>
      </c>
      <c r="I10" s="6">
        <v>4.5540000000000003</v>
      </c>
      <c r="J10" s="6">
        <v>3.3860000000000001</v>
      </c>
      <c r="K10" s="111" t="str">
        <f t="shared" si="0"/>
        <v>Yes</v>
      </c>
    </row>
    <row r="11" spans="1:11" ht="25" x14ac:dyDescent="0.25">
      <c r="A11" s="130" t="s">
        <v>842</v>
      </c>
      <c r="B11" s="22" t="s">
        <v>213</v>
      </c>
      <c r="C11" s="24">
        <v>560.15639646</v>
      </c>
      <c r="D11" s="5" t="str">
        <f>IF($B11="N/A","N/A",IF(C11&gt;15,"No",IF(C11&lt;-15,"No","Yes")))</f>
        <v>N/A</v>
      </c>
      <c r="E11" s="24">
        <v>545.76969139000005</v>
      </c>
      <c r="F11" s="5" t="str">
        <f>IF($B11="N/A","N/A",IF(E11&gt;15,"No",IF(E11&lt;-15,"No","Yes")))</f>
        <v>N/A</v>
      </c>
      <c r="G11" s="24">
        <v>598.51515698000003</v>
      </c>
      <c r="H11" s="5" t="str">
        <f>IF($B11="N/A","N/A",IF(G11&gt;15,"No",IF(G11&lt;-15,"No","Yes")))</f>
        <v>N/A</v>
      </c>
      <c r="I11" s="6">
        <v>-2.57</v>
      </c>
      <c r="J11" s="6">
        <v>9.6639999999999997</v>
      </c>
      <c r="K11" s="111" t="str">
        <f t="shared" si="0"/>
        <v>Yes</v>
      </c>
    </row>
    <row r="12" spans="1:11" ht="25" x14ac:dyDescent="0.25">
      <c r="A12" s="130" t="s">
        <v>843</v>
      </c>
      <c r="B12" s="22" t="s">
        <v>213</v>
      </c>
      <c r="C12" s="24">
        <v>751.34992534000003</v>
      </c>
      <c r="D12" s="5" t="str">
        <f>IF($B12="N/A","N/A",IF(C12&gt;15,"No",IF(C12&lt;-15,"No","Yes")))</f>
        <v>N/A</v>
      </c>
      <c r="E12" s="24">
        <v>890.18016321000005</v>
      </c>
      <c r="F12" s="5" t="str">
        <f>IF($B12="N/A","N/A",IF(E12&gt;15,"No",IF(E12&lt;-15,"No","Yes")))</f>
        <v>N/A</v>
      </c>
      <c r="G12" s="24">
        <v>1112.0796216000001</v>
      </c>
      <c r="H12" s="5" t="str">
        <f>IF($B12="N/A","N/A",IF(G12&gt;15,"No",IF(G12&lt;-15,"No","Yes")))</f>
        <v>N/A</v>
      </c>
      <c r="I12" s="6">
        <v>18.48</v>
      </c>
      <c r="J12" s="6">
        <v>24.93</v>
      </c>
      <c r="K12" s="111" t="str">
        <f t="shared" si="0"/>
        <v>Yes</v>
      </c>
    </row>
    <row r="13" spans="1:11" x14ac:dyDescent="0.25">
      <c r="A13" s="130" t="s">
        <v>652</v>
      </c>
      <c r="B13" s="22" t="s">
        <v>237</v>
      </c>
      <c r="C13" s="4">
        <v>98.404356137999997</v>
      </c>
      <c r="D13" s="5" t="str">
        <f>IF($B13="N/A","N/A",IF(C13&gt;99,"No",IF(C13&lt;75,"No","Yes")))</f>
        <v>Yes</v>
      </c>
      <c r="E13" s="4">
        <v>98.140950230000001</v>
      </c>
      <c r="F13" s="5" t="str">
        <f>IF($B13="N/A","N/A",IF(E13&gt;99,"No",IF(E13&lt;75,"No","Yes")))</f>
        <v>Yes</v>
      </c>
      <c r="G13" s="4">
        <v>98.595030370999993</v>
      </c>
      <c r="H13" s="5" t="str">
        <f>IF($B13="N/A","N/A",IF(G13&gt;99,"No",IF(G13&lt;75,"No","Yes")))</f>
        <v>Yes</v>
      </c>
      <c r="I13" s="6">
        <v>-0.26800000000000002</v>
      </c>
      <c r="J13" s="6">
        <v>0.4627</v>
      </c>
      <c r="K13" s="111" t="str">
        <f t="shared" ref="K13:K24" si="1">IF(J13="Div by 0", "N/A", IF(J13="N/A","N/A", IF(J13&gt;30, "No", IF(J13&lt;-30, "No", "Yes"))))</f>
        <v>Yes</v>
      </c>
    </row>
    <row r="14" spans="1:11" x14ac:dyDescent="0.25">
      <c r="A14" s="130" t="s">
        <v>493</v>
      </c>
      <c r="B14" s="22" t="s">
        <v>213</v>
      </c>
      <c r="C14" s="5">
        <v>99.999724839999999</v>
      </c>
      <c r="D14" s="5" t="str">
        <f>IF($B14="N/A","N/A",IF(C14&gt;15,"No",IF(C14&lt;-15,"No","Yes")))</f>
        <v>N/A</v>
      </c>
      <c r="E14" s="5">
        <v>100</v>
      </c>
      <c r="F14" s="5" t="str">
        <f>IF($B14="N/A","N/A",IF(E14&gt;15,"No",IF(E14&lt;-15,"No","Yes")))</f>
        <v>N/A</v>
      </c>
      <c r="G14" s="5">
        <v>100</v>
      </c>
      <c r="H14" s="5" t="str">
        <f>IF($B14="N/A","N/A",IF(G14&gt;15,"No",IF(G14&lt;-15,"No","Yes")))</f>
        <v>N/A</v>
      </c>
      <c r="I14" s="6">
        <v>2.9999999999999997E-4</v>
      </c>
      <c r="J14" s="6">
        <v>0</v>
      </c>
      <c r="K14" s="111" t="str">
        <f t="shared" si="1"/>
        <v>Yes</v>
      </c>
    </row>
    <row r="15" spans="1:11" x14ac:dyDescent="0.25">
      <c r="A15" s="130" t="s">
        <v>844</v>
      </c>
      <c r="B15" s="22" t="s">
        <v>213</v>
      </c>
      <c r="C15" s="23">
        <v>11.343780268</v>
      </c>
      <c r="D15" s="5" t="str">
        <f>IF($B15="N/A","N/A",IF(C15&gt;15,"No",IF(C15&lt;-15,"No","Yes")))</f>
        <v>N/A</v>
      </c>
      <c r="E15" s="6">
        <v>11.393895902000001</v>
      </c>
      <c r="F15" s="5" t="str">
        <f>IF($B15="N/A","N/A",IF(E15&gt;15,"No",IF(E15&lt;-15,"No","Yes")))</f>
        <v>N/A</v>
      </c>
      <c r="G15" s="6">
        <v>11.348795994</v>
      </c>
      <c r="H15" s="5" t="str">
        <f>IF($B15="N/A","N/A",IF(G15&gt;15,"No",IF(G15&lt;-15,"No","Yes")))</f>
        <v>N/A</v>
      </c>
      <c r="I15" s="6">
        <v>0.44180000000000003</v>
      </c>
      <c r="J15" s="6">
        <v>-0.39600000000000002</v>
      </c>
      <c r="K15" s="111" t="str">
        <f t="shared" si="1"/>
        <v>Yes</v>
      </c>
    </row>
    <row r="16" spans="1:11" x14ac:dyDescent="0.25">
      <c r="A16" s="131" t="s">
        <v>653</v>
      </c>
      <c r="B16" s="38" t="s">
        <v>238</v>
      </c>
      <c r="C16" s="5">
        <v>1.5163084388000001</v>
      </c>
      <c r="D16" s="5" t="str">
        <f>IF($B16="N/A","N/A",IF(C16&gt;20,"No",IF(C16&lt;=0,"No","Yes")))</f>
        <v>Yes</v>
      </c>
      <c r="E16" s="5">
        <v>1.7592897589000001</v>
      </c>
      <c r="F16" s="5" t="str">
        <f>IF($B16="N/A","N/A",IF(E16&gt;20,"No",IF(E16&lt;=0,"No","Yes")))</f>
        <v>Yes</v>
      </c>
      <c r="G16" s="5">
        <v>1.3026555436</v>
      </c>
      <c r="H16" s="5" t="str">
        <f>IF($B16="N/A","N/A",IF(G16&gt;20,"No",IF(G16&lt;=0,"No","Yes")))</f>
        <v>Yes</v>
      </c>
      <c r="I16" s="6">
        <v>16.02</v>
      </c>
      <c r="J16" s="6">
        <v>-26</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24.054107143</v>
      </c>
      <c r="D18" s="5" t="str">
        <f>IF($B18="N/A","N/A",IF(C18&gt;15,"No",IF(C18&lt;-15,"No","Yes")))</f>
        <v>N/A</v>
      </c>
      <c r="E18" s="6">
        <v>28.886055635000002</v>
      </c>
      <c r="F18" s="5" t="str">
        <f>IF($B18="N/A","N/A",IF(E18&gt;15,"No",IF(E18&lt;-15,"No","Yes")))</f>
        <v>N/A</v>
      </c>
      <c r="G18" s="6">
        <v>28.559971611000002</v>
      </c>
      <c r="H18" s="5" t="str">
        <f>IF($B18="N/A","N/A",IF(G18&gt;15,"No",IF(G18&lt;-15,"No","Yes")))</f>
        <v>N/A</v>
      </c>
      <c r="I18" s="6">
        <v>20.09</v>
      </c>
      <c r="J18" s="6">
        <v>-1.1299999999999999</v>
      </c>
      <c r="K18" s="111" t="str">
        <f t="shared" si="1"/>
        <v>Yes</v>
      </c>
    </row>
    <row r="19" spans="1:11" x14ac:dyDescent="0.25">
      <c r="A19" s="130" t="s">
        <v>654</v>
      </c>
      <c r="B19" s="38" t="s">
        <v>239</v>
      </c>
      <c r="C19" s="5">
        <v>5.4695411499999999E-2</v>
      </c>
      <c r="D19" s="5" t="str">
        <f>IF($B19="N/A","N/A",IF(C19&gt;10,"No",IF(C19&lt;=0,"No","Yes")))</f>
        <v>Yes</v>
      </c>
      <c r="E19" s="5">
        <v>7.4976863800000002E-2</v>
      </c>
      <c r="F19" s="5" t="str">
        <f>IF($B19="N/A","N/A",IF(E19&gt;10,"No",IF(E19&lt;=0,"No","Yes")))</f>
        <v>Yes</v>
      </c>
      <c r="G19" s="5">
        <v>6.31758662E-2</v>
      </c>
      <c r="H19" s="5" t="str">
        <f>IF($B19="N/A","N/A",IF(G19&gt;10,"No",IF(G19&lt;=0,"No","Yes")))</f>
        <v>Yes</v>
      </c>
      <c r="I19" s="6">
        <v>37.08</v>
      </c>
      <c r="J19" s="6">
        <v>-15.7</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28.51980198</v>
      </c>
      <c r="D21" s="5" t="str">
        <f>IF($B21="N/A","N/A",IF(C21&gt;15,"No",IF(C21&lt;-15,"No","Yes")))</f>
        <v>N/A</v>
      </c>
      <c r="E21" s="6">
        <v>27.251046025000001</v>
      </c>
      <c r="F21" s="5" t="str">
        <f>IF($B21="N/A","N/A",IF(E21&gt;15,"No",IF(E21&lt;-15,"No","Yes")))</f>
        <v>N/A</v>
      </c>
      <c r="G21" s="6">
        <v>27.034146341</v>
      </c>
      <c r="H21" s="5" t="str">
        <f>IF($B21="N/A","N/A",IF(G21&gt;15,"No",IF(G21&lt;-15,"No","Yes")))</f>
        <v>N/A</v>
      </c>
      <c r="I21" s="6">
        <v>-4.45</v>
      </c>
      <c r="J21" s="6">
        <v>-0.79600000000000004</v>
      </c>
      <c r="K21" s="111" t="str">
        <f t="shared" si="1"/>
        <v>Yes</v>
      </c>
    </row>
    <row r="22" spans="1:11" x14ac:dyDescent="0.25">
      <c r="A22" s="130" t="s">
        <v>1697</v>
      </c>
      <c r="B22" s="38" t="s">
        <v>224</v>
      </c>
      <c r="C22" s="5">
        <v>2.4640012100000001E-2</v>
      </c>
      <c r="D22" s="5" t="str">
        <f>IF($B22="N/A","N/A",IF(C22&gt;5,"No",IF(C22&lt;=0,"No","Yes")))</f>
        <v>Yes</v>
      </c>
      <c r="E22" s="5">
        <v>2.4783147500000002E-2</v>
      </c>
      <c r="F22" s="5" t="str">
        <f>IF($B22="N/A","N/A",IF(E22&gt;5,"No",IF(E22&lt;=0,"No","Yes")))</f>
        <v>Yes</v>
      </c>
      <c r="G22" s="5">
        <v>3.9138219600000003E-2</v>
      </c>
      <c r="H22" s="5" t="str">
        <f>IF($B22="N/A","N/A",IF(G22&gt;5,"No",IF(G22&lt;=0,"No","Yes")))</f>
        <v>Yes</v>
      </c>
      <c r="I22" s="6">
        <v>0.58089999999999997</v>
      </c>
      <c r="J22" s="6">
        <v>57.92</v>
      </c>
      <c r="K22" s="111" t="str">
        <f t="shared" si="1"/>
        <v>No</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22.076923077</v>
      </c>
      <c r="D24" s="5" t="str">
        <f>IF($B24="N/A","N/A",IF(C24&gt;15,"No",IF(C24&lt;-15,"No","Yes")))</f>
        <v>N/A</v>
      </c>
      <c r="E24" s="6">
        <v>20.164556961999999</v>
      </c>
      <c r="F24" s="5" t="str">
        <f>IF($B24="N/A","N/A",IF(E24&gt;15,"No",IF(E24&lt;-15,"No","Yes")))</f>
        <v>N/A</v>
      </c>
      <c r="G24" s="6">
        <v>19.976377953</v>
      </c>
      <c r="H24" s="5" t="str">
        <f>IF($B24="N/A","N/A",IF(G24&gt;15,"No",IF(G24&lt;-15,"No","Yes")))</f>
        <v>N/A</v>
      </c>
      <c r="I24" s="6">
        <v>-8.66</v>
      </c>
      <c r="J24" s="6">
        <v>-0.93300000000000005</v>
      </c>
      <c r="K24" s="111" t="str">
        <f t="shared" si="1"/>
        <v>Yes</v>
      </c>
    </row>
    <row r="25" spans="1:11" x14ac:dyDescent="0.25">
      <c r="A25" s="130" t="s">
        <v>15</v>
      </c>
      <c r="B25" s="22" t="s">
        <v>240</v>
      </c>
      <c r="C25" s="5">
        <v>0.48440639229999999</v>
      </c>
      <c r="D25" s="5" t="str">
        <f>IF($B25="N/A","N/A",IF(C25&gt;20,"No",IF(C25&lt;1,"No","Yes")))</f>
        <v>No</v>
      </c>
      <c r="E25" s="5">
        <v>0.53456307940000003</v>
      </c>
      <c r="F25" s="5" t="str">
        <f>IF($B25="N/A","N/A",IF(E25&gt;20,"No",IF(E25&lt;1,"No","Yes")))</f>
        <v>No</v>
      </c>
      <c r="G25" s="5">
        <v>0.47551395880000003</v>
      </c>
      <c r="H25" s="5" t="str">
        <f>IF($B25="N/A","N/A",IF(G25&gt;20,"No",IF(G25&lt;1,"No","Yes")))</f>
        <v>No</v>
      </c>
      <c r="I25" s="6">
        <v>10.35</v>
      </c>
      <c r="J25" s="6">
        <v>-11</v>
      </c>
      <c r="K25" s="111" t="str">
        <f t="shared" ref="K25:K34" si="2">IF(J25="Div by 0", "N/A", IF(J25="N/A","N/A", IF(J25&gt;30, "No", IF(J25&lt;-30, "No", "Yes"))))</f>
        <v>Yes</v>
      </c>
    </row>
    <row r="26" spans="1:11" x14ac:dyDescent="0.25">
      <c r="A26" s="130" t="s">
        <v>159</v>
      </c>
      <c r="B26" s="22" t="s">
        <v>214</v>
      </c>
      <c r="C26" s="5">
        <v>99.889255329999997</v>
      </c>
      <c r="D26" s="5" t="str">
        <f>IF($B26="N/A","N/A",IF(C26&gt;100,"No",IF(C26&lt;95,"No","Yes")))</f>
        <v>Yes</v>
      </c>
      <c r="E26" s="5">
        <v>99.873260865999995</v>
      </c>
      <c r="F26" s="5" t="str">
        <f>IF($B26="N/A","N/A",IF(E26&gt;100,"No",IF(E26&lt;95,"No","Yes")))</f>
        <v>Yes</v>
      </c>
      <c r="G26" s="5">
        <v>99.894912340000005</v>
      </c>
      <c r="H26" s="5" t="str">
        <f>IF($B26="N/A","N/A",IF(G26&gt;100,"No",IF(G26&lt;95,"No","Yes")))</f>
        <v>Yes</v>
      </c>
      <c r="I26" s="6">
        <v>-1.6E-2</v>
      </c>
      <c r="J26" s="6">
        <v>2.1700000000000001E-2</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10.584374442</v>
      </c>
      <c r="D28" s="5" t="str">
        <f>IF($B28="N/A","N/A",IF(C28&gt;30,"No",IF(C28&lt;5,"No","Yes")))</f>
        <v>Yes</v>
      </c>
      <c r="E28" s="5">
        <v>10.346179788000001</v>
      </c>
      <c r="F28" s="5" t="str">
        <f>IF($B28="N/A","N/A",IF(E28&gt;30,"No",IF(E28&lt;5,"No","Yes")))</f>
        <v>Yes</v>
      </c>
      <c r="G28" s="5">
        <v>9.8726929252000009</v>
      </c>
      <c r="H28" s="5" t="str">
        <f>IF($B28="N/A","N/A",IF(G28&gt;30,"No",IF(G28&lt;5,"No","Yes")))</f>
        <v>Yes</v>
      </c>
      <c r="I28" s="6">
        <v>-2.25</v>
      </c>
      <c r="J28" s="6">
        <v>-4.58</v>
      </c>
      <c r="K28" s="111" t="str">
        <f t="shared" si="2"/>
        <v>Yes</v>
      </c>
    </row>
    <row r="29" spans="1:11" x14ac:dyDescent="0.25">
      <c r="A29" s="130" t="s">
        <v>849</v>
      </c>
      <c r="B29" s="22" t="s">
        <v>227</v>
      </c>
      <c r="C29" s="5">
        <v>40.872635506999998</v>
      </c>
      <c r="D29" s="5" t="str">
        <f>IF($B29="N/A","N/A",IF(C29&gt;75,"No",IF(C29&lt;15,"No","Yes")))</f>
        <v>Yes</v>
      </c>
      <c r="E29" s="5">
        <v>39.770363748000001</v>
      </c>
      <c r="F29" s="5" t="str">
        <f>IF($B29="N/A","N/A",IF(E29&gt;75,"No",IF(E29&lt;15,"No","Yes")))</f>
        <v>Yes</v>
      </c>
      <c r="G29" s="5">
        <v>38.232493351000002</v>
      </c>
      <c r="H29" s="5" t="str">
        <f>IF($B29="N/A","N/A",IF(G29&gt;75,"No",IF(G29&lt;15,"No","Yes")))</f>
        <v>Yes</v>
      </c>
      <c r="I29" s="6">
        <v>-2.7</v>
      </c>
      <c r="J29" s="6">
        <v>-3.87</v>
      </c>
      <c r="K29" s="111" t="str">
        <f t="shared" si="2"/>
        <v>Yes</v>
      </c>
    </row>
    <row r="30" spans="1:11" x14ac:dyDescent="0.25">
      <c r="A30" s="130" t="s">
        <v>850</v>
      </c>
      <c r="B30" s="22" t="s">
        <v>228</v>
      </c>
      <c r="C30" s="5">
        <v>48.514559269000003</v>
      </c>
      <c r="D30" s="5" t="str">
        <f>IF($B30="N/A","N/A",IF(C30&gt;70,"No",IF(C30&lt;25,"No","Yes")))</f>
        <v>Yes</v>
      </c>
      <c r="E30" s="5">
        <v>49.867143507000002</v>
      </c>
      <c r="F30" s="5" t="str">
        <f>IF($B30="N/A","N/A",IF(E30&gt;70,"No",IF(E30&lt;25,"No","Yes")))</f>
        <v>Yes</v>
      </c>
      <c r="G30" s="5">
        <v>51.888033874999998</v>
      </c>
      <c r="H30" s="5" t="str">
        <f>IF($B30="N/A","N/A",IF(G30&gt;70,"No",IF(G30&lt;25,"No","Yes")))</f>
        <v>Yes</v>
      </c>
      <c r="I30" s="6">
        <v>2.7879999999999998</v>
      </c>
      <c r="J30" s="6">
        <v>4.0529999999999999</v>
      </c>
      <c r="K30" s="111" t="str">
        <f t="shared" si="2"/>
        <v>Yes</v>
      </c>
    </row>
    <row r="31" spans="1:11" x14ac:dyDescent="0.25">
      <c r="A31" s="130" t="s">
        <v>160</v>
      </c>
      <c r="B31" s="22" t="s">
        <v>214</v>
      </c>
      <c r="C31" s="5">
        <v>99.999187692000007</v>
      </c>
      <c r="D31" s="5" t="str">
        <f>IF($B31="N/A","N/A",IF(C31&gt;100,"No",IF(C31&lt;95,"No","Yes")))</f>
        <v>Yes</v>
      </c>
      <c r="E31" s="5">
        <v>100</v>
      </c>
      <c r="F31" s="5" t="str">
        <f>IF($B31="N/A","N/A",IF(E31&gt;100,"No",IF(E31&lt;95,"No","Yes")))</f>
        <v>Yes</v>
      </c>
      <c r="G31" s="5">
        <v>100</v>
      </c>
      <c r="H31" s="5" t="str">
        <f>IF($B31="N/A","N/A",IF(G31&gt;100,"No",IF(G31&lt;95,"No","Yes")))</f>
        <v>Yes</v>
      </c>
      <c r="I31" s="6">
        <v>8.0000000000000004E-4</v>
      </c>
      <c r="J31" s="6">
        <v>0</v>
      </c>
      <c r="K31" s="111" t="str">
        <f t="shared" si="2"/>
        <v>Yes</v>
      </c>
    </row>
    <row r="32" spans="1:11" x14ac:dyDescent="0.25">
      <c r="A32" s="109" t="s">
        <v>372</v>
      </c>
      <c r="B32" s="22" t="s">
        <v>241</v>
      </c>
      <c r="C32" s="5">
        <v>0.34820940220000002</v>
      </c>
      <c r="D32" s="5" t="str">
        <f>IF($B32="N/A","N/A",IF(C32&gt;5,"No",IF(C32&lt;1,"No","Yes")))</f>
        <v>No</v>
      </c>
      <c r="E32" s="5">
        <v>0.33818016410000001</v>
      </c>
      <c r="F32" s="5" t="str">
        <f>IF($B32="N/A","N/A",IF(E32&gt;5,"No",IF(E32&lt;1,"No","Yes")))</f>
        <v>No</v>
      </c>
      <c r="G32" s="5">
        <v>0.2764329365</v>
      </c>
      <c r="H32" s="5" t="str">
        <f>IF($B32="N/A","N/A",IF(G32&gt;5,"No",IF(G32&lt;1,"No","Yes")))</f>
        <v>No</v>
      </c>
      <c r="I32" s="6">
        <v>-2.88</v>
      </c>
      <c r="J32" s="6">
        <v>-18.3</v>
      </c>
      <c r="K32" s="111" t="str">
        <f t="shared" si="2"/>
        <v>Yes</v>
      </c>
    </row>
    <row r="33" spans="1:11" x14ac:dyDescent="0.25">
      <c r="A33" s="109" t="s">
        <v>374</v>
      </c>
      <c r="B33" s="22" t="s">
        <v>242</v>
      </c>
      <c r="C33" s="5">
        <v>99.222891924999999</v>
      </c>
      <c r="D33" s="5" t="str">
        <f>IF($B33="N/A","N/A",IF(C33&gt;98,"No",IF(C33&lt;8,"No","Yes")))</f>
        <v>No</v>
      </c>
      <c r="E33" s="5">
        <v>99.206939281000004</v>
      </c>
      <c r="F33" s="5" t="str">
        <f>IF($B33="N/A","N/A",IF(E33&gt;98,"No",IF(E33&lt;8,"No","Yes")))</f>
        <v>No</v>
      </c>
      <c r="G33" s="5">
        <v>99.309996271000003</v>
      </c>
      <c r="H33" s="5" t="str">
        <f>IF($B33="N/A","N/A",IF(G33&gt;98,"No",IF(G33&lt;8,"No","Yes")))</f>
        <v>No</v>
      </c>
      <c r="I33" s="6">
        <v>-1.6E-2</v>
      </c>
      <c r="J33" s="6">
        <v>0.10390000000000001</v>
      </c>
      <c r="K33" s="111" t="str">
        <f t="shared" si="2"/>
        <v>Yes</v>
      </c>
    </row>
    <row r="34" spans="1:11" x14ac:dyDescent="0.25">
      <c r="A34" s="126" t="s">
        <v>375</v>
      </c>
      <c r="B34" s="132" t="s">
        <v>224</v>
      </c>
      <c r="C34" s="120">
        <v>0.19874471320000001</v>
      </c>
      <c r="D34" s="120" t="str">
        <f>IF($B34="N/A","N/A",IF(C34&gt;5,"No",IF(C34&lt;=0,"No","Yes")))</f>
        <v>Yes</v>
      </c>
      <c r="E34" s="120">
        <v>0.21238216239999999</v>
      </c>
      <c r="F34" s="120" t="str">
        <f>IF($B34="N/A","N/A",IF(E34&gt;5,"No",IF(E34&lt;=0,"No","Yes")))</f>
        <v>Yes</v>
      </c>
      <c r="G34" s="120">
        <v>0.2040118216</v>
      </c>
      <c r="H34" s="120" t="str">
        <f>IF($B34="N/A","N/A",IF(G34&gt;5,"No",IF(G34&lt;=0,"No","Yes")))</f>
        <v>Yes</v>
      </c>
      <c r="I34" s="121">
        <v>6.8620000000000001</v>
      </c>
      <c r="J34" s="121">
        <v>-3.94</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135874</v>
      </c>
      <c r="D6" s="5" t="str">
        <f>IF($B6="N/A","N/A",IF(C6&gt;15,"No",IF(C6&lt;-15,"No","Yes")))</f>
        <v>N/A</v>
      </c>
      <c r="E6" s="23">
        <v>16688</v>
      </c>
      <c r="F6" s="5" t="str">
        <f>IF($B6="N/A","N/A",IF(E6&gt;15,"No",IF(E6&lt;-15,"No","Yes")))</f>
        <v>N/A</v>
      </c>
      <c r="G6" s="23">
        <v>9423</v>
      </c>
      <c r="H6" s="5" t="str">
        <f>IF($B6="N/A","N/A",IF(G6&gt;15,"No",IF(G6&lt;-15,"No","Yes")))</f>
        <v>N/A</v>
      </c>
      <c r="I6" s="6">
        <v>-87.7</v>
      </c>
      <c r="J6" s="6">
        <v>-43.5</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24.045144766</v>
      </c>
      <c r="D9" s="5" t="str">
        <f>IF($B9="N/A","N/A",IF(C9&gt;15,"No",IF(C9&lt;-15,"No","Yes")))</f>
        <v>N/A</v>
      </c>
      <c r="E9" s="24">
        <v>211.7517977</v>
      </c>
      <c r="F9" s="5" t="str">
        <f>IF($B9="N/A","N/A",IF(E9&gt;15,"No",IF(E9&lt;-15,"No","Yes")))</f>
        <v>N/A</v>
      </c>
      <c r="G9" s="24">
        <v>225.31614135999999</v>
      </c>
      <c r="H9" s="5" t="str">
        <f>IF($B9="N/A","N/A",IF(G9&gt;15,"No",IF(G9&lt;-15,"No","Yes")))</f>
        <v>N/A</v>
      </c>
      <c r="I9" s="6">
        <v>780.6</v>
      </c>
      <c r="J9" s="6">
        <v>6.4059999999999997</v>
      </c>
      <c r="K9" s="111" t="str">
        <f t="shared" si="0"/>
        <v>Yes</v>
      </c>
    </row>
    <row r="10" spans="1:11" x14ac:dyDescent="0.25">
      <c r="A10" s="130" t="s">
        <v>652</v>
      </c>
      <c r="B10" s="22" t="s">
        <v>237</v>
      </c>
      <c r="C10" s="4">
        <v>99.969089009000001</v>
      </c>
      <c r="D10" s="5" t="str">
        <f>IF($B10="N/A","N/A",IF(C10&gt;99,"No",IF(C10&lt;75,"No","Yes")))</f>
        <v>No</v>
      </c>
      <c r="E10" s="4">
        <v>100</v>
      </c>
      <c r="F10" s="5" t="str">
        <f>IF($B10="N/A","N/A",IF(E10&gt;99,"No",IF(E10&lt;75,"No","Yes")))</f>
        <v>No</v>
      </c>
      <c r="G10" s="4">
        <v>99.957550674000004</v>
      </c>
      <c r="H10" s="5" t="str">
        <f>IF($B10="N/A","N/A",IF(G10&gt;99,"No",IF(G10&lt;75,"No","Yes")))</f>
        <v>No</v>
      </c>
      <c r="I10" s="6">
        <v>3.09E-2</v>
      </c>
      <c r="J10" s="6">
        <v>-4.2000000000000003E-2</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7.3597599999999995E-4</v>
      </c>
      <c r="D12" s="5" t="str">
        <f>IF($B12="N/A","N/A",IF(C12&gt;10,"No",IF(C12&lt;=0,"No","Yes")))</f>
        <v>Yes</v>
      </c>
      <c r="E12" s="5">
        <v>0</v>
      </c>
      <c r="F12" s="5" t="str">
        <f>IF($B12="N/A","N/A",IF(E12&gt;10,"No",IF(E12&lt;=0,"No","Yes")))</f>
        <v>No</v>
      </c>
      <c r="G12" s="5">
        <v>4.2449326099999997E-2</v>
      </c>
      <c r="H12" s="5" t="str">
        <f>IF($B12="N/A","N/A",IF(G12&gt;10,"No",IF(G12&lt;=0,"No","Yes")))</f>
        <v>Yes</v>
      </c>
      <c r="I12" s="6">
        <v>-100</v>
      </c>
      <c r="J12" s="6" t="s">
        <v>1748</v>
      </c>
      <c r="K12" s="111" t="str">
        <f t="shared" si="0"/>
        <v>N/A</v>
      </c>
    </row>
    <row r="13" spans="1:11" x14ac:dyDescent="0.25">
      <c r="A13" s="130" t="s">
        <v>655</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v>93.982660405999994</v>
      </c>
      <c r="D14" s="5" t="str">
        <f>IF($B14="N/A","N/A",IF(C14&gt;100,"No",IF(C14&lt;95,"No","Yes")))</f>
        <v>No</v>
      </c>
      <c r="E14" s="5">
        <v>93.953739213999995</v>
      </c>
      <c r="F14" s="5" t="str">
        <f>IF($B14="N/A","N/A",IF(E14&gt;100,"No",IF(E14&lt;95,"No","Yes")))</f>
        <v>No</v>
      </c>
      <c r="G14" s="5">
        <v>92.274222647000002</v>
      </c>
      <c r="H14" s="5" t="str">
        <f>IF($B14="N/A","N/A",IF(G14&gt;100,"No",IF(G14&lt;95,"No","Yes")))</f>
        <v>No</v>
      </c>
      <c r="I14" s="6">
        <v>-3.1E-2</v>
      </c>
      <c r="J14" s="6">
        <v>-1.79</v>
      </c>
      <c r="K14" s="111" t="str">
        <f t="shared" si="0"/>
        <v>Yes</v>
      </c>
    </row>
    <row r="15" spans="1:11" x14ac:dyDescent="0.25">
      <c r="A15" s="130" t="s">
        <v>32</v>
      </c>
      <c r="B15" s="22" t="s">
        <v>214</v>
      </c>
      <c r="C15" s="5">
        <v>99.980864624999995</v>
      </c>
      <c r="D15" s="5" t="str">
        <f>IF($B15="N/A","N/A",IF(C15&gt;100,"No",IF(C15&lt;95,"No","Yes")))</f>
        <v>Yes</v>
      </c>
      <c r="E15" s="5">
        <v>100</v>
      </c>
      <c r="F15" s="5" t="str">
        <f>IF($B15="N/A","N/A",IF(E15&gt;100,"No",IF(E15&lt;95,"No","Yes")))</f>
        <v>Yes</v>
      </c>
      <c r="G15" s="5">
        <v>100</v>
      </c>
      <c r="H15" s="5" t="str">
        <f>IF($B15="N/A","N/A",IF(G15&gt;100,"No",IF(G15&lt;95,"No","Yes")))</f>
        <v>Yes</v>
      </c>
      <c r="I15" s="6">
        <v>1.9099999999999999E-2</v>
      </c>
      <c r="J15" s="6">
        <v>0</v>
      </c>
      <c r="K15" s="111" t="str">
        <f t="shared" si="0"/>
        <v>Yes</v>
      </c>
    </row>
    <row r="16" spans="1:11" x14ac:dyDescent="0.25">
      <c r="A16" s="130" t="s">
        <v>848</v>
      </c>
      <c r="B16" s="22" t="s">
        <v>226</v>
      </c>
      <c r="C16" s="5">
        <v>6.6883575760999996</v>
      </c>
      <c r="D16" s="5" t="str">
        <f>IF($B16="N/A","N/A",IF(C16&gt;30,"No",IF(C16&lt;5,"No","Yes")))</f>
        <v>Yes</v>
      </c>
      <c r="E16" s="5">
        <v>6.8312559923</v>
      </c>
      <c r="F16" s="5" t="str">
        <f>IF($B16="N/A","N/A",IF(E16&gt;30,"No",IF(E16&lt;5,"No","Yes")))</f>
        <v>Yes</v>
      </c>
      <c r="G16" s="5">
        <v>5.7943330150000003</v>
      </c>
      <c r="H16" s="5" t="str">
        <f>IF($B16="N/A","N/A",IF(G16&gt;30,"No",IF(G16&lt;5,"No","Yes")))</f>
        <v>Yes</v>
      </c>
      <c r="I16" s="6">
        <v>2.137</v>
      </c>
      <c r="J16" s="6">
        <v>-15.2</v>
      </c>
      <c r="K16" s="111" t="str">
        <f t="shared" si="0"/>
        <v>Yes</v>
      </c>
    </row>
    <row r="17" spans="1:11" x14ac:dyDescent="0.25">
      <c r="A17" s="130" t="s">
        <v>849</v>
      </c>
      <c r="B17" s="22" t="s">
        <v>227</v>
      </c>
      <c r="C17" s="5">
        <v>39.551557623000001</v>
      </c>
      <c r="D17" s="5" t="str">
        <f>IF($B17="N/A","N/A",IF(C17&gt;75,"No",IF(C17&lt;15,"No","Yes")))</f>
        <v>Yes</v>
      </c>
      <c r="E17" s="5">
        <v>39.207813997999999</v>
      </c>
      <c r="F17" s="5" t="str">
        <f>IF($B17="N/A","N/A",IF(E17&gt;75,"No",IF(E17&lt;15,"No","Yes")))</f>
        <v>Yes</v>
      </c>
      <c r="G17" s="5">
        <v>39.499097952</v>
      </c>
      <c r="H17" s="5" t="str">
        <f>IF($B17="N/A","N/A",IF(G17&gt;75,"No",IF(G17&lt;15,"No","Yes")))</f>
        <v>Yes</v>
      </c>
      <c r="I17" s="6">
        <v>-0.86899999999999999</v>
      </c>
      <c r="J17" s="6">
        <v>0.7429</v>
      </c>
      <c r="K17" s="111" t="str">
        <f t="shared" si="0"/>
        <v>Yes</v>
      </c>
    </row>
    <row r="18" spans="1:11" x14ac:dyDescent="0.25">
      <c r="A18" s="130" t="s">
        <v>850</v>
      </c>
      <c r="B18" s="22" t="s">
        <v>228</v>
      </c>
      <c r="C18" s="5">
        <v>53.749779165</v>
      </c>
      <c r="D18" s="5" t="str">
        <f>IF($B18="N/A","N/A",IF(C18&gt;70,"No",IF(C18&lt;25,"No","Yes")))</f>
        <v>Yes</v>
      </c>
      <c r="E18" s="5">
        <v>53.960930009999998</v>
      </c>
      <c r="F18" s="5" t="str">
        <f>IF($B18="N/A","N/A",IF(E18&gt;70,"No",IF(E18&lt;25,"No","Yes")))</f>
        <v>Yes</v>
      </c>
      <c r="G18" s="5">
        <v>54.706569033000001</v>
      </c>
      <c r="H18" s="5" t="str">
        <f>IF($B18="N/A","N/A",IF(G18&gt;70,"No",IF(G18&lt;25,"No","Yes")))</f>
        <v>Yes</v>
      </c>
      <c r="I18" s="6">
        <v>0.39279999999999998</v>
      </c>
      <c r="J18" s="6">
        <v>1.3819999999999999</v>
      </c>
      <c r="K18" s="111" t="str">
        <f t="shared" si="0"/>
        <v>Yes</v>
      </c>
    </row>
    <row r="19" spans="1:11" x14ac:dyDescent="0.25">
      <c r="A19" s="130" t="s">
        <v>160</v>
      </c>
      <c r="B19" s="22" t="s">
        <v>214</v>
      </c>
      <c r="C19" s="5">
        <v>99.955105465000003</v>
      </c>
      <c r="D19" s="5" t="str">
        <f>IF($B19="N/A","N/A",IF(C19&gt;100,"No",IF(C19&lt;95,"No","Yes")))</f>
        <v>Yes</v>
      </c>
      <c r="E19" s="5">
        <v>100</v>
      </c>
      <c r="F19" s="5" t="str">
        <f>IF($B19="N/A","N/A",IF(E19&gt;100,"No",IF(E19&lt;95,"No","Yes")))</f>
        <v>Yes</v>
      </c>
      <c r="G19" s="5">
        <v>99.989387668000006</v>
      </c>
      <c r="H19" s="5" t="str">
        <f>IF($B19="N/A","N/A",IF(G19&gt;100,"No",IF(G19&lt;95,"No","Yes")))</f>
        <v>Yes</v>
      </c>
      <c r="I19" s="6">
        <v>4.4900000000000002E-2</v>
      </c>
      <c r="J19" s="6">
        <v>-1.0999999999999999E-2</v>
      </c>
      <c r="K19" s="111" t="str">
        <f t="shared" si="0"/>
        <v>Yes</v>
      </c>
    </row>
    <row r="20" spans="1:11" x14ac:dyDescent="0.25">
      <c r="A20" s="109" t="s">
        <v>372</v>
      </c>
      <c r="B20" s="22" t="s">
        <v>241</v>
      </c>
      <c r="C20" s="5">
        <v>2.4007536394</v>
      </c>
      <c r="D20" s="5" t="str">
        <f>IF($B20="N/A","N/A",IF(C20&gt;5,"No",IF(C20&lt;1,"No","Yes")))</f>
        <v>Yes</v>
      </c>
      <c r="E20" s="5">
        <v>2.6965484179999999</v>
      </c>
      <c r="F20" s="5" t="str">
        <f>IF($B20="N/A","N/A",IF(E20&gt;5,"No",IF(E20&lt;1,"No","Yes")))</f>
        <v>Yes</v>
      </c>
      <c r="G20" s="5">
        <v>4.8286108458000001</v>
      </c>
      <c r="H20" s="5" t="str">
        <f>IF($B20="N/A","N/A",IF(G20&gt;5,"No",IF(G20&lt;1,"No","Yes")))</f>
        <v>Yes</v>
      </c>
      <c r="I20" s="6">
        <v>12.32</v>
      </c>
      <c r="J20" s="6">
        <v>79.069999999999993</v>
      </c>
      <c r="K20" s="111" t="str">
        <f t="shared" si="0"/>
        <v>No</v>
      </c>
    </row>
    <row r="21" spans="1:11" x14ac:dyDescent="0.25">
      <c r="A21" s="109" t="s">
        <v>374</v>
      </c>
      <c r="B21" s="22" t="s">
        <v>242</v>
      </c>
      <c r="C21" s="5">
        <v>94.352856322999997</v>
      </c>
      <c r="D21" s="5" t="str">
        <f>IF($B21="N/A","N/A",IF(C21&gt;98,"No",IF(C21&lt;8,"No","Yes")))</f>
        <v>Yes</v>
      </c>
      <c r="E21" s="5">
        <v>94.876558005999996</v>
      </c>
      <c r="F21" s="5" t="str">
        <f>IF($B21="N/A","N/A",IF(E21&gt;98,"No",IF(E21&lt;8,"No","Yes")))</f>
        <v>Yes</v>
      </c>
      <c r="G21" s="5">
        <v>92.465244614</v>
      </c>
      <c r="H21" s="5" t="str">
        <f>IF($B21="N/A","N/A",IF(G21&gt;98,"No",IF(G21&lt;8,"No","Yes")))</f>
        <v>Yes</v>
      </c>
      <c r="I21" s="6">
        <v>0.55500000000000005</v>
      </c>
      <c r="J21" s="6">
        <v>-2.54</v>
      </c>
      <c r="K21" s="111" t="str">
        <f t="shared" si="0"/>
        <v>Yes</v>
      </c>
    </row>
    <row r="22" spans="1:11" x14ac:dyDescent="0.25">
      <c r="A22" s="126" t="s">
        <v>375</v>
      </c>
      <c r="B22" s="132" t="s">
        <v>224</v>
      </c>
      <c r="C22" s="120">
        <v>0.2885025833</v>
      </c>
      <c r="D22" s="120" t="str">
        <f>IF($B22="N/A","N/A",IF(C22&gt;5,"No",IF(C22&lt;=0,"No","Yes")))</f>
        <v>Yes</v>
      </c>
      <c r="E22" s="120">
        <v>0.49137104510000001</v>
      </c>
      <c r="F22" s="120" t="str">
        <f>IF($B22="N/A","N/A",IF(E22&gt;5,"No",IF(E22&lt;=0,"No","Yes")))</f>
        <v>Yes</v>
      </c>
      <c r="G22" s="120">
        <v>0.55184123949999997</v>
      </c>
      <c r="H22" s="120" t="str">
        <f>IF($B22="N/A","N/A",IF(G22&gt;5,"No",IF(G22&lt;=0,"No","Yes")))</f>
        <v>Yes</v>
      </c>
      <c r="I22" s="121">
        <v>70.319999999999993</v>
      </c>
      <c r="J22" s="121">
        <v>12.31</v>
      </c>
      <c r="K22" s="122" t="str">
        <f t="shared" si="0"/>
        <v>Yes</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2018-11-28T23:42:55Z</dcterms:modified>
  <dc:language>English</dc:language>
</cp:coreProperties>
</file>