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C653E057-634E-4D11-86E2-B8644E48E645}" xr6:coauthVersionLast="47" xr6:coauthVersionMax="47" xr10:uidLastSave="{00000000-0000-0000-0000-000000000000}"/>
  <bookViews>
    <workbookView xWindow="-28920" yWindow="-1125" windowWidth="29040" windowHeight="15720"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PS!$A$30</definedName>
    <definedName name="b_1_Demographics">PS!$A$38</definedName>
    <definedName name="b_2_EDB_Duals">PS!$A$97</definedName>
    <definedName name="b_3_Other_Characteristics">PS!$A$140</definedName>
    <definedName name="b_4_Long_Term_Care">PS!$A$176</definedName>
    <definedName name="b_5_Other_Waiver">PS!$A$271</definedName>
    <definedName name="b_6_Restricted_Benefits">PS!$A$306</definedName>
    <definedName name="b_7_June_Eligibility">PS!$A$339</definedName>
    <definedName name="b_8_Medicaid_Expenditures">PS!$A$365</definedName>
    <definedName name="c__Medicaid_Enrollees">PS!$A$458</definedName>
    <definedName name="c_1_Managed_Care_Plan_Info">PS!$A$489</definedName>
    <definedName name="d__FFS_Non_Duals">PS!$A$619</definedName>
    <definedName name="e__FFS_Duals">PS!$A$873</definedName>
    <definedName name="f__FFS_All">PS!$A$1078</definedName>
    <definedName name="_xlnm.Print_Area" localSheetId="1">IP!$A$1:$K$82</definedName>
    <definedName name="_xlnm.Print_Area" localSheetId="2">LT!$A$1:$K$76</definedName>
    <definedName name="_xlnm.Print_Area" localSheetId="3">OT!$A$2:$K$204</definedName>
    <definedName name="_xlnm.Print_Area" localSheetId="5">PS!$A$1:$L$1333</definedName>
    <definedName name="_xlnm.Print_Area" localSheetId="4">RX!$A$1:$K$46</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0" i="16" l="1"/>
  <c r="H40" i="16"/>
  <c r="F40" i="16"/>
  <c r="H320" i="16"/>
  <c r="F320" i="16"/>
  <c r="D320" i="16"/>
  <c r="D29" i="11"/>
  <c r="D193" i="6"/>
  <c r="D120" i="6"/>
  <c r="D39" i="6" l="1"/>
  <c r="D73" i="8"/>
  <c r="D66" i="8"/>
  <c r="D51" i="8"/>
  <c r="D44" i="8"/>
  <c r="D18" i="3"/>
  <c r="D17" i="3"/>
  <c r="D1118" i="16"/>
  <c r="D905" i="16"/>
  <c r="D655" i="16"/>
  <c r="D355" i="16"/>
  <c r="D354" i="16"/>
  <c r="D352" i="16"/>
  <c r="D351" i="16"/>
  <c r="D305" i="16"/>
  <c r="D304" i="16"/>
  <c r="D268" i="16"/>
  <c r="D146" i="16"/>
  <c r="D125" i="16"/>
  <c r="D124" i="16"/>
  <c r="D123" i="16"/>
  <c r="D95" i="16"/>
  <c r="D94" i="16"/>
  <c r="D53" i="16"/>
  <c r="D47" i="16"/>
  <c r="L270" i="16" l="1"/>
  <c r="L1216" i="16"/>
  <c r="L1215" i="16"/>
  <c r="L1214" i="16"/>
  <c r="L1213" i="16"/>
  <c r="L1212" i="16"/>
  <c r="L1211" i="16"/>
  <c r="L1120" i="16"/>
  <c r="L988" i="16"/>
  <c r="L987" i="16"/>
  <c r="L986" i="16"/>
  <c r="L985" i="16"/>
  <c r="L984" i="16"/>
  <c r="L983" i="16"/>
  <c r="L907" i="16"/>
  <c r="L753" i="16"/>
  <c r="L752" i="16"/>
  <c r="L751" i="16"/>
  <c r="L750" i="16"/>
  <c r="L749" i="16"/>
  <c r="L748" i="16"/>
  <c r="L657" i="16"/>
  <c r="L582" i="16"/>
  <c r="L581" i="16"/>
  <c r="L580" i="16"/>
  <c r="L579" i="16"/>
  <c r="L578" i="16"/>
  <c r="L577" i="16"/>
  <c r="L576" i="16"/>
  <c r="L575" i="16"/>
  <c r="L574" i="16"/>
  <c r="L573" i="16"/>
  <c r="L572" i="16"/>
  <c r="L571" i="16"/>
  <c r="L570" i="16"/>
  <c r="L569" i="16"/>
  <c r="L568" i="16"/>
  <c r="L567" i="16"/>
  <c r="L566" i="16"/>
  <c r="L565" i="16"/>
  <c r="L564" i="16"/>
  <c r="L563" i="16"/>
  <c r="L562" i="16"/>
  <c r="L561" i="16"/>
  <c r="L560" i="16"/>
  <c r="L559" i="16"/>
  <c r="L558" i="16"/>
  <c r="L557" i="16"/>
  <c r="L556" i="16"/>
  <c r="L555" i="16"/>
  <c r="L554" i="16"/>
  <c r="L553" i="16"/>
  <c r="L551" i="16"/>
  <c r="L550" i="16"/>
  <c r="L549" i="16"/>
  <c r="L548" i="16"/>
  <c r="L516" i="16"/>
  <c r="L515" i="16"/>
  <c r="L514" i="16"/>
  <c r="L513" i="16"/>
  <c r="L512" i="16"/>
  <c r="L511" i="16"/>
  <c r="L504" i="16"/>
  <c r="L503" i="16"/>
  <c r="L502" i="16"/>
  <c r="L501" i="16"/>
  <c r="L500" i="16"/>
  <c r="L499" i="16"/>
  <c r="L498" i="16"/>
  <c r="L497" i="16"/>
  <c r="L496" i="16"/>
  <c r="L488" i="16"/>
  <c r="L487" i="16"/>
  <c r="L486" i="16"/>
  <c r="L484" i="16"/>
  <c r="L483" i="16"/>
  <c r="L478" i="16"/>
  <c r="L477" i="16"/>
  <c r="L457" i="16"/>
  <c r="L456" i="16"/>
  <c r="L455" i="16"/>
  <c r="L397" i="16"/>
  <c r="L396" i="16"/>
  <c r="L391" i="16"/>
  <c r="L390" i="16"/>
  <c r="L344" i="16"/>
  <c r="L343" i="16"/>
  <c r="L342" i="16"/>
  <c r="L341" i="16"/>
  <c r="L291" i="16"/>
  <c r="L284" i="16"/>
  <c r="L148" i="16"/>
  <c r="L121" i="16"/>
  <c r="L120" i="16"/>
  <c r="L89" i="16"/>
  <c r="L83" i="16"/>
  <c r="L82" i="16"/>
  <c r="L79" i="16"/>
  <c r="L78" i="16"/>
  <c r="L77" i="16"/>
  <c r="L76" i="16"/>
  <c r="L75" i="16"/>
  <c r="L74" i="16"/>
  <c r="L73" i="16"/>
  <c r="L72" i="16"/>
  <c r="H89" i="16"/>
  <c r="F553" i="16" l="1"/>
  <c r="D553" i="16"/>
  <c r="F551" i="16"/>
  <c r="F550" i="16"/>
  <c r="F549" i="16"/>
  <c r="F548" i="16"/>
  <c r="D551" i="16"/>
  <c r="D550" i="16"/>
  <c r="D549" i="16"/>
  <c r="D548" i="16"/>
  <c r="F89" i="16"/>
  <c r="D89" i="16"/>
  <c r="F68" i="3"/>
  <c r="D68" i="3"/>
  <c r="F33" i="3"/>
  <c r="D33" i="3"/>
  <c r="H553" i="16"/>
  <c r="H551" i="16"/>
  <c r="H550" i="16"/>
  <c r="H549" i="16"/>
  <c r="H548" i="16"/>
  <c r="H270" i="16" l="1"/>
  <c r="F270" i="16"/>
  <c r="D270" i="16"/>
  <c r="K68" i="3"/>
  <c r="H68" i="3"/>
  <c r="K33" i="3"/>
  <c r="H33" i="3"/>
  <c r="H1216" i="16"/>
  <c r="H1215" i="16"/>
  <c r="H1214" i="16"/>
  <c r="H1213" i="16"/>
  <c r="H1212" i="16"/>
  <c r="H1211" i="16"/>
  <c r="F1216" i="16"/>
  <c r="F1215" i="16"/>
  <c r="F1214" i="16"/>
  <c r="F1213" i="16"/>
  <c r="F1212" i="16"/>
  <c r="F1211" i="16"/>
  <c r="D1216" i="16"/>
  <c r="D1215" i="16"/>
  <c r="D1214" i="16"/>
  <c r="D1213" i="16"/>
  <c r="D1212" i="16"/>
  <c r="D1211" i="16"/>
  <c r="H1120" i="16"/>
  <c r="F1120" i="16"/>
  <c r="D1120" i="16"/>
  <c r="H988" i="16"/>
  <c r="H987" i="16"/>
  <c r="H986" i="16"/>
  <c r="H985" i="16"/>
  <c r="H984" i="16"/>
  <c r="H983" i="16"/>
  <c r="F988" i="16"/>
  <c r="F987" i="16"/>
  <c r="F986" i="16"/>
  <c r="F985" i="16"/>
  <c r="F984" i="16"/>
  <c r="F983" i="16"/>
  <c r="D988" i="16"/>
  <c r="D987" i="16"/>
  <c r="D986" i="16"/>
  <c r="D985" i="16"/>
  <c r="D984" i="16"/>
  <c r="D983" i="16"/>
  <c r="H907" i="16"/>
  <c r="F907" i="16"/>
  <c r="D907" i="16"/>
  <c r="H753" i="16"/>
  <c r="H752" i="16"/>
  <c r="H751" i="16"/>
  <c r="H750" i="16"/>
  <c r="H749" i="16"/>
  <c r="H748" i="16"/>
  <c r="F753" i="16"/>
  <c r="F752" i="16"/>
  <c r="F751" i="16"/>
  <c r="F750" i="16"/>
  <c r="F749" i="16"/>
  <c r="F748" i="16"/>
  <c r="D753" i="16"/>
  <c r="D752" i="16"/>
  <c r="D751" i="16"/>
  <c r="D750" i="16"/>
  <c r="D749" i="16"/>
  <c r="D748" i="16"/>
  <c r="H657" i="16"/>
  <c r="F657" i="16"/>
  <c r="D657" i="16"/>
  <c r="H582" i="16"/>
  <c r="H581" i="16"/>
  <c r="H580" i="16"/>
  <c r="H579" i="16"/>
  <c r="H578" i="16"/>
  <c r="H577" i="16"/>
  <c r="H576" i="16"/>
  <c r="H575" i="16"/>
  <c r="H574" i="16"/>
  <c r="H573" i="16"/>
  <c r="H572" i="16"/>
  <c r="H571" i="16"/>
  <c r="H570" i="16"/>
  <c r="H569" i="16"/>
  <c r="H568" i="16"/>
  <c r="H567" i="16"/>
  <c r="H566" i="16"/>
  <c r="H565" i="16"/>
  <c r="H564" i="16"/>
  <c r="H563" i="16"/>
  <c r="H562" i="16"/>
  <c r="H561" i="16"/>
  <c r="H560" i="16"/>
  <c r="H559" i="16"/>
  <c r="H558" i="16"/>
  <c r="H557" i="16"/>
  <c r="H556" i="16"/>
  <c r="H555" i="16"/>
  <c r="H554" i="16"/>
  <c r="F582" i="16"/>
  <c r="F581" i="16"/>
  <c r="F580" i="16"/>
  <c r="F579" i="16"/>
  <c r="F578" i="16"/>
  <c r="F577" i="16"/>
  <c r="F576" i="16"/>
  <c r="F575" i="16"/>
  <c r="F574" i="16"/>
  <c r="F573" i="16"/>
  <c r="F572" i="16"/>
  <c r="F571" i="16"/>
  <c r="F570" i="16"/>
  <c r="F569" i="16"/>
  <c r="F568" i="16"/>
  <c r="F567" i="16"/>
  <c r="F566" i="16"/>
  <c r="F565" i="16"/>
  <c r="F564" i="16"/>
  <c r="F563" i="16"/>
  <c r="F562" i="16"/>
  <c r="F561" i="16"/>
  <c r="F560" i="16"/>
  <c r="F559" i="16"/>
  <c r="F558" i="16"/>
  <c r="F557" i="16"/>
  <c r="F556" i="16"/>
  <c r="F555" i="16"/>
  <c r="F554" i="16"/>
  <c r="D582" i="16"/>
  <c r="D581" i="16"/>
  <c r="D580" i="16"/>
  <c r="D579" i="16"/>
  <c r="D578" i="16"/>
  <c r="D577" i="16"/>
  <c r="D576" i="16"/>
  <c r="D575" i="16"/>
  <c r="D574" i="16"/>
  <c r="D573" i="16"/>
  <c r="D572" i="16"/>
  <c r="D571" i="16"/>
  <c r="D570" i="16"/>
  <c r="D569" i="16"/>
  <c r="D568" i="16"/>
  <c r="D567" i="16"/>
  <c r="D566" i="16"/>
  <c r="D565" i="16"/>
  <c r="D564" i="16"/>
  <c r="D563" i="16"/>
  <c r="D562" i="16"/>
  <c r="D561" i="16"/>
  <c r="D560" i="16"/>
  <c r="D559" i="16"/>
  <c r="D558" i="16"/>
  <c r="D557" i="16"/>
  <c r="D556" i="16"/>
  <c r="D555" i="16"/>
  <c r="D554" i="16"/>
  <c r="H516" i="16"/>
  <c r="H515" i="16"/>
  <c r="H514" i="16"/>
  <c r="H513" i="16"/>
  <c r="H512" i="16"/>
  <c r="H511" i="16"/>
  <c r="F516" i="16"/>
  <c r="F515" i="16"/>
  <c r="F514" i="16"/>
  <c r="F513" i="16"/>
  <c r="F512" i="16"/>
  <c r="F511" i="16"/>
  <c r="D516" i="16"/>
  <c r="D515" i="16"/>
  <c r="D514" i="16"/>
  <c r="D513" i="16"/>
  <c r="D512" i="16"/>
  <c r="D511" i="16"/>
  <c r="H504" i="16"/>
  <c r="H503" i="16"/>
  <c r="H502" i="16"/>
  <c r="H501" i="16"/>
  <c r="H500" i="16"/>
  <c r="H499" i="16"/>
  <c r="H498" i="16"/>
  <c r="H497" i="16"/>
  <c r="H496" i="16"/>
  <c r="F504" i="16"/>
  <c r="F503" i="16"/>
  <c r="F502" i="16"/>
  <c r="F501" i="16"/>
  <c r="F500" i="16"/>
  <c r="F499" i="16"/>
  <c r="F498" i="16"/>
  <c r="F497" i="16"/>
  <c r="F496" i="16"/>
  <c r="D504" i="16"/>
  <c r="D503" i="16"/>
  <c r="D502" i="16"/>
  <c r="D501" i="16"/>
  <c r="D500" i="16"/>
  <c r="D499" i="16"/>
  <c r="D498" i="16"/>
  <c r="D497" i="16"/>
  <c r="D496" i="16"/>
  <c r="H488" i="16"/>
  <c r="H487" i="16"/>
  <c r="H486" i="16"/>
  <c r="H484" i="16"/>
  <c r="H483" i="16"/>
  <c r="H478" i="16"/>
  <c r="H477" i="16"/>
  <c r="F488" i="16"/>
  <c r="F487" i="16"/>
  <c r="F486" i="16"/>
  <c r="F484" i="16"/>
  <c r="F483" i="16"/>
  <c r="F478" i="16"/>
  <c r="F477" i="16"/>
  <c r="D488" i="16"/>
  <c r="D487" i="16"/>
  <c r="D486" i="16"/>
  <c r="D484" i="16"/>
  <c r="D483" i="16"/>
  <c r="D478" i="16"/>
  <c r="D477" i="16"/>
  <c r="H457" i="16"/>
  <c r="H456" i="16"/>
  <c r="H455" i="16"/>
  <c r="F457" i="16"/>
  <c r="F456" i="16"/>
  <c r="F455" i="16"/>
  <c r="D457" i="16"/>
  <c r="D456" i="16"/>
  <c r="D455" i="16"/>
  <c r="H397" i="16"/>
  <c r="H396" i="16"/>
  <c r="F397" i="16"/>
  <c r="F396" i="16"/>
  <c r="D397" i="16"/>
  <c r="D396" i="16"/>
  <c r="H391" i="16"/>
  <c r="H390" i="16"/>
  <c r="F391" i="16"/>
  <c r="F390" i="16"/>
  <c r="D391" i="16"/>
  <c r="D390" i="16"/>
  <c r="H344" i="16"/>
  <c r="H343" i="16"/>
  <c r="H342" i="16"/>
  <c r="H341" i="16"/>
  <c r="F344" i="16"/>
  <c r="F343" i="16"/>
  <c r="F342" i="16"/>
  <c r="F341" i="16"/>
  <c r="D344" i="16"/>
  <c r="D343" i="16"/>
  <c r="D342" i="16"/>
  <c r="D341" i="16"/>
  <c r="L338" i="16"/>
  <c r="L337" i="16"/>
  <c r="L335" i="16"/>
  <c r="L334" i="16"/>
  <c r="L332" i="16"/>
  <c r="L331" i="16"/>
  <c r="H338" i="16"/>
  <c r="H337" i="16"/>
  <c r="H335" i="16"/>
  <c r="H334" i="16"/>
  <c r="H332" i="16"/>
  <c r="H331" i="16"/>
  <c r="F338" i="16"/>
  <c r="F337" i="16"/>
  <c r="F335" i="16"/>
  <c r="F334" i="16"/>
  <c r="F332" i="16"/>
  <c r="F331" i="16"/>
  <c r="D338" i="16"/>
  <c r="D337" i="16"/>
  <c r="D335" i="16"/>
  <c r="D334" i="16"/>
  <c r="D332" i="16"/>
  <c r="D331" i="16"/>
  <c r="L329" i="16"/>
  <c r="L328" i="16"/>
  <c r="H329" i="16"/>
  <c r="H328" i="16"/>
  <c r="F329" i="16"/>
  <c r="F328" i="16"/>
  <c r="D329" i="16"/>
  <c r="D328" i="16"/>
  <c r="L310" i="16"/>
  <c r="H310" i="16"/>
  <c r="F310" i="16"/>
  <c r="D310" i="16"/>
  <c r="H291" i="16"/>
  <c r="F291" i="16"/>
  <c r="D291" i="16"/>
  <c r="H284" i="16"/>
  <c r="F284" i="16"/>
  <c r="D284" i="16"/>
  <c r="H148" i="16"/>
  <c r="F148" i="16"/>
  <c r="D148" i="16"/>
  <c r="H121" i="16"/>
  <c r="H120" i="16"/>
  <c r="F121" i="16"/>
  <c r="F120" i="16"/>
  <c r="D121" i="16"/>
  <c r="D120" i="16"/>
  <c r="L96" i="16"/>
  <c r="H96" i="16"/>
  <c r="F96" i="16"/>
  <c r="D96" i="16"/>
  <c r="H83" i="16"/>
  <c r="H82" i="16"/>
  <c r="F83" i="16"/>
  <c r="F82" i="16"/>
  <c r="D83" i="16"/>
  <c r="D82" i="16"/>
  <c r="H79" i="16"/>
  <c r="H78" i="16"/>
  <c r="H77" i="16"/>
  <c r="H76" i="16"/>
  <c r="H75" i="16"/>
  <c r="H74" i="16"/>
  <c r="H73" i="16"/>
  <c r="H72" i="16"/>
  <c r="F79" i="16"/>
  <c r="F78" i="16"/>
  <c r="F77" i="16"/>
  <c r="F76" i="16"/>
  <c r="F75" i="16"/>
  <c r="F74" i="16"/>
  <c r="F73" i="16"/>
  <c r="F72" i="16"/>
  <c r="D79" i="16"/>
  <c r="D78" i="16"/>
  <c r="D77" i="16"/>
  <c r="D76" i="16"/>
  <c r="D75" i="16"/>
  <c r="D74" i="16"/>
  <c r="D73" i="16"/>
  <c r="D72" i="16"/>
  <c r="L36" i="16"/>
  <c r="L35" i="16"/>
  <c r="L34" i="16"/>
  <c r="H36" i="16"/>
  <c r="H35" i="16"/>
  <c r="H34" i="16"/>
  <c r="F36" i="16"/>
  <c r="F35" i="16"/>
  <c r="F34" i="16"/>
  <c r="D36" i="16"/>
  <c r="D35" i="16"/>
  <c r="D34" i="16"/>
  <c r="D474" i="16"/>
  <c r="F474" i="16"/>
  <c r="H474" i="16"/>
  <c r="L474" i="16"/>
  <c r="D475" i="16"/>
  <c r="F475" i="16"/>
  <c r="H475" i="16"/>
  <c r="L475" i="16"/>
  <c r="D480" i="16"/>
  <c r="F480" i="16"/>
  <c r="H480" i="16"/>
  <c r="L480" i="16"/>
  <c r="D481" i="16"/>
  <c r="F481" i="16"/>
  <c r="H481" i="16"/>
  <c r="L481" i="16"/>
  <c r="D482" i="16"/>
  <c r="F482" i="16"/>
  <c r="H482" i="16"/>
  <c r="L482" i="16"/>
  <c r="H51" i="16"/>
  <c r="L57" i="16"/>
  <c r="H57" i="16"/>
  <c r="F57" i="16"/>
  <c r="D57" i="16"/>
  <c r="L51" i="16"/>
  <c r="F51" i="16"/>
  <c r="D51" i="16"/>
  <c r="H42" i="11"/>
  <c r="H41" i="11"/>
  <c r="H40" i="11"/>
  <c r="F42" i="11"/>
  <c r="F41" i="11"/>
  <c r="F40" i="11"/>
  <c r="D42" i="11"/>
  <c r="D41" i="11"/>
  <c r="D40" i="11"/>
  <c r="H29" i="11"/>
  <c r="F29" i="11"/>
  <c r="H28" i="11"/>
  <c r="F28" i="11"/>
  <c r="D28" i="11"/>
  <c r="H16" i="11"/>
  <c r="F16" i="11"/>
  <c r="D16" i="11"/>
  <c r="H193" i="6"/>
  <c r="H120" i="6"/>
  <c r="F193" i="6"/>
  <c r="F120" i="6"/>
  <c r="H37" i="6"/>
  <c r="F37" i="6"/>
  <c r="D37" i="6"/>
  <c r="H39" i="6"/>
  <c r="F39" i="6"/>
  <c r="H26" i="6"/>
  <c r="H25" i="6"/>
  <c r="F26" i="6"/>
  <c r="F25" i="6"/>
  <c r="D26" i="6"/>
  <c r="D25" i="6"/>
  <c r="H73" i="8"/>
  <c r="H66" i="8"/>
  <c r="F73" i="8"/>
  <c r="F66" i="8"/>
  <c r="H51" i="8"/>
  <c r="F51" i="8"/>
  <c r="H44" i="8"/>
  <c r="F44" i="8"/>
  <c r="H18" i="8"/>
  <c r="H17" i="8"/>
  <c r="F18" i="8"/>
  <c r="F17" i="8"/>
  <c r="D18" i="8"/>
  <c r="D17" i="8"/>
  <c r="H18" i="3"/>
  <c r="H17" i="3"/>
  <c r="F18" i="3"/>
  <c r="F17" i="3"/>
  <c r="K42" i="11" l="1"/>
  <c r="K41" i="11"/>
  <c r="K40" i="11"/>
  <c r="K29" i="11"/>
  <c r="K28" i="11"/>
  <c r="K17" i="11"/>
  <c r="H17" i="11"/>
  <c r="F17" i="11"/>
  <c r="D17" i="11"/>
  <c r="K16" i="11"/>
  <c r="K193" i="6"/>
  <c r="K120" i="6"/>
  <c r="K39" i="6"/>
  <c r="K37" i="6"/>
  <c r="K26" i="6"/>
  <c r="K25" i="6"/>
  <c r="K24" i="6" l="1"/>
  <c r="K73" i="8"/>
  <c r="K66" i="8"/>
  <c r="K51" i="8"/>
  <c r="K44" i="8"/>
  <c r="K18" i="8"/>
  <c r="K17" i="8"/>
  <c r="K18" i="3"/>
  <c r="K17" i="3"/>
  <c r="L888" i="16" l="1"/>
  <c r="H888" i="16"/>
  <c r="F888" i="16"/>
  <c r="D888" i="16"/>
  <c r="L887" i="16"/>
  <c r="H887" i="16"/>
  <c r="F887" i="16"/>
  <c r="D887" i="16"/>
  <c r="L379" i="16" l="1"/>
  <c r="H379" i="16"/>
  <c r="F379" i="16"/>
  <c r="D379" i="16"/>
  <c r="L378" i="16"/>
  <c r="H378" i="16"/>
  <c r="F378" i="16"/>
  <c r="D378" i="16"/>
  <c r="L377" i="16"/>
  <c r="H377" i="16"/>
  <c r="F377" i="16"/>
  <c r="D377" i="16"/>
  <c r="L376" i="16"/>
  <c r="H376" i="16"/>
  <c r="F376" i="16"/>
  <c r="D376" i="16"/>
  <c r="L375" i="16"/>
  <c r="H375" i="16"/>
  <c r="F375" i="16"/>
  <c r="D375" i="16"/>
  <c r="H269" i="16"/>
  <c r="F269" i="16"/>
  <c r="D269" i="16"/>
  <c r="L55" i="16"/>
  <c r="H55" i="16"/>
  <c r="F55" i="16"/>
  <c r="D55" i="16"/>
  <c r="H53" i="16"/>
  <c r="F53" i="16"/>
  <c r="H47" i="16" l="1"/>
  <c r="F47" i="16"/>
  <c r="L50" i="16"/>
  <c r="H50" i="16"/>
  <c r="F50" i="16"/>
  <c r="D50" i="16"/>
  <c r="L49" i="16"/>
  <c r="H49" i="16"/>
  <c r="F49" i="16"/>
  <c r="D49" i="16"/>
  <c r="L48" i="16"/>
  <c r="H48" i="16"/>
  <c r="F48" i="16"/>
  <c r="D48" i="16"/>
  <c r="L47" i="16"/>
  <c r="L52" i="16"/>
  <c r="H52" i="16"/>
  <c r="F52" i="16"/>
  <c r="D52" i="16"/>
  <c r="D627" i="16"/>
  <c r="H127" i="16"/>
  <c r="F127" i="16"/>
  <c r="D127" i="16"/>
  <c r="H126" i="16"/>
  <c r="F126" i="16"/>
  <c r="D126" i="16"/>
  <c r="H93" i="16"/>
  <c r="F93" i="16"/>
  <c r="D93" i="16"/>
  <c r="L1119" i="16" l="1"/>
  <c r="H1119" i="16"/>
  <c r="F1119" i="16"/>
  <c r="D1119" i="16"/>
  <c r="L1118" i="16"/>
  <c r="H1118" i="16"/>
  <c r="F1118" i="16"/>
  <c r="L1117" i="16"/>
  <c r="H1117" i="16"/>
  <c r="F1117" i="16"/>
  <c r="D1117" i="16"/>
  <c r="L906" i="16"/>
  <c r="H906" i="16"/>
  <c r="F906" i="16"/>
  <c r="D906" i="16"/>
  <c r="L905" i="16"/>
  <c r="H905" i="16"/>
  <c r="F905" i="16"/>
  <c r="L904" i="16"/>
  <c r="H904" i="16"/>
  <c r="F904" i="16"/>
  <c r="D904" i="16"/>
  <c r="H655" i="16"/>
  <c r="F655" i="16"/>
  <c r="L655" i="16"/>
  <c r="L656" i="16"/>
  <c r="H656" i="16"/>
  <c r="F656" i="16"/>
  <c r="D656" i="16"/>
  <c r="L654" i="16"/>
  <c r="H654" i="16"/>
  <c r="F654" i="16"/>
  <c r="D654" i="16"/>
  <c r="L410" i="16"/>
  <c r="H410" i="16"/>
  <c r="F410" i="16"/>
  <c r="D410" i="16"/>
  <c r="L409" i="16"/>
  <c r="H409" i="16"/>
  <c r="F409" i="16"/>
  <c r="D409" i="16"/>
  <c r="L408" i="16"/>
  <c r="H408" i="16"/>
  <c r="F408" i="16"/>
  <c r="D408" i="16"/>
  <c r="L407" i="16"/>
  <c r="H407" i="16"/>
  <c r="F407" i="16"/>
  <c r="D407" i="16"/>
  <c r="L406" i="16"/>
  <c r="H406" i="16"/>
  <c r="F406" i="16"/>
  <c r="D406" i="16"/>
  <c r="L405" i="16"/>
  <c r="H405" i="16"/>
  <c r="F405" i="16"/>
  <c r="D405" i="16"/>
  <c r="L404" i="16"/>
  <c r="H404" i="16"/>
  <c r="F404" i="16"/>
  <c r="D404" i="16"/>
  <c r="L403" i="16"/>
  <c r="H403" i="16"/>
  <c r="F403" i="16"/>
  <c r="D403" i="16"/>
  <c r="L402" i="16"/>
  <c r="H402" i="16"/>
  <c r="F402" i="16"/>
  <c r="D402" i="16"/>
  <c r="L401" i="16"/>
  <c r="H401" i="16"/>
  <c r="F401" i="16"/>
  <c r="D401" i="16"/>
  <c r="L400" i="16"/>
  <c r="H400" i="16"/>
  <c r="F400" i="16"/>
  <c r="D400" i="16"/>
  <c r="L399" i="16"/>
  <c r="H399" i="16"/>
  <c r="F399" i="16"/>
  <c r="D399" i="16"/>
  <c r="L398" i="16"/>
  <c r="H398" i="16"/>
  <c r="F398" i="16"/>
  <c r="D398" i="16"/>
  <c r="L355" i="16"/>
  <c r="H355" i="16"/>
  <c r="F355" i="16"/>
  <c r="L354" i="16"/>
  <c r="H354" i="16"/>
  <c r="F354" i="16"/>
  <c r="L352" i="16"/>
  <c r="H352" i="16"/>
  <c r="F352" i="16"/>
  <c r="L351" i="16"/>
  <c r="H351" i="16"/>
  <c r="F351" i="16"/>
  <c r="H305" i="16"/>
  <c r="F305" i="16"/>
  <c r="H304" i="16"/>
  <c r="F304" i="16"/>
  <c r="L304" i="16"/>
  <c r="L303" i="16"/>
  <c r="H303" i="16"/>
  <c r="F303" i="16"/>
  <c r="D303" i="16"/>
  <c r="L305" i="16"/>
  <c r="H266" i="16"/>
  <c r="H265" i="16"/>
  <c r="F265" i="16"/>
  <c r="D265" i="16"/>
  <c r="H268" i="16"/>
  <c r="F268" i="16"/>
  <c r="L269" i="16"/>
  <c r="L268" i="16"/>
  <c r="L204" i="16"/>
  <c r="H204" i="16"/>
  <c r="F204" i="16"/>
  <c r="D204" i="16"/>
  <c r="L203" i="16"/>
  <c r="H203" i="16"/>
  <c r="F203" i="16"/>
  <c r="D203" i="16"/>
  <c r="L202" i="16"/>
  <c r="H202" i="16"/>
  <c r="F202" i="16"/>
  <c r="D202" i="16"/>
  <c r="L201" i="16"/>
  <c r="H201" i="16"/>
  <c r="F201" i="16"/>
  <c r="D201" i="16"/>
  <c r="L200" i="16"/>
  <c r="H200" i="16"/>
  <c r="F200" i="16"/>
  <c r="D200" i="16"/>
  <c r="H146" i="16" l="1"/>
  <c r="H145" i="16"/>
  <c r="F146" i="16"/>
  <c r="F145" i="16"/>
  <c r="D145" i="16"/>
  <c r="L146" i="16"/>
  <c r="L127" i="16"/>
  <c r="L126" i="16"/>
  <c r="L125" i="16"/>
  <c r="H125" i="16"/>
  <c r="F125" i="16"/>
  <c r="L124" i="16"/>
  <c r="H124" i="16"/>
  <c r="F124" i="16"/>
  <c r="L123" i="16"/>
  <c r="H123" i="16"/>
  <c r="F123" i="16"/>
  <c r="L115" i="16"/>
  <c r="L114" i="16"/>
  <c r="H94" i="16"/>
  <c r="F94" i="16"/>
  <c r="H95" i="16"/>
  <c r="F95" i="16"/>
  <c r="L95" i="16" l="1"/>
  <c r="L94" i="16"/>
  <c r="L93" i="16"/>
  <c r="L92" i="16"/>
  <c r="H92" i="16"/>
  <c r="F92" i="16"/>
  <c r="D92" i="16"/>
  <c r="L91" i="16"/>
  <c r="H91" i="16"/>
  <c r="F91" i="16"/>
  <c r="D91" i="16"/>
  <c r="L90" i="16"/>
  <c r="H90" i="16"/>
  <c r="F90" i="16"/>
  <c r="D90" i="16"/>
  <c r="L88" i="16"/>
  <c r="H88" i="16"/>
  <c r="F88" i="16"/>
  <c r="D88" i="16"/>
  <c r="L87" i="16"/>
  <c r="H87" i="16"/>
  <c r="F87" i="16"/>
  <c r="D87" i="16"/>
  <c r="L86" i="16"/>
  <c r="H86" i="16"/>
  <c r="F86" i="16"/>
  <c r="D86" i="16"/>
  <c r="L85" i="16"/>
  <c r="H85" i="16"/>
  <c r="F85" i="16"/>
  <c r="D85" i="16"/>
  <c r="H56" i="16"/>
  <c r="H54" i="16"/>
  <c r="F56" i="16"/>
  <c r="F54" i="16"/>
  <c r="D56" i="16"/>
  <c r="D54" i="16"/>
  <c r="L56" i="16"/>
  <c r="L54" i="16"/>
  <c r="L53" i="16"/>
  <c r="K201" i="6" l="1"/>
  <c r="H201" i="6"/>
  <c r="F201" i="6"/>
  <c r="D201" i="6"/>
  <c r="K202" i="6"/>
  <c r="H202" i="6"/>
  <c r="F202" i="6"/>
  <c r="D202" i="6"/>
  <c r="K199" i="6"/>
  <c r="H199" i="6"/>
  <c r="F199" i="6"/>
  <c r="D199" i="6"/>
  <c r="K203" i="6"/>
  <c r="H203" i="6"/>
  <c r="F203" i="6"/>
  <c r="D203" i="6"/>
  <c r="K123" i="6"/>
  <c r="H123" i="6"/>
  <c r="F123" i="6"/>
  <c r="D123" i="6"/>
  <c r="K124" i="6"/>
  <c r="H124" i="6"/>
  <c r="F124" i="6"/>
  <c r="D124" i="6"/>
  <c r="D44" i="6"/>
  <c r="F44" i="6"/>
  <c r="H44" i="6"/>
  <c r="K44" i="6"/>
  <c r="D45" i="6"/>
  <c r="F45" i="6"/>
  <c r="H45" i="6"/>
  <c r="K45" i="6"/>
  <c r="D46" i="6"/>
  <c r="F46" i="6"/>
  <c r="H46" i="6"/>
  <c r="K46" i="6"/>
  <c r="K34" i="6"/>
  <c r="H34" i="6"/>
  <c r="F34" i="6"/>
  <c r="D34" i="6"/>
  <c r="K35" i="6"/>
  <c r="H35" i="6"/>
  <c r="F35" i="6"/>
  <c r="D35" i="6"/>
  <c r="L8" i="16" l="1"/>
  <c r="H8" i="16"/>
  <c r="F8" i="16"/>
  <c r="D8" i="16"/>
  <c r="L7" i="16"/>
  <c r="H7" i="16"/>
  <c r="F7" i="16"/>
  <c r="D7" i="16"/>
  <c r="L6" i="16"/>
  <c r="H6" i="16"/>
  <c r="F6" i="16"/>
  <c r="D6" i="16"/>
  <c r="K8" i="11"/>
  <c r="H8" i="11"/>
  <c r="F8" i="11"/>
  <c r="D8" i="11"/>
  <c r="K7" i="11"/>
  <c r="H7" i="11"/>
  <c r="F7" i="11"/>
  <c r="D7" i="11"/>
  <c r="K6" i="11"/>
  <c r="H6" i="11"/>
  <c r="F6" i="11"/>
  <c r="D6" i="11"/>
  <c r="K8" i="6"/>
  <c r="H8" i="6"/>
  <c r="F8" i="6"/>
  <c r="D8" i="6"/>
  <c r="K7" i="6"/>
  <c r="H7" i="6"/>
  <c r="F7" i="6"/>
  <c r="D7" i="6"/>
  <c r="K6" i="6"/>
  <c r="H6" i="6"/>
  <c r="F6" i="6"/>
  <c r="D6" i="6"/>
  <c r="K8" i="8"/>
  <c r="H8" i="8"/>
  <c r="F8" i="8"/>
  <c r="D8" i="8"/>
  <c r="K7" i="8"/>
  <c r="H7" i="8"/>
  <c r="F7" i="8"/>
  <c r="D7" i="8"/>
  <c r="K6" i="8"/>
  <c r="H6" i="8"/>
  <c r="F6" i="8"/>
  <c r="D6" i="8"/>
  <c r="K8" i="3"/>
  <c r="H8" i="3"/>
  <c r="F8" i="3"/>
  <c r="D8" i="3"/>
  <c r="K7" i="3"/>
  <c r="H7" i="3"/>
  <c r="F7" i="3"/>
  <c r="D7" i="3"/>
  <c r="K6" i="3"/>
  <c r="H6" i="3"/>
  <c r="F6" i="3"/>
  <c r="D6" i="3"/>
  <c r="H359" i="16"/>
  <c r="F359" i="16"/>
  <c r="D359" i="16"/>
  <c r="H84" i="16"/>
  <c r="F84" i="16"/>
  <c r="D84" i="16"/>
  <c r="K46" i="11"/>
  <c r="K45" i="11"/>
  <c r="K44" i="11"/>
  <c r="K43" i="11"/>
  <c r="K39" i="11"/>
  <c r="K38" i="11"/>
  <c r="K37" i="11"/>
  <c r="K35" i="11"/>
  <c r="K34" i="11"/>
  <c r="K33" i="11"/>
  <c r="K31" i="11"/>
  <c r="K30" i="11"/>
  <c r="K27" i="11"/>
  <c r="K26" i="11"/>
  <c r="K25" i="11"/>
  <c r="K24" i="11"/>
  <c r="K23" i="11"/>
  <c r="K22" i="11"/>
  <c r="K21" i="11"/>
  <c r="K20" i="11"/>
  <c r="K19" i="11"/>
  <c r="K15" i="11"/>
  <c r="K14" i="11"/>
  <c r="K13" i="11"/>
  <c r="K12" i="11"/>
  <c r="K11" i="11"/>
  <c r="K10" i="11"/>
  <c r="K9" i="11"/>
  <c r="K204" i="6"/>
  <c r="K198" i="6"/>
  <c r="K197" i="6"/>
  <c r="K196" i="6"/>
  <c r="K195" i="6"/>
  <c r="K194" i="6"/>
  <c r="K192" i="6"/>
  <c r="K191" i="6"/>
  <c r="K190" i="6"/>
  <c r="K189" i="6"/>
  <c r="K188" i="6"/>
  <c r="K187" i="6"/>
  <c r="K163" i="6"/>
  <c r="K185" i="6"/>
  <c r="K184" i="6"/>
  <c r="K183" i="6"/>
  <c r="K182" i="6"/>
  <c r="K181" i="6"/>
  <c r="K180" i="6"/>
  <c r="K179" i="6"/>
  <c r="K178" i="6"/>
  <c r="K177" i="6"/>
  <c r="K176" i="6"/>
  <c r="K175" i="6"/>
  <c r="K174" i="6"/>
  <c r="K173" i="6"/>
  <c r="K172" i="6"/>
  <c r="K171" i="6"/>
  <c r="K170" i="6"/>
  <c r="K169" i="6"/>
  <c r="K167" i="6"/>
  <c r="K166" i="6"/>
  <c r="K165" i="6"/>
  <c r="K164" i="6"/>
  <c r="K162" i="6"/>
  <c r="K161" i="6"/>
  <c r="K160" i="6"/>
  <c r="K158" i="6"/>
  <c r="K157" i="6"/>
  <c r="K156" i="6"/>
  <c r="K155" i="6"/>
  <c r="K154" i="6"/>
  <c r="K153" i="6"/>
  <c r="K152" i="6"/>
  <c r="K151" i="6"/>
  <c r="K150" i="6"/>
  <c r="K149" i="6"/>
  <c r="K148" i="6"/>
  <c r="K147" i="6"/>
  <c r="K146" i="6"/>
  <c r="K145" i="6"/>
  <c r="K144" i="6"/>
  <c r="K143" i="6"/>
  <c r="K142" i="6"/>
  <c r="K141" i="6"/>
  <c r="K140" i="6"/>
  <c r="K139" i="6"/>
  <c r="K138" i="6"/>
  <c r="K137" i="6"/>
  <c r="K136" i="6"/>
  <c r="K135" i="6"/>
  <c r="K133" i="6"/>
  <c r="K131" i="6"/>
  <c r="K130" i="6"/>
  <c r="K129" i="6"/>
  <c r="K128" i="6"/>
  <c r="K127" i="6"/>
  <c r="K126" i="6"/>
  <c r="K125" i="6"/>
  <c r="K122" i="6"/>
  <c r="K121" i="6"/>
  <c r="K119" i="6"/>
  <c r="K118" i="6"/>
  <c r="K117" i="6"/>
  <c r="K116" i="6"/>
  <c r="K115" i="6"/>
  <c r="K114" i="6"/>
  <c r="K112" i="6"/>
  <c r="K111" i="6"/>
  <c r="K110" i="6"/>
  <c r="K109" i="6"/>
  <c r="K108" i="6"/>
  <c r="K106" i="6"/>
  <c r="K105" i="6"/>
  <c r="K104" i="6"/>
  <c r="K103" i="6"/>
  <c r="K102" i="6"/>
  <c r="K100" i="6"/>
  <c r="K99" i="6"/>
  <c r="K98" i="6"/>
  <c r="K97" i="6"/>
  <c r="K96" i="6"/>
  <c r="K95" i="6"/>
  <c r="K94" i="6"/>
  <c r="K93" i="6"/>
  <c r="K92" i="6"/>
  <c r="K91" i="6"/>
  <c r="K90" i="6"/>
  <c r="K89" i="6"/>
  <c r="K88" i="6"/>
  <c r="K87" i="6"/>
  <c r="K86" i="6"/>
  <c r="K85" i="6"/>
  <c r="K84" i="6"/>
  <c r="K83" i="6"/>
  <c r="K82" i="6"/>
  <c r="K81" i="6"/>
  <c r="K79" i="6"/>
  <c r="K78" i="6"/>
  <c r="K77" i="6"/>
  <c r="K76" i="6"/>
  <c r="K75" i="6"/>
  <c r="K74" i="6"/>
  <c r="K73" i="6"/>
  <c r="K72" i="6"/>
  <c r="K71" i="6"/>
  <c r="K70" i="6"/>
  <c r="K69" i="6"/>
  <c r="K68" i="6"/>
  <c r="K67" i="6"/>
  <c r="K66" i="6"/>
  <c r="K65" i="6"/>
  <c r="K64" i="6"/>
  <c r="K63" i="6"/>
  <c r="K62" i="6"/>
  <c r="K61" i="6"/>
  <c r="K60" i="6"/>
  <c r="K59" i="6"/>
  <c r="K58" i="6"/>
  <c r="K57" i="6"/>
  <c r="K56" i="6"/>
  <c r="K55" i="6"/>
  <c r="K54" i="6"/>
  <c r="K52" i="6"/>
  <c r="K51" i="6"/>
  <c r="K49" i="6"/>
  <c r="K48" i="6"/>
  <c r="K47" i="6"/>
  <c r="K43" i="6"/>
  <c r="K42" i="6"/>
  <c r="K41" i="6"/>
  <c r="K40" i="6"/>
  <c r="K36" i="6"/>
  <c r="K33" i="6"/>
  <c r="K32" i="6"/>
  <c r="K31" i="6"/>
  <c r="K30" i="6"/>
  <c r="K29" i="6"/>
  <c r="K28" i="6"/>
  <c r="K23" i="6"/>
  <c r="K22" i="6"/>
  <c r="K21" i="6"/>
  <c r="K20" i="6"/>
  <c r="K19" i="6"/>
  <c r="K18" i="6"/>
  <c r="K17" i="6"/>
  <c r="K16" i="6"/>
  <c r="K15" i="6"/>
  <c r="K14" i="6"/>
  <c r="K13" i="6"/>
  <c r="K12" i="6"/>
  <c r="K11" i="6"/>
  <c r="K10" i="6"/>
  <c r="K9" i="6"/>
  <c r="K76" i="8"/>
  <c r="K75" i="8"/>
  <c r="K74" i="8"/>
  <c r="K71" i="8"/>
  <c r="K70" i="8"/>
  <c r="K69" i="8"/>
  <c r="K68" i="8"/>
  <c r="K64" i="8"/>
  <c r="K63" i="8"/>
  <c r="K62" i="8"/>
  <c r="K61" i="8"/>
  <c r="K59" i="8"/>
  <c r="K58" i="8"/>
  <c r="K57" i="8"/>
  <c r="K56" i="8"/>
  <c r="K54" i="8"/>
  <c r="K53" i="8"/>
  <c r="K52" i="8"/>
  <c r="K49" i="8"/>
  <c r="K48" i="8"/>
  <c r="K47" i="8"/>
  <c r="K46" i="8"/>
  <c r="K42" i="8"/>
  <c r="K40" i="8"/>
  <c r="K39" i="8"/>
  <c r="K38" i="8"/>
  <c r="K37" i="8"/>
  <c r="K36" i="8"/>
  <c r="K35" i="8"/>
  <c r="K34" i="8"/>
  <c r="K33" i="8"/>
  <c r="K32" i="8"/>
  <c r="K31" i="8"/>
  <c r="K30" i="8"/>
  <c r="K29" i="8"/>
  <c r="K27" i="8"/>
  <c r="K26" i="8"/>
  <c r="K25" i="8"/>
  <c r="K24" i="8"/>
  <c r="K22" i="8"/>
  <c r="K21" i="8"/>
  <c r="K20" i="8"/>
  <c r="K16" i="8"/>
  <c r="K15" i="8"/>
  <c r="K14" i="8"/>
  <c r="K13" i="8"/>
  <c r="K12" i="8"/>
  <c r="K11" i="8"/>
  <c r="K10" i="8"/>
  <c r="K9" i="8"/>
  <c r="K82" i="3"/>
  <c r="K81" i="3"/>
  <c r="K80" i="3"/>
  <c r="K79" i="3"/>
  <c r="K78" i="3"/>
  <c r="K77" i="3"/>
  <c r="K76" i="3"/>
  <c r="K75" i="3"/>
  <c r="K74" i="3"/>
  <c r="K73" i="3"/>
  <c r="K72" i="3"/>
  <c r="K71" i="3"/>
  <c r="K70" i="3"/>
  <c r="K69" i="3"/>
  <c r="K67" i="3"/>
  <c r="K66" i="3"/>
  <c r="K65" i="3"/>
  <c r="K64" i="3"/>
  <c r="K63" i="3"/>
  <c r="K62" i="3"/>
  <c r="K61" i="3"/>
  <c r="K60" i="3"/>
  <c r="K59" i="3"/>
  <c r="K58" i="3"/>
  <c r="K57" i="3"/>
  <c r="K55" i="3"/>
  <c r="K54" i="3"/>
  <c r="K53" i="3"/>
  <c r="K52" i="3"/>
  <c r="K50" i="3"/>
  <c r="K49" i="3"/>
  <c r="K48" i="3"/>
  <c r="K47" i="3"/>
  <c r="K46" i="3"/>
  <c r="K45" i="3"/>
  <c r="K44" i="3"/>
  <c r="K43" i="3"/>
  <c r="K42" i="3"/>
  <c r="K41" i="3"/>
  <c r="K40" i="3"/>
  <c r="K39" i="3"/>
  <c r="K38" i="3"/>
  <c r="K37" i="3"/>
  <c r="K36" i="3"/>
  <c r="K35" i="3"/>
  <c r="K34" i="3"/>
  <c r="K32" i="3"/>
  <c r="K31" i="3"/>
  <c r="K30" i="3"/>
  <c r="K29" i="3"/>
  <c r="K28" i="3"/>
  <c r="K27" i="3"/>
  <c r="K26" i="3"/>
  <c r="K25" i="3"/>
  <c r="K24" i="3"/>
  <c r="K23" i="3"/>
  <c r="K22" i="3"/>
  <c r="K21" i="3"/>
  <c r="K20" i="3"/>
  <c r="K16" i="3"/>
  <c r="K15" i="3"/>
  <c r="K14" i="3"/>
  <c r="K13" i="3"/>
  <c r="K12" i="3"/>
  <c r="K11" i="3"/>
  <c r="K10" i="3"/>
  <c r="K9" i="3"/>
  <c r="L1333" i="16"/>
  <c r="L1332" i="16"/>
  <c r="L1331" i="16"/>
  <c r="L1330" i="16"/>
  <c r="L1329" i="16"/>
  <c r="L1328" i="16"/>
  <c r="L1327" i="16"/>
  <c r="L1326" i="16"/>
  <c r="L1325" i="16"/>
  <c r="L1324" i="16"/>
  <c r="L1323" i="16"/>
  <c r="L1322" i="16"/>
  <c r="L1321" i="16"/>
  <c r="L1320" i="16"/>
  <c r="L1319" i="16"/>
  <c r="L1318" i="16"/>
  <c r="L1317" i="16"/>
  <c r="L1316" i="16"/>
  <c r="L1315" i="16"/>
  <c r="L1314" i="16"/>
  <c r="L1313" i="16"/>
  <c r="L1312" i="16"/>
  <c r="L1311" i="16"/>
  <c r="L1310" i="16"/>
  <c r="L1308" i="16"/>
  <c r="L1307" i="16"/>
  <c r="L1306" i="16"/>
  <c r="L1305" i="16"/>
  <c r="L1304" i="16"/>
  <c r="L1303" i="16"/>
  <c r="L1302" i="16"/>
  <c r="L1301" i="16"/>
  <c r="L1300" i="16"/>
  <c r="L1299" i="16"/>
  <c r="L1298" i="16"/>
  <c r="L1297" i="16"/>
  <c r="L1296" i="16"/>
  <c r="L1295" i="16"/>
  <c r="L1294" i="16"/>
  <c r="L1292" i="16"/>
  <c r="L1291" i="16"/>
  <c r="L1290" i="16"/>
  <c r="L1289" i="16"/>
  <c r="L1288" i="16"/>
  <c r="L1287" i="16"/>
  <c r="L1286" i="16"/>
  <c r="L1285" i="16"/>
  <c r="L1284" i="16"/>
  <c r="L1283" i="16"/>
  <c r="L1282"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49" i="16"/>
  <c r="L1248" i="16"/>
  <c r="L1247" i="16"/>
  <c r="L1246" i="16"/>
  <c r="L1245" i="16"/>
  <c r="L1244" i="16"/>
  <c r="L1243" i="16"/>
  <c r="L1242" i="16"/>
  <c r="L1241" i="16"/>
  <c r="L1240" i="16"/>
  <c r="L1239" i="16"/>
  <c r="L1238" i="16"/>
  <c r="L1237" i="16"/>
  <c r="L1236" i="16"/>
  <c r="L1235" i="16"/>
  <c r="L1234" i="16"/>
  <c r="L1233" i="16"/>
  <c r="L1232" i="16"/>
  <c r="L1231" i="16"/>
  <c r="L1230" i="16"/>
  <c r="L1228" i="16"/>
  <c r="L1227" i="16"/>
  <c r="L1226" i="16"/>
  <c r="L1225" i="16"/>
  <c r="L1224" i="16"/>
  <c r="L1223" i="16"/>
  <c r="L1222" i="16"/>
  <c r="L1221" i="16"/>
  <c r="L1220" i="16"/>
  <c r="L1219" i="16"/>
  <c r="L1218" i="16"/>
  <c r="L1217" i="16"/>
  <c r="L1210"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1" i="16"/>
  <c r="L1170" i="16"/>
  <c r="L1169" i="16"/>
  <c r="L1168" i="16"/>
  <c r="L1167" i="16"/>
  <c r="L1166" i="16"/>
  <c r="L1165" i="16"/>
  <c r="L1164" i="16"/>
  <c r="L1163" i="16"/>
  <c r="L1162" i="16"/>
  <c r="L1161" i="16"/>
  <c r="L1160" i="16"/>
  <c r="L1159" i="16"/>
  <c r="L1158" i="16"/>
  <c r="L1157" i="16"/>
  <c r="L1156" i="16"/>
  <c r="L1155" i="16"/>
  <c r="L1154" i="16"/>
  <c r="L1153" i="16"/>
  <c r="L1152" i="16"/>
  <c r="L1151" i="16"/>
  <c r="L1150" i="16"/>
  <c r="L1148" i="16"/>
  <c r="L1147" i="16"/>
  <c r="L1146" i="16"/>
  <c r="L1145" i="16"/>
  <c r="L1144" i="16"/>
  <c r="L1143" i="16"/>
  <c r="L1142" i="16"/>
  <c r="L1141" i="16"/>
  <c r="L1140" i="16"/>
  <c r="L1139" i="16"/>
  <c r="L1138" i="16"/>
  <c r="L1137" i="16"/>
  <c r="L1136" i="16"/>
  <c r="L1135" i="16"/>
  <c r="L1134" i="16"/>
  <c r="L1133" i="16"/>
  <c r="L1132" i="16"/>
  <c r="L1131" i="16"/>
  <c r="L1130" i="16"/>
  <c r="L1129" i="16"/>
  <c r="L1128" i="16"/>
  <c r="L1127" i="16"/>
  <c r="L1126" i="16"/>
  <c r="L1125" i="16"/>
  <c r="L1124" i="16"/>
  <c r="L1123" i="16"/>
  <c r="L1122" i="16"/>
  <c r="L1116" i="16"/>
  <c r="L1115" i="16"/>
  <c r="L1114" i="16"/>
  <c r="L1113" i="16"/>
  <c r="L1112" i="16"/>
  <c r="L1111" i="16"/>
  <c r="L1110" i="16"/>
  <c r="L1109" i="16"/>
  <c r="L1108" i="16"/>
  <c r="L1107" i="16"/>
  <c r="L1106" i="16"/>
  <c r="L1105" i="16"/>
  <c r="L1104" i="16"/>
  <c r="L1103" i="16"/>
  <c r="L1102" i="16"/>
  <c r="L1101" i="16"/>
  <c r="L1100" i="16"/>
  <c r="L1099" i="16"/>
  <c r="L1098" i="16"/>
  <c r="L1097" i="16"/>
  <c r="L1096" i="16"/>
  <c r="L1095" i="16"/>
  <c r="L1094" i="16"/>
  <c r="L1093" i="16"/>
  <c r="L1092" i="16"/>
  <c r="L1091" i="16"/>
  <c r="L1090" i="16"/>
  <c r="L1089" i="16"/>
  <c r="L1088" i="16"/>
  <c r="L1087" i="16"/>
  <c r="L1086" i="16"/>
  <c r="L1085" i="16"/>
  <c r="L1084" i="16"/>
  <c r="L1083" i="16"/>
  <c r="L1082" i="16"/>
  <c r="L1081" i="16"/>
  <c r="L1080" i="16"/>
  <c r="L1079" i="16"/>
  <c r="L1077" i="16"/>
  <c r="L1076" i="16"/>
  <c r="L1075" i="16"/>
  <c r="L1074" i="16"/>
  <c r="L1073" i="16"/>
  <c r="L1072" i="16"/>
  <c r="L1071" i="16"/>
  <c r="L1070" i="16"/>
  <c r="L1069" i="16"/>
  <c r="L1068" i="16"/>
  <c r="L1067" i="16"/>
  <c r="L1066" i="16"/>
  <c r="L1065" i="16"/>
  <c r="L1064" i="16"/>
  <c r="L1063" i="16"/>
  <c r="L1062" i="16"/>
  <c r="L1060" i="16"/>
  <c r="L1059" i="16"/>
  <c r="L1058" i="16"/>
  <c r="L1057" i="16"/>
  <c r="L1056" i="16"/>
  <c r="L1055" i="16"/>
  <c r="L1054" i="16"/>
  <c r="L1053" i="16"/>
  <c r="L1052" i="16"/>
  <c r="L1051" i="16"/>
  <c r="L1050" i="16"/>
  <c r="L1049" i="16"/>
  <c r="L1048" i="16"/>
  <c r="L1047" i="16"/>
  <c r="L1046" i="16"/>
  <c r="L1044" i="16"/>
  <c r="L1043" i="16"/>
  <c r="L1042" i="16"/>
  <c r="L1041" i="16"/>
  <c r="L1040" i="16"/>
  <c r="L1039" i="16"/>
  <c r="L1038" i="16"/>
  <c r="L1037" i="16"/>
  <c r="L1036" i="16"/>
  <c r="L1035" i="16"/>
  <c r="L1034" i="16"/>
  <c r="L1032" i="16"/>
  <c r="L1031" i="16"/>
  <c r="L1030" i="16"/>
  <c r="L1029" i="16"/>
  <c r="L1028" i="16"/>
  <c r="L1027" i="16"/>
  <c r="L1026" i="16"/>
  <c r="L1025" i="16"/>
  <c r="L1024" i="16"/>
  <c r="L1023" i="16"/>
  <c r="L1022" i="16"/>
  <c r="L1021" i="16"/>
  <c r="L1020" i="16"/>
  <c r="L1019" i="16"/>
  <c r="L1018" i="16"/>
  <c r="L1017" i="16"/>
  <c r="L1016" i="16"/>
  <c r="L1015" i="16"/>
  <c r="L1013" i="16"/>
  <c r="L1012" i="16"/>
  <c r="L1011" i="16"/>
  <c r="L1010" i="16"/>
  <c r="L1009" i="16"/>
  <c r="L1008" i="16"/>
  <c r="L1007" i="16"/>
  <c r="L1006" i="16"/>
  <c r="L1005" i="16"/>
  <c r="L1004" i="16"/>
  <c r="L1003" i="16"/>
  <c r="L1002" i="16"/>
  <c r="L1000" i="16"/>
  <c r="L999" i="16"/>
  <c r="L998" i="16"/>
  <c r="L997" i="16"/>
  <c r="L996" i="16"/>
  <c r="L995" i="16"/>
  <c r="L994" i="16"/>
  <c r="L993" i="16"/>
  <c r="L992" i="16"/>
  <c r="L991" i="16"/>
  <c r="L990" i="16"/>
  <c r="L989" i="16"/>
  <c r="L982" i="16"/>
  <c r="L981" i="16"/>
  <c r="L980" i="16"/>
  <c r="L979" i="16"/>
  <c r="L978" i="16"/>
  <c r="L977" i="16"/>
  <c r="L976" i="16"/>
  <c r="L975" i="16"/>
  <c r="L974" i="16"/>
  <c r="L973" i="16"/>
  <c r="L972" i="16"/>
  <c r="L971" i="16"/>
  <c r="L970" i="16"/>
  <c r="L969" i="16"/>
  <c r="L968" i="16"/>
  <c r="L967" i="16"/>
  <c r="L966"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1" i="16"/>
  <c r="L940" i="16"/>
  <c r="L939" i="16"/>
  <c r="L938" i="16"/>
  <c r="L937" i="16"/>
  <c r="L936" i="16"/>
  <c r="L935" i="16"/>
  <c r="L934" i="16"/>
  <c r="L933" i="16"/>
  <c r="L932" i="16"/>
  <c r="L931" i="16"/>
  <c r="L930" i="16"/>
  <c r="L929" i="16"/>
  <c r="L928" i="16"/>
  <c r="L927" i="16"/>
  <c r="L926" i="16"/>
  <c r="L925" i="16"/>
  <c r="L924" i="16"/>
  <c r="L923" i="16"/>
  <c r="L922" i="16"/>
  <c r="L920" i="16"/>
  <c r="L919" i="16"/>
  <c r="L918" i="16"/>
  <c r="L917" i="16"/>
  <c r="L916" i="16"/>
  <c r="L915" i="16"/>
  <c r="L914" i="16"/>
  <c r="L913" i="16"/>
  <c r="L912" i="16"/>
  <c r="L911" i="16"/>
  <c r="L910" i="16"/>
  <c r="L909" i="16"/>
  <c r="L903" i="16"/>
  <c r="L902" i="16"/>
  <c r="L901" i="16"/>
  <c r="L900" i="16"/>
  <c r="L899" i="16"/>
  <c r="L898" i="16"/>
  <c r="L897" i="16"/>
  <c r="L896" i="16"/>
  <c r="L895" i="16"/>
  <c r="L894" i="16"/>
  <c r="L893" i="16"/>
  <c r="L892" i="16"/>
  <c r="L891" i="16"/>
  <c r="L890" i="16"/>
  <c r="L889" i="16"/>
  <c r="L886" i="16"/>
  <c r="L885" i="16"/>
  <c r="L884" i="16"/>
  <c r="L883" i="16"/>
  <c r="L882" i="16"/>
  <c r="L881" i="16"/>
  <c r="L880" i="16"/>
  <c r="L879" i="16"/>
  <c r="L878" i="16"/>
  <c r="L877" i="16"/>
  <c r="L876" i="16"/>
  <c r="L875" i="16"/>
  <c r="L874" i="16"/>
  <c r="L872" i="16"/>
  <c r="L871" i="16"/>
  <c r="L870" i="16"/>
  <c r="L869" i="16"/>
  <c r="L868" i="16"/>
  <c r="L867" i="16"/>
  <c r="L866" i="16"/>
  <c r="L865" i="16"/>
  <c r="L864" i="16"/>
  <c r="L863" i="16"/>
  <c r="L862" i="16"/>
  <c r="L861" i="16"/>
  <c r="L860" i="16"/>
  <c r="L859" i="16"/>
  <c r="L858" i="16"/>
  <c r="L857" i="16"/>
  <c r="L856" i="16"/>
  <c r="L855" i="16"/>
  <c r="L854" i="16"/>
  <c r="L853" i="16"/>
  <c r="L852" i="16"/>
  <c r="L851" i="16"/>
  <c r="L850" i="16"/>
  <c r="L849" i="16"/>
  <c r="L847" i="16"/>
  <c r="L846" i="16"/>
  <c r="L845" i="16"/>
  <c r="L844" i="16"/>
  <c r="L843" i="16"/>
  <c r="L842" i="16"/>
  <c r="L841" i="16"/>
  <c r="L840" i="16"/>
  <c r="L839" i="16"/>
  <c r="L838" i="16"/>
  <c r="L837" i="16"/>
  <c r="L836" i="16"/>
  <c r="L835" i="16"/>
  <c r="L834" i="16"/>
  <c r="L833" i="16"/>
  <c r="L831" i="16"/>
  <c r="L830" i="16"/>
  <c r="L829" i="16"/>
  <c r="L828" i="16"/>
  <c r="L827" i="16"/>
  <c r="L826" i="16"/>
  <c r="L825" i="16"/>
  <c r="L824" i="16"/>
  <c r="L823" i="16"/>
  <c r="L822" i="16"/>
  <c r="L821" i="16"/>
  <c r="L819" i="16"/>
  <c r="L818" i="16"/>
  <c r="L817" i="16"/>
  <c r="L816" i="16"/>
  <c r="L815" i="16"/>
  <c r="L814" i="16"/>
  <c r="L813" i="16"/>
  <c r="L812" i="16"/>
  <c r="L811"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6" i="16"/>
  <c r="L785" i="16"/>
  <c r="L784" i="16"/>
  <c r="L783" i="16"/>
  <c r="L782" i="16"/>
  <c r="L781" i="16"/>
  <c r="L780" i="16"/>
  <c r="L779" i="16"/>
  <c r="L778" i="16"/>
  <c r="L777" i="16"/>
  <c r="L776" i="16"/>
  <c r="L775" i="16"/>
  <c r="L774" i="16"/>
  <c r="L773" i="16"/>
  <c r="L772" i="16"/>
  <c r="L771" i="16"/>
  <c r="L770" i="16"/>
  <c r="L769" i="16"/>
  <c r="L768" i="16"/>
  <c r="L767" i="16"/>
  <c r="L765" i="16"/>
  <c r="L764" i="16"/>
  <c r="L763" i="16"/>
  <c r="L762" i="16"/>
  <c r="L761" i="16"/>
  <c r="L760" i="16"/>
  <c r="L759" i="16"/>
  <c r="L758" i="16"/>
  <c r="L757" i="16"/>
  <c r="L756" i="16"/>
  <c r="L755" i="16"/>
  <c r="L754" i="16"/>
  <c r="L747" i="16"/>
  <c r="L746" i="16"/>
  <c r="L745" i="16"/>
  <c r="L744" i="16"/>
  <c r="L743" i="16"/>
  <c r="L742" i="16"/>
  <c r="L741" i="16"/>
  <c r="L740" i="16"/>
  <c r="L739" i="16"/>
  <c r="L738" i="16"/>
  <c r="L737" i="16"/>
  <c r="L736" i="16"/>
  <c r="L735" i="16"/>
  <c r="L734" i="16"/>
  <c r="L733" i="16"/>
  <c r="L732" i="16"/>
  <c r="L731" i="16"/>
  <c r="L730" i="16"/>
  <c r="L729" i="16"/>
  <c r="L728" i="16"/>
  <c r="L727" i="16"/>
  <c r="L726" i="16"/>
  <c r="L725" i="16"/>
  <c r="L724" i="16"/>
  <c r="L723" i="16"/>
  <c r="L722" i="16"/>
  <c r="L721" i="16"/>
  <c r="L720" i="16"/>
  <c r="L719" i="16"/>
  <c r="L718" i="16"/>
  <c r="L717" i="16"/>
  <c r="L716" i="16"/>
  <c r="L715" i="16"/>
  <c r="L714" i="16"/>
  <c r="L713" i="16"/>
  <c r="L712" i="16"/>
  <c r="L711" i="16"/>
  <c r="L710"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5" i="16"/>
  <c r="L684" i="16"/>
  <c r="L683" i="16"/>
  <c r="L682" i="16"/>
  <c r="L681" i="16"/>
  <c r="L680" i="16"/>
  <c r="L679" i="16"/>
  <c r="L678" i="16"/>
  <c r="L677" i="16"/>
  <c r="L676" i="16"/>
  <c r="L675" i="16"/>
  <c r="L674" i="16"/>
  <c r="L673" i="16"/>
  <c r="L672" i="16"/>
  <c r="L671" i="16"/>
  <c r="L670" i="16"/>
  <c r="L669" i="16"/>
  <c r="L668" i="16"/>
  <c r="L667" i="16"/>
  <c r="L666" i="16"/>
  <c r="L665" i="16"/>
  <c r="L664" i="16"/>
  <c r="L663" i="16"/>
  <c r="L662" i="16"/>
  <c r="L661" i="16"/>
  <c r="L660" i="16"/>
  <c r="L659" i="16"/>
  <c r="L653" i="16"/>
  <c r="L652" i="16"/>
  <c r="L651" i="16"/>
  <c r="L650" i="16"/>
  <c r="L649" i="16"/>
  <c r="L648" i="16"/>
  <c r="L647" i="16"/>
  <c r="L646" i="16"/>
  <c r="L645" i="16"/>
  <c r="L644" i="16"/>
  <c r="L643" i="16"/>
  <c r="L642" i="16"/>
  <c r="L641" i="16"/>
  <c r="L640" i="16"/>
  <c r="L639" i="16"/>
  <c r="L638" i="16"/>
  <c r="L637" i="16"/>
  <c r="L636" i="16"/>
  <c r="L635" i="16"/>
  <c r="L634" i="16"/>
  <c r="L633" i="16"/>
  <c r="L632" i="16"/>
  <c r="L631" i="16"/>
  <c r="L630" i="16"/>
  <c r="L629" i="16"/>
  <c r="L628" i="16"/>
  <c r="L627" i="16"/>
  <c r="L626" i="16"/>
  <c r="L625" i="16"/>
  <c r="L624" i="16"/>
  <c r="L623" i="16"/>
  <c r="L622" i="16"/>
  <c r="L621" i="16"/>
  <c r="L620" i="16"/>
  <c r="L618" i="16"/>
  <c r="L617" i="16"/>
  <c r="L616" i="16"/>
  <c r="L615" i="16"/>
  <c r="L613" i="16"/>
  <c r="L612" i="16"/>
  <c r="L611" i="16"/>
  <c r="L610" i="16"/>
  <c r="L608" i="16"/>
  <c r="L607" i="16"/>
  <c r="L606" i="16"/>
  <c r="L605" i="16"/>
  <c r="L604" i="16"/>
  <c r="L603" i="16"/>
  <c r="L602" i="16"/>
  <c r="L601" i="16"/>
  <c r="L600" i="16"/>
  <c r="L599" i="16"/>
  <c r="L598" i="16"/>
  <c r="L597" i="16"/>
  <c r="L596" i="16"/>
  <c r="L595" i="16"/>
  <c r="L594" i="16"/>
  <c r="L593" i="16"/>
  <c r="L592" i="16"/>
  <c r="L591" i="16"/>
  <c r="L589" i="16"/>
  <c r="L588" i="16"/>
  <c r="L586" i="16"/>
  <c r="L585" i="16"/>
  <c r="L584" i="16"/>
  <c r="L547" i="16"/>
  <c r="L546" i="16"/>
  <c r="L545" i="16"/>
  <c r="L544" i="16"/>
  <c r="L543" i="16"/>
  <c r="L542" i="16"/>
  <c r="L541" i="16"/>
  <c r="L540" i="16"/>
  <c r="L539" i="16"/>
  <c r="L538" i="16"/>
  <c r="L537" i="16"/>
  <c r="L536" i="16"/>
  <c r="L534" i="16"/>
  <c r="L533" i="16"/>
  <c r="L532" i="16"/>
  <c r="L531" i="16"/>
  <c r="L530" i="16"/>
  <c r="L529" i="16"/>
  <c r="L528" i="16"/>
  <c r="L527" i="16"/>
  <c r="L526" i="16"/>
  <c r="L525" i="16"/>
  <c r="L524" i="16"/>
  <c r="L523" i="16"/>
  <c r="L522" i="16"/>
  <c r="L521" i="16"/>
  <c r="L520" i="16"/>
  <c r="L519" i="16"/>
  <c r="L518" i="16"/>
  <c r="L517" i="16"/>
  <c r="L510" i="16"/>
  <c r="L509" i="16"/>
  <c r="L508" i="16"/>
  <c r="L507" i="16"/>
  <c r="L506" i="16"/>
  <c r="L505" i="16"/>
  <c r="L495" i="16"/>
  <c r="L494" i="16"/>
  <c r="L493" i="16"/>
  <c r="L492" i="16"/>
  <c r="L491" i="16"/>
  <c r="L490" i="16"/>
  <c r="L473" i="16"/>
  <c r="L472" i="16"/>
  <c r="L471" i="16"/>
  <c r="L469" i="16"/>
  <c r="L467" i="16"/>
  <c r="L466" i="16"/>
  <c r="L465" i="16"/>
  <c r="L464" i="16"/>
  <c r="L463" i="16"/>
  <c r="L462" i="16"/>
  <c r="L461" i="16"/>
  <c r="L460" i="16"/>
  <c r="L459" i="16"/>
  <c r="L453" i="16"/>
  <c r="L451" i="16"/>
  <c r="L450" i="16"/>
  <c r="L448" i="16"/>
  <c r="L447" i="16"/>
  <c r="L445" i="16"/>
  <c r="L444" i="16"/>
  <c r="L442" i="16"/>
  <c r="L441" i="16"/>
  <c r="L438" i="16"/>
  <c r="L437" i="16"/>
  <c r="L436" i="16"/>
  <c r="L435" i="16"/>
  <c r="L434" i="16"/>
  <c r="L433" i="16"/>
  <c r="L432" i="16"/>
  <c r="L431" i="16"/>
  <c r="L430" i="16"/>
  <c r="L429" i="16"/>
  <c r="L428" i="16"/>
  <c r="L426" i="16"/>
  <c r="L425" i="16"/>
  <c r="L424" i="16"/>
  <c r="L423" i="16"/>
  <c r="L422" i="16"/>
  <c r="L421" i="16"/>
  <c r="L420" i="16"/>
  <c r="L419" i="16"/>
  <c r="L418" i="16"/>
  <c r="L417" i="16"/>
  <c r="L416" i="16"/>
  <c r="L414" i="16"/>
  <c r="L413" i="16"/>
  <c r="L412" i="16"/>
  <c r="L395" i="16"/>
  <c r="L394" i="16"/>
  <c r="L393" i="16"/>
  <c r="L388" i="16"/>
  <c r="L387" i="16"/>
  <c r="L386" i="16"/>
  <c r="L385" i="16"/>
  <c r="L384" i="16"/>
  <c r="L382" i="16"/>
  <c r="L381" i="16"/>
  <c r="L373" i="16"/>
  <c r="L372" i="16"/>
  <c r="L371" i="16"/>
  <c r="L370" i="16"/>
  <c r="L369" i="16"/>
  <c r="L368" i="16"/>
  <c r="L367" i="16"/>
  <c r="L366" i="16"/>
  <c r="L364" i="16"/>
  <c r="L363" i="16"/>
  <c r="L362" i="16"/>
  <c r="L361" i="16"/>
  <c r="L360" i="16"/>
  <c r="L359" i="16"/>
  <c r="L358" i="16"/>
  <c r="L357" i="16"/>
  <c r="L356" i="16"/>
  <c r="L353" i="16"/>
  <c r="L350" i="16"/>
  <c r="L349" i="16"/>
  <c r="L348" i="16"/>
  <c r="L347" i="16"/>
  <c r="L346" i="16"/>
  <c r="L345" i="16"/>
  <c r="L340" i="16"/>
  <c r="L326" i="16"/>
  <c r="L324" i="16"/>
  <c r="L323" i="16"/>
  <c r="L322" i="16"/>
  <c r="L320" i="16"/>
  <c r="L319" i="16"/>
  <c r="L318" i="16"/>
  <c r="L317" i="16"/>
  <c r="L315" i="16"/>
  <c r="L314" i="16"/>
  <c r="L313" i="16"/>
  <c r="L311" i="16"/>
  <c r="L309" i="16"/>
  <c r="L308" i="16"/>
  <c r="L302" i="16"/>
  <c r="L301" i="16"/>
  <c r="L300" i="16"/>
  <c r="L299" i="16"/>
  <c r="L298" i="16"/>
  <c r="L297" i="16"/>
  <c r="L296" i="16"/>
  <c r="L295" i="16"/>
  <c r="L294" i="16"/>
  <c r="L293" i="16"/>
  <c r="L292" i="16"/>
  <c r="L290" i="16"/>
  <c r="L289" i="16"/>
  <c r="L288" i="16"/>
  <c r="L287" i="16"/>
  <c r="L286" i="16"/>
  <c r="L285" i="16"/>
  <c r="L283" i="16"/>
  <c r="L282" i="16"/>
  <c r="L281" i="16"/>
  <c r="L280" i="16"/>
  <c r="L279" i="16"/>
  <c r="L278" i="16"/>
  <c r="L277" i="16"/>
  <c r="L276" i="16"/>
  <c r="L275" i="16"/>
  <c r="L274" i="16"/>
  <c r="L273" i="16"/>
  <c r="L272"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6" i="16"/>
  <c r="L215" i="16"/>
  <c r="L214" i="16"/>
  <c r="L213" i="16"/>
  <c r="L212" i="16"/>
  <c r="L211" i="16"/>
  <c r="L210" i="16"/>
  <c r="L209" i="16"/>
  <c r="L208" i="16"/>
  <c r="L207" i="16"/>
  <c r="L206" i="16"/>
  <c r="L205" i="16"/>
  <c r="L199" i="16"/>
  <c r="L198" i="16"/>
  <c r="L197" i="16"/>
  <c r="L196" i="16"/>
  <c r="L195" i="16"/>
  <c r="L194" i="16"/>
  <c r="L192" i="16"/>
  <c r="L191" i="16"/>
  <c r="L190" i="16"/>
  <c r="L189" i="16"/>
  <c r="L188" i="16"/>
  <c r="L187" i="16"/>
  <c r="L186" i="16"/>
  <c r="L185" i="16"/>
  <c r="L183" i="16"/>
  <c r="L182" i="16"/>
  <c r="L181" i="16"/>
  <c r="L180" i="16"/>
  <c r="L179" i="16"/>
  <c r="L178" i="16"/>
  <c r="L175" i="16"/>
  <c r="L174" i="16"/>
  <c r="L173" i="16"/>
  <c r="L172" i="16"/>
  <c r="L171" i="16"/>
  <c r="L170" i="16"/>
  <c r="L169" i="16"/>
  <c r="L168" i="16"/>
  <c r="L167" i="16"/>
  <c r="L166" i="16"/>
  <c r="L165" i="16"/>
  <c r="L164" i="16"/>
  <c r="L163" i="16"/>
  <c r="L162" i="16"/>
  <c r="L161" i="16"/>
  <c r="L160" i="16"/>
  <c r="L159" i="16"/>
  <c r="L158" i="16"/>
  <c r="L157" i="16"/>
  <c r="L156" i="16"/>
  <c r="L155" i="16"/>
  <c r="L154" i="16"/>
  <c r="L153" i="16"/>
  <c r="L152" i="16"/>
  <c r="L151" i="16"/>
  <c r="L150" i="16"/>
  <c r="L149" i="16"/>
  <c r="L147" i="16"/>
  <c r="L145" i="16"/>
  <c r="L144" i="16"/>
  <c r="L143" i="16"/>
  <c r="L142" i="16"/>
  <c r="L141" i="16"/>
  <c r="L139" i="16"/>
  <c r="L138" i="16"/>
  <c r="L137" i="16"/>
  <c r="L136" i="16"/>
  <c r="L134" i="16"/>
  <c r="L133" i="16"/>
  <c r="L132" i="16"/>
  <c r="L130" i="16"/>
  <c r="L129" i="16"/>
  <c r="L128" i="16"/>
  <c r="L122" i="16"/>
  <c r="L119" i="16"/>
  <c r="L118" i="16"/>
  <c r="L117" i="16"/>
  <c r="L116" i="16"/>
  <c r="L113" i="16"/>
  <c r="L112" i="16"/>
  <c r="L111" i="16"/>
  <c r="L110" i="16"/>
  <c r="L109" i="16"/>
  <c r="L108" i="16"/>
  <c r="L107" i="16"/>
  <c r="L106" i="16"/>
  <c r="L105" i="16"/>
  <c r="L104" i="16"/>
  <c r="L103" i="16"/>
  <c r="L102" i="16"/>
  <c r="L101" i="16"/>
  <c r="L100" i="16"/>
  <c r="L99" i="16"/>
  <c r="L98" i="16"/>
  <c r="L84" i="16"/>
  <c r="L81" i="16"/>
  <c r="L80" i="16"/>
  <c r="L71" i="16"/>
  <c r="L70" i="16"/>
  <c r="L69" i="16"/>
  <c r="L68" i="16"/>
  <c r="L67" i="16"/>
  <c r="L66" i="16"/>
  <c r="L65" i="16"/>
  <c r="L64" i="16"/>
  <c r="L63" i="16"/>
  <c r="L62" i="16"/>
  <c r="L61" i="16"/>
  <c r="L60" i="16"/>
  <c r="L59" i="16"/>
  <c r="L58" i="16"/>
  <c r="L46" i="16"/>
  <c r="L45" i="16"/>
  <c r="L44" i="16"/>
  <c r="L43" i="16"/>
  <c r="L42" i="16"/>
  <c r="L41" i="16"/>
  <c r="L40" i="16"/>
  <c r="L39" i="16"/>
  <c r="L37" i="16"/>
  <c r="L33" i="16"/>
  <c r="L32" i="16"/>
  <c r="L31" i="16"/>
  <c r="L29" i="16"/>
  <c r="L28" i="16"/>
  <c r="L27" i="16"/>
  <c r="L26" i="16"/>
  <c r="L25" i="16"/>
  <c r="L23" i="16"/>
  <c r="L22" i="16"/>
  <c r="L21" i="16"/>
  <c r="L20" i="16"/>
  <c r="L19" i="16"/>
  <c r="L18" i="16"/>
  <c r="L17" i="16"/>
  <c r="L16" i="16"/>
  <c r="L15" i="16"/>
  <c r="L14" i="16"/>
  <c r="L13" i="16"/>
  <c r="L12" i="16"/>
  <c r="L11" i="16"/>
  <c r="L10" i="16"/>
  <c r="L9" i="16"/>
  <c r="H384" i="16"/>
  <c r="F384" i="16"/>
  <c r="D384" i="16"/>
  <c r="F15" i="11"/>
  <c r="D15" i="11"/>
  <c r="F23" i="6"/>
  <c r="D23" i="6"/>
  <c r="F16" i="8"/>
  <c r="D16" i="8"/>
  <c r="F16" i="3"/>
  <c r="D16" i="3"/>
  <c r="H15" i="11"/>
  <c r="H23" i="6"/>
  <c r="H16" i="3"/>
  <c r="H16" i="8"/>
  <c r="H382" i="16"/>
  <c r="F382" i="16"/>
  <c r="D382" i="16"/>
  <c r="H381" i="16"/>
  <c r="F381" i="16"/>
  <c r="D381" i="16"/>
  <c r="H373" i="16"/>
  <c r="F373" i="16"/>
  <c r="D373" i="16"/>
  <c r="H23" i="16"/>
  <c r="F23" i="16"/>
  <c r="D23" i="16"/>
  <c r="H264" i="16"/>
  <c r="F264" i="16"/>
  <c r="D264" i="16"/>
  <c r="H263" i="16"/>
  <c r="F263" i="16"/>
  <c r="D263" i="16"/>
  <c r="H262" i="16"/>
  <c r="F262" i="16"/>
  <c r="D262" i="16"/>
  <c r="H261" i="16"/>
  <c r="F261" i="16"/>
  <c r="D261" i="16"/>
  <c r="H260" i="16"/>
  <c r="F260" i="16"/>
  <c r="D260" i="16"/>
  <c r="H258" i="16"/>
  <c r="F258" i="16"/>
  <c r="D258" i="16"/>
  <c r="H257" i="16"/>
  <c r="F257" i="16"/>
  <c r="D257" i="16"/>
  <c r="H256" i="16"/>
  <c r="F256" i="16"/>
  <c r="D256" i="16"/>
  <c r="H255" i="16"/>
  <c r="F255" i="16"/>
  <c r="D255" i="16"/>
  <c r="H254" i="16"/>
  <c r="F254" i="16"/>
  <c r="D254" i="16"/>
  <c r="H252" i="16"/>
  <c r="F252" i="16"/>
  <c r="D252" i="16"/>
  <c r="H251" i="16"/>
  <c r="F251" i="16"/>
  <c r="D251" i="16"/>
  <c r="H250" i="16"/>
  <c r="F250" i="16"/>
  <c r="D250" i="16"/>
  <c r="H249" i="16"/>
  <c r="F249" i="16"/>
  <c r="D249" i="16"/>
  <c r="H248" i="16"/>
  <c r="F248" i="16"/>
  <c r="D248" i="16"/>
  <c r="H246" i="16"/>
  <c r="F246" i="16"/>
  <c r="D246" i="16"/>
  <c r="H245" i="16"/>
  <c r="F245" i="16"/>
  <c r="D245" i="16"/>
  <c r="H244" i="16"/>
  <c r="F244" i="16"/>
  <c r="D244" i="16"/>
  <c r="H243" i="16"/>
  <c r="F243" i="16"/>
  <c r="D243" i="16"/>
  <c r="H242" i="16"/>
  <c r="F242" i="16"/>
  <c r="D242" i="16"/>
  <c r="H240" i="16"/>
  <c r="F240" i="16"/>
  <c r="D240" i="16"/>
  <c r="H239" i="16"/>
  <c r="F239" i="16"/>
  <c r="D239" i="16"/>
  <c r="H238" i="16"/>
  <c r="F238" i="16"/>
  <c r="D238" i="16"/>
  <c r="H237" i="16"/>
  <c r="F237" i="16"/>
  <c r="D237" i="16"/>
  <c r="H236" i="16"/>
  <c r="F236" i="16"/>
  <c r="D236" i="16"/>
  <c r="H234" i="16"/>
  <c r="F234" i="16"/>
  <c r="D234" i="16"/>
  <c r="H233" i="16"/>
  <c r="F233" i="16"/>
  <c r="D233" i="16"/>
  <c r="H232" i="16"/>
  <c r="F232" i="16"/>
  <c r="D232" i="16"/>
  <c r="H231" i="16"/>
  <c r="F231" i="16"/>
  <c r="D231" i="16"/>
  <c r="H230" i="16"/>
  <c r="F230" i="16"/>
  <c r="D230" i="16"/>
  <c r="H228" i="16"/>
  <c r="F228" i="16"/>
  <c r="D228" i="16"/>
  <c r="H227" i="16"/>
  <c r="F227" i="16"/>
  <c r="D227" i="16"/>
  <c r="H226" i="16"/>
  <c r="F226" i="16"/>
  <c r="D226" i="16"/>
  <c r="H225" i="16"/>
  <c r="F225" i="16"/>
  <c r="D225" i="16"/>
  <c r="H224" i="16"/>
  <c r="F224" i="16"/>
  <c r="D224" i="16"/>
  <c r="H222" i="16"/>
  <c r="F222" i="16"/>
  <c r="D222" i="16"/>
  <c r="H221" i="16"/>
  <c r="F221" i="16"/>
  <c r="D221" i="16"/>
  <c r="H220" i="16"/>
  <c r="F220" i="16"/>
  <c r="D220" i="16"/>
  <c r="H219" i="16"/>
  <c r="F219" i="16"/>
  <c r="D219" i="16"/>
  <c r="H218" i="16"/>
  <c r="F218" i="16"/>
  <c r="D218" i="16"/>
  <c r="H216" i="16"/>
  <c r="F216" i="16"/>
  <c r="D216" i="16"/>
  <c r="H215" i="16"/>
  <c r="F215" i="16"/>
  <c r="D215" i="16"/>
  <c r="H214" i="16"/>
  <c r="F214" i="16"/>
  <c r="D214" i="16"/>
  <c r="H213" i="16"/>
  <c r="F213" i="16"/>
  <c r="D213" i="16"/>
  <c r="H212" i="16"/>
  <c r="F212" i="16"/>
  <c r="D212" i="16"/>
  <c r="H210" i="16"/>
  <c r="F210" i="16"/>
  <c r="D210" i="16"/>
  <c r="H209" i="16"/>
  <c r="F209" i="16"/>
  <c r="D209" i="16"/>
  <c r="H208" i="16"/>
  <c r="F208" i="16"/>
  <c r="D208" i="16"/>
  <c r="H207" i="16"/>
  <c r="F207" i="16"/>
  <c r="D207" i="16"/>
  <c r="H206" i="16"/>
  <c r="F206" i="16"/>
  <c r="D206" i="16"/>
  <c r="H437" i="16"/>
  <c r="F437" i="16"/>
  <c r="D437" i="16"/>
  <c r="H425" i="16"/>
  <c r="F425" i="16"/>
  <c r="D425" i="16"/>
  <c r="H253" i="16"/>
  <c r="F253" i="16"/>
  <c r="D253"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1044" i="16"/>
  <c r="F1044" i="16"/>
  <c r="D1044" i="16"/>
  <c r="H1043" i="16"/>
  <c r="F1043" i="16"/>
  <c r="D1043" i="16"/>
  <c r="H1042" i="16"/>
  <c r="F1042" i="16"/>
  <c r="D1042" i="16"/>
  <c r="H1041" i="16"/>
  <c r="F1041" i="16"/>
  <c r="D1041" i="16"/>
  <c r="H1040" i="16"/>
  <c r="F1040" i="16"/>
  <c r="D1040" i="16"/>
  <c r="H1039" i="16"/>
  <c r="F1039" i="16"/>
  <c r="D1039" i="16"/>
  <c r="H1038" i="16"/>
  <c r="F1038" i="16"/>
  <c r="D1038" i="16"/>
  <c r="H1037" i="16"/>
  <c r="F1037" i="16"/>
  <c r="D1037" i="16"/>
  <c r="H1036" i="16"/>
  <c r="F1036" i="16"/>
  <c r="D1036" i="16"/>
  <c r="H1035" i="16"/>
  <c r="F1035" i="16"/>
  <c r="D1035" i="16"/>
  <c r="H1034" i="16"/>
  <c r="F1034" i="16"/>
  <c r="D1034" i="16"/>
  <c r="H15" i="3"/>
  <c r="F15" i="3"/>
  <c r="D15" i="3"/>
  <c r="H15" i="8"/>
  <c r="F15" i="8"/>
  <c r="D15" i="8"/>
  <c r="H14" i="11"/>
  <c r="F14" i="11"/>
  <c r="D14" i="11"/>
  <c r="H1287" i="16"/>
  <c r="F1287" i="16"/>
  <c r="D1287" i="16"/>
  <c r="H1286" i="16"/>
  <c r="F1286" i="16"/>
  <c r="D1286" i="16"/>
  <c r="H1292" i="16"/>
  <c r="F1292" i="16"/>
  <c r="D1292" i="16"/>
  <c r="H1291" i="16"/>
  <c r="F1291" i="16"/>
  <c r="D1291" i="16"/>
  <c r="H1290" i="16"/>
  <c r="F1290" i="16"/>
  <c r="D1290" i="16"/>
  <c r="H1289" i="16"/>
  <c r="F1289" i="16"/>
  <c r="D1289" i="16"/>
  <c r="H1288" i="16"/>
  <c r="F1288" i="16"/>
  <c r="D1288" i="16"/>
  <c r="H1283" i="16"/>
  <c r="F1283" i="16"/>
  <c r="D1283" i="16"/>
  <c r="H1285" i="16"/>
  <c r="F1285" i="16"/>
  <c r="D1285" i="16"/>
  <c r="H1284" i="16"/>
  <c r="F1284" i="16"/>
  <c r="D1284" i="16"/>
  <c r="H1282" i="16"/>
  <c r="F1282" i="16"/>
  <c r="D1282" i="16"/>
  <c r="H19" i="16"/>
  <c r="F19" i="16"/>
  <c r="D19" i="16"/>
  <c r="H192" i="16"/>
  <c r="F192" i="16"/>
  <c r="D192" i="16"/>
  <c r="D9" i="3"/>
  <c r="F9" i="3"/>
  <c r="H9" i="3"/>
  <c r="D10" i="3"/>
  <c r="F10" i="3"/>
  <c r="H10" i="3"/>
  <c r="D11" i="3"/>
  <c r="F11" i="3"/>
  <c r="H11" i="3"/>
  <c r="D12" i="3"/>
  <c r="F12" i="3"/>
  <c r="H12" i="3"/>
  <c r="D13" i="3"/>
  <c r="F13" i="3"/>
  <c r="H13" i="3"/>
  <c r="H14" i="3"/>
  <c r="D20" i="3"/>
  <c r="F20" i="3"/>
  <c r="H20" i="3"/>
  <c r="D21" i="3"/>
  <c r="F21" i="3"/>
  <c r="H21" i="3"/>
  <c r="D22" i="3"/>
  <c r="F22" i="3"/>
  <c r="H22"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4" i="3"/>
  <c r="F34" i="3"/>
  <c r="H34" i="3"/>
  <c r="D35" i="3"/>
  <c r="F35" i="3"/>
  <c r="H35" i="3"/>
  <c r="D36" i="3"/>
  <c r="F36" i="3"/>
  <c r="H36"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2" i="3"/>
  <c r="F52" i="3"/>
  <c r="H52" i="3"/>
  <c r="D53" i="3"/>
  <c r="F53" i="3"/>
  <c r="H53" i="3"/>
  <c r="D54" i="3"/>
  <c r="F54" i="3"/>
  <c r="H54" i="3"/>
  <c r="D55" i="3"/>
  <c r="F55" i="3"/>
  <c r="H55" i="3"/>
  <c r="D57" i="3"/>
  <c r="F57" i="3"/>
  <c r="H57" i="3"/>
  <c r="D58" i="3"/>
  <c r="F58" i="3"/>
  <c r="H58" i="3"/>
  <c r="D59" i="3"/>
  <c r="F59" i="3"/>
  <c r="H59" i="3"/>
  <c r="D60" i="3"/>
  <c r="F60" i="3"/>
  <c r="H60" i="3"/>
  <c r="D61" i="3"/>
  <c r="F61" i="3"/>
  <c r="H61" i="3"/>
  <c r="D62" i="3"/>
  <c r="F62" i="3"/>
  <c r="H62" i="3"/>
  <c r="D63" i="3"/>
  <c r="F63" i="3"/>
  <c r="H63" i="3"/>
  <c r="D64" i="3"/>
  <c r="F64" i="3"/>
  <c r="H64" i="3"/>
  <c r="D65" i="3"/>
  <c r="F65" i="3"/>
  <c r="H65" i="3"/>
  <c r="D66" i="3"/>
  <c r="F66" i="3"/>
  <c r="H66" i="3"/>
  <c r="D67" i="3"/>
  <c r="F67" i="3"/>
  <c r="H67" i="3"/>
  <c r="D69" i="3"/>
  <c r="F69" i="3"/>
  <c r="H69" i="3"/>
  <c r="D70" i="3"/>
  <c r="F70" i="3"/>
  <c r="H70" i="3"/>
  <c r="D71" i="3"/>
  <c r="F71" i="3"/>
  <c r="H71"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9" i="8"/>
  <c r="F9" i="8"/>
  <c r="H9" i="8"/>
  <c r="D10" i="8"/>
  <c r="F10" i="8"/>
  <c r="H10" i="8"/>
  <c r="D11" i="8"/>
  <c r="F11" i="8"/>
  <c r="H11" i="8"/>
  <c r="D12" i="8"/>
  <c r="F12" i="8"/>
  <c r="H12" i="8"/>
  <c r="D13" i="8"/>
  <c r="F13" i="8"/>
  <c r="H13" i="8"/>
  <c r="H14" i="8"/>
  <c r="D20" i="8"/>
  <c r="F20" i="8"/>
  <c r="H20" i="8"/>
  <c r="D21" i="8"/>
  <c r="F21" i="8"/>
  <c r="H21" i="8"/>
  <c r="D22" i="8"/>
  <c r="F22" i="8"/>
  <c r="H22" i="8"/>
  <c r="D24" i="8"/>
  <c r="F24" i="8"/>
  <c r="H24" i="8"/>
  <c r="D25" i="8"/>
  <c r="F25" i="8"/>
  <c r="H25" i="8"/>
  <c r="D26" i="8"/>
  <c r="F26" i="8"/>
  <c r="H26" i="8"/>
  <c r="D27" i="8"/>
  <c r="F27" i="8"/>
  <c r="H27" i="8"/>
  <c r="D29" i="8"/>
  <c r="F29" i="8"/>
  <c r="H29" i="8"/>
  <c r="D30" i="8"/>
  <c r="F30" i="8"/>
  <c r="H30" i="8"/>
  <c r="D31" i="8"/>
  <c r="F31" i="8"/>
  <c r="H31" i="8"/>
  <c r="D32" i="8"/>
  <c r="F32" i="8"/>
  <c r="H32" i="8"/>
  <c r="D33" i="8"/>
  <c r="F33" i="8"/>
  <c r="H33" i="8"/>
  <c r="D34" i="8"/>
  <c r="F34" i="8"/>
  <c r="H34" i="8"/>
  <c r="D35" i="8"/>
  <c r="F35" i="8"/>
  <c r="H35" i="8"/>
  <c r="D36" i="8"/>
  <c r="F36" i="8"/>
  <c r="H36" i="8"/>
  <c r="D37" i="8"/>
  <c r="F37" i="8"/>
  <c r="H37" i="8"/>
  <c r="D38" i="8"/>
  <c r="F38" i="8"/>
  <c r="H38" i="8"/>
  <c r="D39" i="8"/>
  <c r="F39" i="8"/>
  <c r="H39" i="8"/>
  <c r="D40" i="8"/>
  <c r="F40" i="8"/>
  <c r="H40" i="8"/>
  <c r="D42" i="8"/>
  <c r="F42" i="8"/>
  <c r="H42" i="8"/>
  <c r="D46" i="8"/>
  <c r="F46" i="8"/>
  <c r="H46" i="8"/>
  <c r="D47" i="8"/>
  <c r="F47" i="8"/>
  <c r="H47" i="8"/>
  <c r="D48" i="8"/>
  <c r="F48" i="8"/>
  <c r="H48" i="8"/>
  <c r="D49" i="8"/>
  <c r="F49" i="8"/>
  <c r="H49" i="8"/>
  <c r="D52" i="8"/>
  <c r="F52" i="8"/>
  <c r="H52" i="8"/>
  <c r="D53" i="8"/>
  <c r="F53" i="8"/>
  <c r="H53" i="8"/>
  <c r="D54" i="8"/>
  <c r="F54" i="8"/>
  <c r="H54" i="8"/>
  <c r="D56" i="8"/>
  <c r="F56" i="8"/>
  <c r="H56" i="8"/>
  <c r="D57" i="8"/>
  <c r="F57" i="8"/>
  <c r="H57" i="8"/>
  <c r="D58" i="8"/>
  <c r="F58" i="8"/>
  <c r="H58" i="8"/>
  <c r="D59" i="8"/>
  <c r="F59" i="8"/>
  <c r="H59" i="8"/>
  <c r="D61" i="8"/>
  <c r="F61" i="8"/>
  <c r="H61" i="8"/>
  <c r="D62" i="8"/>
  <c r="F62" i="8"/>
  <c r="H62" i="8"/>
  <c r="D63" i="8"/>
  <c r="F63" i="8"/>
  <c r="H63" i="8"/>
  <c r="D64" i="8"/>
  <c r="F64" i="8"/>
  <c r="H64" i="8"/>
  <c r="D68" i="8"/>
  <c r="F68" i="8"/>
  <c r="H68" i="8"/>
  <c r="D69" i="8"/>
  <c r="F69" i="8"/>
  <c r="H69" i="8"/>
  <c r="D70" i="8"/>
  <c r="F70" i="8"/>
  <c r="H70" i="8"/>
  <c r="D71" i="8"/>
  <c r="F71" i="8"/>
  <c r="H71" i="8"/>
  <c r="D74" i="8"/>
  <c r="F74" i="8"/>
  <c r="H74" i="8"/>
  <c r="D75" i="8"/>
  <c r="F75" i="8"/>
  <c r="H75" i="8"/>
  <c r="D76" i="8"/>
  <c r="F76" i="8"/>
  <c r="H76" i="8"/>
  <c r="D9" i="6"/>
  <c r="F9" i="6"/>
  <c r="H9" i="6"/>
  <c r="D10" i="6"/>
  <c r="F10" i="6"/>
  <c r="H10" i="6"/>
  <c r="D11" i="6"/>
  <c r="F11" i="6"/>
  <c r="H11" i="6"/>
  <c r="D12" i="6"/>
  <c r="F12" i="6"/>
  <c r="H12" i="6"/>
  <c r="D13" i="6"/>
  <c r="F13" i="6"/>
  <c r="H13" i="6"/>
  <c r="D14" i="6"/>
  <c r="F14" i="6"/>
  <c r="H14" i="6"/>
  <c r="D15" i="6"/>
  <c r="F15" i="6"/>
  <c r="H15" i="6"/>
  <c r="D16" i="6"/>
  <c r="F16" i="6"/>
  <c r="H16" i="6"/>
  <c r="D17" i="6"/>
  <c r="F17" i="6"/>
  <c r="H17" i="6"/>
  <c r="D18" i="6"/>
  <c r="F18" i="6"/>
  <c r="H18" i="6"/>
  <c r="D19" i="6"/>
  <c r="F19" i="6"/>
  <c r="H19" i="6"/>
  <c r="D20" i="6"/>
  <c r="F20" i="6"/>
  <c r="H20" i="6"/>
  <c r="H21" i="6"/>
  <c r="D28" i="6"/>
  <c r="F28" i="6"/>
  <c r="H28" i="6"/>
  <c r="D29" i="6"/>
  <c r="F29" i="6"/>
  <c r="H29" i="6"/>
  <c r="D30" i="6"/>
  <c r="F30" i="6"/>
  <c r="H30" i="6"/>
  <c r="D31" i="6"/>
  <c r="F31" i="6"/>
  <c r="H31" i="6"/>
  <c r="D32" i="6"/>
  <c r="F32" i="6"/>
  <c r="H32" i="6"/>
  <c r="D33" i="6"/>
  <c r="F33" i="6"/>
  <c r="H33" i="6"/>
  <c r="D36" i="6"/>
  <c r="F36" i="6"/>
  <c r="H36" i="6"/>
  <c r="D40" i="6"/>
  <c r="F40" i="6"/>
  <c r="H40" i="6"/>
  <c r="D41" i="6"/>
  <c r="F41" i="6"/>
  <c r="H41" i="6"/>
  <c r="D42" i="6"/>
  <c r="F42" i="6"/>
  <c r="H42" i="6"/>
  <c r="D43" i="6"/>
  <c r="F43" i="6"/>
  <c r="H43" i="6"/>
  <c r="D47" i="6"/>
  <c r="F47" i="6"/>
  <c r="H47" i="6"/>
  <c r="D48" i="6"/>
  <c r="F48" i="6"/>
  <c r="H48" i="6"/>
  <c r="D49" i="6"/>
  <c r="F49" i="6"/>
  <c r="H49" i="6"/>
  <c r="D51" i="6"/>
  <c r="F51" i="6"/>
  <c r="H51" i="6"/>
  <c r="D52" i="6"/>
  <c r="F52" i="6"/>
  <c r="H52" i="6"/>
  <c r="D54" i="6"/>
  <c r="F54" i="6"/>
  <c r="H54" i="6"/>
  <c r="D55" i="6"/>
  <c r="F55" i="6"/>
  <c r="H55" i="6"/>
  <c r="D56" i="6"/>
  <c r="F56" i="6"/>
  <c r="H56" i="6"/>
  <c r="D57" i="6"/>
  <c r="F57" i="6"/>
  <c r="H57" i="6"/>
  <c r="D58" i="6"/>
  <c r="F58" i="6"/>
  <c r="H58" i="6"/>
  <c r="D59" i="6"/>
  <c r="F59" i="6"/>
  <c r="H59" i="6"/>
  <c r="D60" i="6"/>
  <c r="F60" i="6"/>
  <c r="H60" i="6"/>
  <c r="D61" i="6"/>
  <c r="F61" i="6"/>
  <c r="H61" i="6"/>
  <c r="D62" i="6"/>
  <c r="F62" i="6"/>
  <c r="H62" i="6"/>
  <c r="D63" i="6"/>
  <c r="F63" i="6"/>
  <c r="H63" i="6"/>
  <c r="D64" i="6"/>
  <c r="F64" i="6"/>
  <c r="H64" i="6"/>
  <c r="D65" i="6"/>
  <c r="F65" i="6"/>
  <c r="H65" i="6"/>
  <c r="D66" i="6"/>
  <c r="F66" i="6"/>
  <c r="H66" i="6"/>
  <c r="D67" i="6"/>
  <c r="F67" i="6"/>
  <c r="H67" i="6"/>
  <c r="D68" i="6"/>
  <c r="F68" i="6"/>
  <c r="H68" i="6"/>
  <c r="D69" i="6"/>
  <c r="F69" i="6"/>
  <c r="H69" i="6"/>
  <c r="D70" i="6"/>
  <c r="F70" i="6"/>
  <c r="H70" i="6"/>
  <c r="D71" i="6"/>
  <c r="F71" i="6"/>
  <c r="H71" i="6"/>
  <c r="D72" i="6"/>
  <c r="F72" i="6"/>
  <c r="H72" i="6"/>
  <c r="D73" i="6"/>
  <c r="F73" i="6"/>
  <c r="H73" i="6"/>
  <c r="D74" i="6"/>
  <c r="F74" i="6"/>
  <c r="H74" i="6"/>
  <c r="D75" i="6"/>
  <c r="F75" i="6"/>
  <c r="H75" i="6"/>
  <c r="D76" i="6"/>
  <c r="F76" i="6"/>
  <c r="H76" i="6"/>
  <c r="D77" i="6"/>
  <c r="F77" i="6"/>
  <c r="H77" i="6"/>
  <c r="D78" i="6"/>
  <c r="F78" i="6"/>
  <c r="H78" i="6"/>
  <c r="D79" i="6"/>
  <c r="F79" i="6"/>
  <c r="H79"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2" i="6"/>
  <c r="F102" i="6"/>
  <c r="H102" i="6"/>
  <c r="D103" i="6"/>
  <c r="F103" i="6"/>
  <c r="H103" i="6"/>
  <c r="D104" i="6"/>
  <c r="F104" i="6"/>
  <c r="H104" i="6"/>
  <c r="D105" i="6"/>
  <c r="F105" i="6"/>
  <c r="H105" i="6"/>
  <c r="D106" i="6"/>
  <c r="F106" i="6"/>
  <c r="H106" i="6"/>
  <c r="D108" i="6"/>
  <c r="F108" i="6"/>
  <c r="H108" i="6"/>
  <c r="D109" i="6"/>
  <c r="F109" i="6"/>
  <c r="H109" i="6"/>
  <c r="D110" i="6"/>
  <c r="F110" i="6"/>
  <c r="H110" i="6"/>
  <c r="D111" i="6"/>
  <c r="F111" i="6"/>
  <c r="H111" i="6"/>
  <c r="D112" i="6"/>
  <c r="F112" i="6"/>
  <c r="H112" i="6"/>
  <c r="D114" i="6"/>
  <c r="F114" i="6"/>
  <c r="H114" i="6"/>
  <c r="D115" i="6"/>
  <c r="F115" i="6"/>
  <c r="H115" i="6"/>
  <c r="D116" i="6"/>
  <c r="F116" i="6"/>
  <c r="H116" i="6"/>
  <c r="D117" i="6"/>
  <c r="F117" i="6"/>
  <c r="H117" i="6"/>
  <c r="D118" i="6"/>
  <c r="F118" i="6"/>
  <c r="H118" i="6"/>
  <c r="D119" i="6"/>
  <c r="F119" i="6"/>
  <c r="H119" i="6"/>
  <c r="D121" i="6"/>
  <c r="F121" i="6"/>
  <c r="H121" i="6"/>
  <c r="D122" i="6"/>
  <c r="F122" i="6"/>
  <c r="H122" i="6"/>
  <c r="D125" i="6"/>
  <c r="F125" i="6"/>
  <c r="H125" i="6"/>
  <c r="D126" i="6"/>
  <c r="F126" i="6"/>
  <c r="H126" i="6"/>
  <c r="D127" i="6"/>
  <c r="F127" i="6"/>
  <c r="H127" i="6"/>
  <c r="D128" i="6"/>
  <c r="F128" i="6"/>
  <c r="H128" i="6"/>
  <c r="D129" i="6"/>
  <c r="F129" i="6"/>
  <c r="H129" i="6"/>
  <c r="D130" i="6"/>
  <c r="F130" i="6"/>
  <c r="H130" i="6"/>
  <c r="D131" i="6"/>
  <c r="F131" i="6"/>
  <c r="H131" i="6"/>
  <c r="D133" i="6"/>
  <c r="F133" i="6"/>
  <c r="H133" i="6"/>
  <c r="D135" i="6"/>
  <c r="F135" i="6"/>
  <c r="H135" i="6"/>
  <c r="D137" i="6"/>
  <c r="F137" i="6"/>
  <c r="H137" i="6"/>
  <c r="D138" i="6"/>
  <c r="F138" i="6"/>
  <c r="H138" i="6"/>
  <c r="D139" i="6"/>
  <c r="F139" i="6"/>
  <c r="H139" i="6"/>
  <c r="D140" i="6"/>
  <c r="F140" i="6"/>
  <c r="H140" i="6"/>
  <c r="D141" i="6"/>
  <c r="F141" i="6"/>
  <c r="H141" i="6"/>
  <c r="D142" i="6"/>
  <c r="F142" i="6"/>
  <c r="H142" i="6"/>
  <c r="D143" i="6"/>
  <c r="F143" i="6"/>
  <c r="H143" i="6"/>
  <c r="D144" i="6"/>
  <c r="F144" i="6"/>
  <c r="H144" i="6"/>
  <c r="D145" i="6"/>
  <c r="F145" i="6"/>
  <c r="H145" i="6"/>
  <c r="D146" i="6"/>
  <c r="F146" i="6"/>
  <c r="H146" i="6"/>
  <c r="D147" i="6"/>
  <c r="F147" i="6"/>
  <c r="H147" i="6"/>
  <c r="D148" i="6"/>
  <c r="F148" i="6"/>
  <c r="H148" i="6"/>
  <c r="D149" i="6"/>
  <c r="F149" i="6"/>
  <c r="H149" i="6"/>
  <c r="D150" i="6"/>
  <c r="F150" i="6"/>
  <c r="H150" i="6"/>
  <c r="D151" i="6"/>
  <c r="F151" i="6"/>
  <c r="H151" i="6"/>
  <c r="D152" i="6"/>
  <c r="F152" i="6"/>
  <c r="H152" i="6"/>
  <c r="D153" i="6"/>
  <c r="F153" i="6"/>
  <c r="H153" i="6"/>
  <c r="D154" i="6"/>
  <c r="F154" i="6"/>
  <c r="H154" i="6"/>
  <c r="D155" i="6"/>
  <c r="F155" i="6"/>
  <c r="H155" i="6"/>
  <c r="D156" i="6"/>
  <c r="F156" i="6"/>
  <c r="H156" i="6"/>
  <c r="D157" i="6"/>
  <c r="F157" i="6"/>
  <c r="H157" i="6"/>
  <c r="D158" i="6"/>
  <c r="F158" i="6"/>
  <c r="H158" i="6"/>
  <c r="D160" i="6"/>
  <c r="F160" i="6"/>
  <c r="H160" i="6"/>
  <c r="D161" i="6"/>
  <c r="F161" i="6"/>
  <c r="H161" i="6"/>
  <c r="D162" i="6"/>
  <c r="F162" i="6"/>
  <c r="H162" i="6"/>
  <c r="D164" i="6"/>
  <c r="F164" i="6"/>
  <c r="H164" i="6"/>
  <c r="D165" i="6"/>
  <c r="F165" i="6"/>
  <c r="H165" i="6"/>
  <c r="D166" i="6"/>
  <c r="F166" i="6"/>
  <c r="H166" i="6"/>
  <c r="D167" i="6"/>
  <c r="F167" i="6"/>
  <c r="H167"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3" i="6"/>
  <c r="F183" i="6"/>
  <c r="H183" i="6"/>
  <c r="D184" i="6"/>
  <c r="F184" i="6"/>
  <c r="H184" i="6"/>
  <c r="D185" i="6"/>
  <c r="F185" i="6"/>
  <c r="H185" i="6"/>
  <c r="D163" i="6"/>
  <c r="F163" i="6"/>
  <c r="H163" i="6"/>
  <c r="D187" i="6"/>
  <c r="F187" i="6"/>
  <c r="H187" i="6"/>
  <c r="D188" i="6"/>
  <c r="F188" i="6"/>
  <c r="H188" i="6"/>
  <c r="D189" i="6"/>
  <c r="F189" i="6"/>
  <c r="H189" i="6"/>
  <c r="D190" i="6"/>
  <c r="F190" i="6"/>
  <c r="H190" i="6"/>
  <c r="D191" i="6"/>
  <c r="F191" i="6"/>
  <c r="H191" i="6"/>
  <c r="D192" i="6"/>
  <c r="F192" i="6"/>
  <c r="H192" i="6"/>
  <c r="D194" i="6"/>
  <c r="F194" i="6"/>
  <c r="H194" i="6"/>
  <c r="D195" i="6"/>
  <c r="F195" i="6"/>
  <c r="H195" i="6"/>
  <c r="D196" i="6"/>
  <c r="F196" i="6"/>
  <c r="H196" i="6"/>
  <c r="D197" i="6"/>
  <c r="F197" i="6"/>
  <c r="H197" i="6"/>
  <c r="D198" i="6"/>
  <c r="F198" i="6"/>
  <c r="H198" i="6"/>
  <c r="D204" i="6"/>
  <c r="F204" i="6"/>
  <c r="H204" i="6"/>
  <c r="D9" i="16"/>
  <c r="F9" i="16"/>
  <c r="H9" i="16"/>
  <c r="D10" i="16"/>
  <c r="F10" i="16"/>
  <c r="H10" i="16"/>
  <c r="D11" i="16"/>
  <c r="F11" i="16"/>
  <c r="H11" i="16"/>
  <c r="D12" i="16"/>
  <c r="F12" i="16"/>
  <c r="H12" i="16"/>
  <c r="D13" i="16"/>
  <c r="F13" i="16"/>
  <c r="H13" i="16"/>
  <c r="D14" i="16"/>
  <c r="F14" i="16"/>
  <c r="H14" i="16"/>
  <c r="D15" i="16"/>
  <c r="F15" i="16"/>
  <c r="H15" i="16"/>
  <c r="D16" i="16"/>
  <c r="F16" i="16"/>
  <c r="H16" i="16"/>
  <c r="D17" i="16"/>
  <c r="F17" i="16"/>
  <c r="H17" i="16"/>
  <c r="D20" i="16"/>
  <c r="F20" i="16"/>
  <c r="H20" i="16"/>
  <c r="D21" i="16"/>
  <c r="F21" i="16"/>
  <c r="H21" i="16"/>
  <c r="D18" i="16"/>
  <c r="F18" i="16"/>
  <c r="H18" i="16"/>
  <c r="D22" i="16"/>
  <c r="F22" i="16"/>
  <c r="H22" i="16"/>
  <c r="D25" i="16"/>
  <c r="F25" i="16"/>
  <c r="H25" i="16"/>
  <c r="D26" i="16"/>
  <c r="F26" i="16"/>
  <c r="H26" i="16"/>
  <c r="D27" i="16"/>
  <c r="F27" i="16"/>
  <c r="H27" i="16"/>
  <c r="D28" i="16"/>
  <c r="F28" i="16"/>
  <c r="H28" i="16"/>
  <c r="D29" i="16"/>
  <c r="F29" i="16"/>
  <c r="H29" i="16"/>
  <c r="D31" i="16"/>
  <c r="F31" i="16"/>
  <c r="H31" i="16"/>
  <c r="D32" i="16"/>
  <c r="F32" i="16"/>
  <c r="H32" i="16"/>
  <c r="D33" i="16"/>
  <c r="F33" i="16"/>
  <c r="H33" i="16"/>
  <c r="D37" i="16"/>
  <c r="F37" i="16"/>
  <c r="H37" i="16"/>
  <c r="D39" i="16"/>
  <c r="F39" i="16"/>
  <c r="H39" i="16"/>
  <c r="D41" i="16"/>
  <c r="F41" i="16"/>
  <c r="H41" i="16"/>
  <c r="D42" i="16"/>
  <c r="F42" i="16"/>
  <c r="H42" i="16"/>
  <c r="D43" i="16"/>
  <c r="F43" i="16"/>
  <c r="H43" i="16"/>
  <c r="D44" i="16"/>
  <c r="F44" i="16"/>
  <c r="H44" i="16"/>
  <c r="D45" i="16"/>
  <c r="F45" i="16"/>
  <c r="H45" i="16"/>
  <c r="D46" i="16"/>
  <c r="F46" i="16"/>
  <c r="H46" i="16"/>
  <c r="D58" i="16"/>
  <c r="F58" i="16"/>
  <c r="H58" i="16"/>
  <c r="D59" i="16"/>
  <c r="F59" i="16"/>
  <c r="H59" i="16"/>
  <c r="D60" i="16"/>
  <c r="F60" i="16"/>
  <c r="H60" i="16"/>
  <c r="D61" i="16"/>
  <c r="F61" i="16"/>
  <c r="H61" i="16"/>
  <c r="D62" i="16"/>
  <c r="F62" i="16"/>
  <c r="H62" i="16"/>
  <c r="D63" i="16"/>
  <c r="F63" i="16"/>
  <c r="H63" i="16"/>
  <c r="D64" i="16"/>
  <c r="F64" i="16"/>
  <c r="H64" i="16"/>
  <c r="D65" i="16"/>
  <c r="F65" i="16"/>
  <c r="H65" i="16"/>
  <c r="D66" i="16"/>
  <c r="F66" i="16"/>
  <c r="H66" i="16"/>
  <c r="D67" i="16"/>
  <c r="F67" i="16"/>
  <c r="H67" i="16"/>
  <c r="D68" i="16"/>
  <c r="F68" i="16"/>
  <c r="H68" i="16"/>
  <c r="D69" i="16"/>
  <c r="F69" i="16"/>
  <c r="H69" i="16"/>
  <c r="D70" i="16"/>
  <c r="F70" i="16"/>
  <c r="H70" i="16"/>
  <c r="D71" i="16"/>
  <c r="F71" i="16"/>
  <c r="H71" i="16"/>
  <c r="D80" i="16"/>
  <c r="F80" i="16"/>
  <c r="H80" i="16"/>
  <c r="D81" i="16"/>
  <c r="F81" i="16"/>
  <c r="H81" i="16"/>
  <c r="D98" i="16"/>
  <c r="F98" i="16"/>
  <c r="H98" i="16"/>
  <c r="D99" i="16"/>
  <c r="F99" i="16"/>
  <c r="H99" i="16"/>
  <c r="D100" i="16"/>
  <c r="F100" i="16"/>
  <c r="H100" i="16"/>
  <c r="D101" i="16"/>
  <c r="F101" i="16"/>
  <c r="H101" i="16"/>
  <c r="D102" i="16"/>
  <c r="F102" i="16"/>
  <c r="H102" i="16"/>
  <c r="D103" i="16"/>
  <c r="F103" i="16"/>
  <c r="H103" i="16"/>
  <c r="D116" i="16"/>
  <c r="F116" i="16"/>
  <c r="H116" i="16"/>
  <c r="D117" i="16"/>
  <c r="F117" i="16"/>
  <c r="H117" i="16"/>
  <c r="D118" i="16"/>
  <c r="F118" i="16"/>
  <c r="H118" i="16"/>
  <c r="D119" i="16"/>
  <c r="F119" i="16"/>
  <c r="H119" i="16"/>
  <c r="D122" i="16"/>
  <c r="F122" i="16"/>
  <c r="H122" i="16"/>
  <c r="D128" i="16"/>
  <c r="F128" i="16"/>
  <c r="H128" i="16"/>
  <c r="D129" i="16"/>
  <c r="F129" i="16"/>
  <c r="H129" i="16"/>
  <c r="D130" i="16"/>
  <c r="F130" i="16"/>
  <c r="H130" i="16"/>
  <c r="D132" i="16"/>
  <c r="F132" i="16"/>
  <c r="H132" i="16"/>
  <c r="D133" i="16"/>
  <c r="F133" i="16"/>
  <c r="H133" i="16"/>
  <c r="D134" i="16"/>
  <c r="F134" i="16"/>
  <c r="H134" i="16"/>
  <c r="D136" i="16"/>
  <c r="F136" i="16"/>
  <c r="H136" i="16"/>
  <c r="D137" i="16"/>
  <c r="F137" i="16"/>
  <c r="H137" i="16"/>
  <c r="D138" i="16"/>
  <c r="F138" i="16"/>
  <c r="H138" i="16"/>
  <c r="D139" i="16"/>
  <c r="F139" i="16"/>
  <c r="H139" i="16"/>
  <c r="D141" i="16"/>
  <c r="F141" i="16"/>
  <c r="H141" i="16"/>
  <c r="D142" i="16"/>
  <c r="F142" i="16"/>
  <c r="H142" i="16"/>
  <c r="D143" i="16"/>
  <c r="F143" i="16"/>
  <c r="H143" i="16"/>
  <c r="D144" i="16"/>
  <c r="F144" i="16"/>
  <c r="H144" i="16"/>
  <c r="H147" i="16"/>
  <c r="D149" i="16"/>
  <c r="F149" i="16"/>
  <c r="H149" i="16"/>
  <c r="D150" i="16"/>
  <c r="F150" i="16"/>
  <c r="H150" i="16"/>
  <c r="D151" i="16"/>
  <c r="F151" i="16"/>
  <c r="H151" i="16"/>
  <c r="D152" i="16"/>
  <c r="F152" i="16"/>
  <c r="H152" i="16"/>
  <c r="D153" i="16"/>
  <c r="F153" i="16"/>
  <c r="H153" i="16"/>
  <c r="D154" i="16"/>
  <c r="F154" i="16"/>
  <c r="H154" i="16"/>
  <c r="D155" i="16"/>
  <c r="F155" i="16"/>
  <c r="H155" i="16"/>
  <c r="D156" i="16"/>
  <c r="F156" i="16"/>
  <c r="H156" i="16"/>
  <c r="D157" i="16"/>
  <c r="F157" i="16"/>
  <c r="H157" i="16"/>
  <c r="D158" i="16"/>
  <c r="F158" i="16"/>
  <c r="H158" i="16"/>
  <c r="D159" i="16"/>
  <c r="F159" i="16"/>
  <c r="H159" i="16"/>
  <c r="D160" i="16"/>
  <c r="F160" i="16"/>
  <c r="H160" i="16"/>
  <c r="D161" i="16"/>
  <c r="F161" i="16"/>
  <c r="H161" i="16"/>
  <c r="D162" i="16"/>
  <c r="F162" i="16"/>
  <c r="H162" i="16"/>
  <c r="D163" i="16"/>
  <c r="F163" i="16"/>
  <c r="H163" i="16"/>
  <c r="D164" i="16"/>
  <c r="F164" i="16"/>
  <c r="H164" i="16"/>
  <c r="D165" i="16"/>
  <c r="F165" i="16"/>
  <c r="H165" i="16"/>
  <c r="D166" i="16"/>
  <c r="F166" i="16"/>
  <c r="H166" i="16"/>
  <c r="D167" i="16"/>
  <c r="F167" i="16"/>
  <c r="H167" i="16"/>
  <c r="D168" i="16"/>
  <c r="F168" i="16"/>
  <c r="H168" i="16"/>
  <c r="D169" i="16"/>
  <c r="F169" i="16"/>
  <c r="H169" i="16"/>
  <c r="D170" i="16"/>
  <c r="F170" i="16"/>
  <c r="H170" i="16"/>
  <c r="D171" i="16"/>
  <c r="F171" i="16"/>
  <c r="H171" i="16"/>
  <c r="D172" i="16"/>
  <c r="F172" i="16"/>
  <c r="H172" i="16"/>
  <c r="D173" i="16"/>
  <c r="F173" i="16"/>
  <c r="H173" i="16"/>
  <c r="D174" i="16"/>
  <c r="F174" i="16"/>
  <c r="H174" i="16"/>
  <c r="D175" i="16"/>
  <c r="F175" i="16"/>
  <c r="H175" i="16"/>
  <c r="D178" i="16"/>
  <c r="F178" i="16"/>
  <c r="H178" i="16"/>
  <c r="D179" i="16"/>
  <c r="F179" i="16"/>
  <c r="H179" i="16"/>
  <c r="D180" i="16"/>
  <c r="F180" i="16"/>
  <c r="H180" i="16"/>
  <c r="D181" i="16"/>
  <c r="F181" i="16"/>
  <c r="H181" i="16"/>
  <c r="D182" i="16"/>
  <c r="F182" i="16"/>
  <c r="H182" i="16"/>
  <c r="D183" i="16"/>
  <c r="F183" i="16"/>
  <c r="H183" i="16"/>
  <c r="D185" i="16"/>
  <c r="F185" i="16"/>
  <c r="H185" i="16"/>
  <c r="D186" i="16"/>
  <c r="F186" i="16"/>
  <c r="H186" i="16"/>
  <c r="D187" i="16"/>
  <c r="F187" i="16"/>
  <c r="H187" i="16"/>
  <c r="D188" i="16"/>
  <c r="F188" i="16"/>
  <c r="H188" i="16"/>
  <c r="D189" i="16"/>
  <c r="F189" i="16"/>
  <c r="H189" i="16"/>
  <c r="D190" i="16"/>
  <c r="F190" i="16"/>
  <c r="H190" i="16"/>
  <c r="D191" i="16"/>
  <c r="F191" i="16"/>
  <c r="H191" i="16"/>
  <c r="D194" i="16"/>
  <c r="F194" i="16"/>
  <c r="H194" i="16"/>
  <c r="D195" i="16"/>
  <c r="F195" i="16"/>
  <c r="H195" i="16"/>
  <c r="D196" i="16"/>
  <c r="F196" i="16"/>
  <c r="H196" i="16"/>
  <c r="D197" i="16"/>
  <c r="F197" i="16"/>
  <c r="H197" i="16"/>
  <c r="D198" i="16"/>
  <c r="F198" i="16"/>
  <c r="H198" i="16"/>
  <c r="D199" i="16"/>
  <c r="F199" i="16"/>
  <c r="H199" i="16"/>
  <c r="D205" i="16"/>
  <c r="F205" i="16"/>
  <c r="H205" i="16"/>
  <c r="D211" i="16"/>
  <c r="F211" i="16"/>
  <c r="H211" i="16"/>
  <c r="D217" i="16"/>
  <c r="F217" i="16"/>
  <c r="H217" i="16"/>
  <c r="D223" i="16"/>
  <c r="F223" i="16"/>
  <c r="H223" i="16"/>
  <c r="D229" i="16"/>
  <c r="F229" i="16"/>
  <c r="H229" i="16"/>
  <c r="D235" i="16"/>
  <c r="F235" i="16"/>
  <c r="H235" i="16"/>
  <c r="D241" i="16"/>
  <c r="F241" i="16"/>
  <c r="H241" i="16"/>
  <c r="D247" i="16"/>
  <c r="F247" i="16"/>
  <c r="H247" i="16"/>
  <c r="D259" i="16"/>
  <c r="F259" i="16"/>
  <c r="H259" i="16"/>
  <c r="D266" i="16"/>
  <c r="F266" i="16"/>
  <c r="D267" i="16"/>
  <c r="F267" i="16"/>
  <c r="H267" i="16"/>
  <c r="D272" i="16"/>
  <c r="F272" i="16"/>
  <c r="H272" i="16"/>
  <c r="D273" i="16"/>
  <c r="F273" i="16"/>
  <c r="H273" i="16"/>
  <c r="D274" i="16"/>
  <c r="F274" i="16"/>
  <c r="H274" i="16"/>
  <c r="D275" i="16"/>
  <c r="F275" i="16"/>
  <c r="H275" i="16"/>
  <c r="D276" i="16"/>
  <c r="F276" i="16"/>
  <c r="H276" i="16"/>
  <c r="D277" i="16"/>
  <c r="F277" i="16"/>
  <c r="H277" i="16"/>
  <c r="D278" i="16"/>
  <c r="F278" i="16"/>
  <c r="H278" i="16"/>
  <c r="D279" i="16"/>
  <c r="F279" i="16"/>
  <c r="H279" i="16"/>
  <c r="D280" i="16"/>
  <c r="F280" i="16"/>
  <c r="H280" i="16"/>
  <c r="D281" i="16"/>
  <c r="F281" i="16"/>
  <c r="H281" i="16"/>
  <c r="D282" i="16"/>
  <c r="F282" i="16"/>
  <c r="H282" i="16"/>
  <c r="D283" i="16"/>
  <c r="F283" i="16"/>
  <c r="H283" i="16"/>
  <c r="D285" i="16"/>
  <c r="F285" i="16"/>
  <c r="H285" i="16"/>
  <c r="D286" i="16"/>
  <c r="F286" i="16"/>
  <c r="H286" i="16"/>
  <c r="D287" i="16"/>
  <c r="F287" i="16"/>
  <c r="H287" i="16"/>
  <c r="D288" i="16"/>
  <c r="F288" i="16"/>
  <c r="H288" i="16"/>
  <c r="D289" i="16"/>
  <c r="F289" i="16"/>
  <c r="H289" i="16"/>
  <c r="D290" i="16"/>
  <c r="F290" i="16"/>
  <c r="H290" i="16"/>
  <c r="D292" i="16"/>
  <c r="F292" i="16"/>
  <c r="H292" i="16"/>
  <c r="D293" i="16"/>
  <c r="F293" i="16"/>
  <c r="H293" i="16"/>
  <c r="D294" i="16"/>
  <c r="F294" i="16"/>
  <c r="H294" i="16"/>
  <c r="D295" i="16"/>
  <c r="F295" i="16"/>
  <c r="H295" i="16"/>
  <c r="D296" i="16"/>
  <c r="F296" i="16"/>
  <c r="H296" i="16"/>
  <c r="D297" i="16"/>
  <c r="F297" i="16"/>
  <c r="H297" i="16"/>
  <c r="D298" i="16"/>
  <c r="F298" i="16"/>
  <c r="H298" i="16"/>
  <c r="D299" i="16"/>
  <c r="F299" i="16"/>
  <c r="H299" i="16"/>
  <c r="D300" i="16"/>
  <c r="F300" i="16"/>
  <c r="H300" i="16"/>
  <c r="D301" i="16"/>
  <c r="F301" i="16"/>
  <c r="H301" i="16"/>
  <c r="D302" i="16"/>
  <c r="F302" i="16"/>
  <c r="H302" i="16"/>
  <c r="D308" i="16"/>
  <c r="F308" i="16"/>
  <c r="H308" i="16"/>
  <c r="D309" i="16"/>
  <c r="F309" i="16"/>
  <c r="H309" i="16"/>
  <c r="D311" i="16"/>
  <c r="F311" i="16"/>
  <c r="H311" i="16"/>
  <c r="D313" i="16"/>
  <c r="F313" i="16"/>
  <c r="H313" i="16"/>
  <c r="D314" i="16"/>
  <c r="F314" i="16"/>
  <c r="H314" i="16"/>
  <c r="D315" i="16"/>
  <c r="F315" i="16"/>
  <c r="H315" i="16"/>
  <c r="D317" i="16"/>
  <c r="F317" i="16"/>
  <c r="H317" i="16"/>
  <c r="D318" i="16"/>
  <c r="F318" i="16"/>
  <c r="H318" i="16"/>
  <c r="D319" i="16"/>
  <c r="F319" i="16"/>
  <c r="H319" i="16"/>
  <c r="D340" i="16"/>
  <c r="F340" i="16"/>
  <c r="H340" i="16"/>
  <c r="D345" i="16"/>
  <c r="F345" i="16"/>
  <c r="H345" i="16"/>
  <c r="D346" i="16"/>
  <c r="F346" i="16"/>
  <c r="H346" i="16"/>
  <c r="D347" i="16"/>
  <c r="F347" i="16"/>
  <c r="H347" i="16"/>
  <c r="D348" i="16"/>
  <c r="F348" i="16"/>
  <c r="H348" i="16"/>
  <c r="D349" i="16"/>
  <c r="F349" i="16"/>
  <c r="H349" i="16"/>
  <c r="D350" i="16"/>
  <c r="F350" i="16"/>
  <c r="H350" i="16"/>
  <c r="D353" i="16"/>
  <c r="F353" i="16"/>
  <c r="H353" i="16"/>
  <c r="D356" i="16"/>
  <c r="F356" i="16"/>
  <c r="H356" i="16"/>
  <c r="D357" i="16"/>
  <c r="F357" i="16"/>
  <c r="H357" i="16"/>
  <c r="D358" i="16"/>
  <c r="F358" i="16"/>
  <c r="H358" i="16"/>
  <c r="D360" i="16"/>
  <c r="F360" i="16"/>
  <c r="H360" i="16"/>
  <c r="D361" i="16"/>
  <c r="F361" i="16"/>
  <c r="H361" i="16"/>
  <c r="D362" i="16"/>
  <c r="F362" i="16"/>
  <c r="H362" i="16"/>
  <c r="D363" i="16"/>
  <c r="F363" i="16"/>
  <c r="H363" i="16"/>
  <c r="D364" i="16"/>
  <c r="F364" i="16"/>
  <c r="H364" i="16"/>
  <c r="D366" i="16"/>
  <c r="F366" i="16"/>
  <c r="H366" i="16"/>
  <c r="D367" i="16"/>
  <c r="F367" i="16"/>
  <c r="H367" i="16"/>
  <c r="D368" i="16"/>
  <c r="F368" i="16"/>
  <c r="H368" i="16"/>
  <c r="D369" i="16"/>
  <c r="F369" i="16"/>
  <c r="H369" i="16"/>
  <c r="D370" i="16"/>
  <c r="F370" i="16"/>
  <c r="H370" i="16"/>
  <c r="D371" i="16"/>
  <c r="F371" i="16"/>
  <c r="H371" i="16"/>
  <c r="D372" i="16"/>
  <c r="F372" i="16"/>
  <c r="H372" i="16"/>
  <c r="D385" i="16"/>
  <c r="F385" i="16"/>
  <c r="H385" i="16"/>
  <c r="D386" i="16"/>
  <c r="F386" i="16"/>
  <c r="H386" i="16"/>
  <c r="D387" i="16"/>
  <c r="F387" i="16"/>
  <c r="H387" i="16"/>
  <c r="D388" i="16"/>
  <c r="F388" i="16"/>
  <c r="H388" i="16"/>
  <c r="D393" i="16"/>
  <c r="F393" i="16"/>
  <c r="H393" i="16"/>
  <c r="D394" i="16"/>
  <c r="F394" i="16"/>
  <c r="H394" i="16"/>
  <c r="D395" i="16"/>
  <c r="F395" i="16"/>
  <c r="H395" i="16"/>
  <c r="D412" i="16"/>
  <c r="F412" i="16"/>
  <c r="H412" i="16"/>
  <c r="D413" i="16"/>
  <c r="F413" i="16"/>
  <c r="H413" i="16"/>
  <c r="D414" i="16"/>
  <c r="F414" i="16"/>
  <c r="H414" i="16"/>
  <c r="D416" i="16"/>
  <c r="F416" i="16"/>
  <c r="H416" i="16"/>
  <c r="D417" i="16"/>
  <c r="F417" i="16"/>
  <c r="H417" i="16"/>
  <c r="D418" i="16"/>
  <c r="F418" i="16"/>
  <c r="H418" i="16"/>
  <c r="D419" i="16"/>
  <c r="F419" i="16"/>
  <c r="H419" i="16"/>
  <c r="D420" i="16"/>
  <c r="F420" i="16"/>
  <c r="H420" i="16"/>
  <c r="D421" i="16"/>
  <c r="F421" i="16"/>
  <c r="H421" i="16"/>
  <c r="D422" i="16"/>
  <c r="F422" i="16"/>
  <c r="H422" i="16"/>
  <c r="D423" i="16"/>
  <c r="F423" i="16"/>
  <c r="H423" i="16"/>
  <c r="D424" i="16"/>
  <c r="F424" i="16"/>
  <c r="H424" i="16"/>
  <c r="D426" i="16"/>
  <c r="F426" i="16"/>
  <c r="H426" i="16"/>
  <c r="D428" i="16"/>
  <c r="F428" i="16"/>
  <c r="H428" i="16"/>
  <c r="D429" i="16"/>
  <c r="F429" i="16"/>
  <c r="H429" i="16"/>
  <c r="D430" i="16"/>
  <c r="F430" i="16"/>
  <c r="H430" i="16"/>
  <c r="D431" i="16"/>
  <c r="F431" i="16"/>
  <c r="H431" i="16"/>
  <c r="D432" i="16"/>
  <c r="F432" i="16"/>
  <c r="H432" i="16"/>
  <c r="D433" i="16"/>
  <c r="F433" i="16"/>
  <c r="H433" i="16"/>
  <c r="D434" i="16"/>
  <c r="F434" i="16"/>
  <c r="H434" i="16"/>
  <c r="D435" i="16"/>
  <c r="F435" i="16"/>
  <c r="H435" i="16"/>
  <c r="D436" i="16"/>
  <c r="F436" i="16"/>
  <c r="H436" i="16"/>
  <c r="D438" i="16"/>
  <c r="F438" i="16"/>
  <c r="H438" i="16"/>
  <c r="D441" i="16"/>
  <c r="F441" i="16"/>
  <c r="H441" i="16"/>
  <c r="D442" i="16"/>
  <c r="F442" i="16"/>
  <c r="H442" i="16"/>
  <c r="D444" i="16"/>
  <c r="F444" i="16"/>
  <c r="H444" i="16"/>
  <c r="D445" i="16"/>
  <c r="F445" i="16"/>
  <c r="H445" i="16"/>
  <c r="D447" i="16"/>
  <c r="F447" i="16"/>
  <c r="H447" i="16"/>
  <c r="D448" i="16"/>
  <c r="F448" i="16"/>
  <c r="H448" i="16"/>
  <c r="D459" i="16"/>
  <c r="F459" i="16"/>
  <c r="H459" i="16"/>
  <c r="D460" i="16"/>
  <c r="F460" i="16"/>
  <c r="H460" i="16"/>
  <c r="D461" i="16"/>
  <c r="F461" i="16"/>
  <c r="H461" i="16"/>
  <c r="D462" i="16"/>
  <c r="F462" i="16"/>
  <c r="H462" i="16"/>
  <c r="D463" i="16"/>
  <c r="F463" i="16"/>
  <c r="H463" i="16"/>
  <c r="D464" i="16"/>
  <c r="F464" i="16"/>
  <c r="H464" i="16"/>
  <c r="D469" i="16"/>
  <c r="F469" i="16"/>
  <c r="H469" i="16"/>
  <c r="D471" i="16"/>
  <c r="F471" i="16"/>
  <c r="H471" i="16"/>
  <c r="D472" i="16"/>
  <c r="F472" i="16"/>
  <c r="H472" i="16"/>
  <c r="D473" i="16"/>
  <c r="F473" i="16"/>
  <c r="H473" i="16"/>
  <c r="D490" i="16"/>
  <c r="F490" i="16"/>
  <c r="H490" i="16"/>
  <c r="D491" i="16"/>
  <c r="F491" i="16"/>
  <c r="H491" i="16"/>
  <c r="D492" i="16"/>
  <c r="F492" i="16"/>
  <c r="H492" i="16"/>
  <c r="D493" i="16"/>
  <c r="F493" i="16"/>
  <c r="H493" i="16"/>
  <c r="D494" i="16"/>
  <c r="F494" i="16"/>
  <c r="H494" i="16"/>
  <c r="D495" i="16"/>
  <c r="F495" i="16"/>
  <c r="H495" i="16"/>
  <c r="D505" i="16"/>
  <c r="F505" i="16"/>
  <c r="H505" i="16"/>
  <c r="D506" i="16"/>
  <c r="F506" i="16"/>
  <c r="H506" i="16"/>
  <c r="D507" i="16"/>
  <c r="F507" i="16"/>
  <c r="H507" i="16"/>
  <c r="D508" i="16"/>
  <c r="F508" i="16"/>
  <c r="H508" i="16"/>
  <c r="D509" i="16"/>
  <c r="F509" i="16"/>
  <c r="H509" i="16"/>
  <c r="D510" i="16"/>
  <c r="F510" i="16"/>
  <c r="H510" i="16"/>
  <c r="D517" i="16"/>
  <c r="F517" i="16"/>
  <c r="H517" i="16"/>
  <c r="D518" i="16"/>
  <c r="F518" i="16"/>
  <c r="H518" i="16"/>
  <c r="D519" i="16"/>
  <c r="F519" i="16"/>
  <c r="H519" i="16"/>
  <c r="D520" i="16"/>
  <c r="F520" i="16"/>
  <c r="H520" i="16"/>
  <c r="D521" i="16"/>
  <c r="F521" i="16"/>
  <c r="H521" i="16"/>
  <c r="D522" i="16"/>
  <c r="F522" i="16"/>
  <c r="H522" i="16"/>
  <c r="D523" i="16"/>
  <c r="F523" i="16"/>
  <c r="H523" i="16"/>
  <c r="D524" i="16"/>
  <c r="F524" i="16"/>
  <c r="H524" i="16"/>
  <c r="D525" i="16"/>
  <c r="F525" i="16"/>
  <c r="H525" i="16"/>
  <c r="D526" i="16"/>
  <c r="F526" i="16"/>
  <c r="H526" i="16"/>
  <c r="D527" i="16"/>
  <c r="F527" i="16"/>
  <c r="H527" i="16"/>
  <c r="D528" i="16"/>
  <c r="F528" i="16"/>
  <c r="H528" i="16"/>
  <c r="D529" i="16"/>
  <c r="F529" i="16"/>
  <c r="H529" i="16"/>
  <c r="D530" i="16"/>
  <c r="F530" i="16"/>
  <c r="H530" i="16"/>
  <c r="D531" i="16"/>
  <c r="F531" i="16"/>
  <c r="H531" i="16"/>
  <c r="D532" i="16"/>
  <c r="F532" i="16"/>
  <c r="H532" i="16"/>
  <c r="D533" i="16"/>
  <c r="F533" i="16"/>
  <c r="H533" i="16"/>
  <c r="D534" i="16"/>
  <c r="F534" i="16"/>
  <c r="H534" i="16"/>
  <c r="D536" i="16"/>
  <c r="F536" i="16"/>
  <c r="H536" i="16"/>
  <c r="D537" i="16"/>
  <c r="F537" i="16"/>
  <c r="H537" i="16"/>
  <c r="D538" i="16"/>
  <c r="F538" i="16"/>
  <c r="H538" i="16"/>
  <c r="D539" i="16"/>
  <c r="F539" i="16"/>
  <c r="H539" i="16"/>
  <c r="D540" i="16"/>
  <c r="F540" i="16"/>
  <c r="H540" i="16"/>
  <c r="D541" i="16"/>
  <c r="F541" i="16"/>
  <c r="H541" i="16"/>
  <c r="D542" i="16"/>
  <c r="F542" i="16"/>
  <c r="H542" i="16"/>
  <c r="D543" i="16"/>
  <c r="F543" i="16"/>
  <c r="H543" i="16"/>
  <c r="D544" i="16"/>
  <c r="F544" i="16"/>
  <c r="H544" i="16"/>
  <c r="D545" i="16"/>
  <c r="F545" i="16"/>
  <c r="H545" i="16"/>
  <c r="D546" i="16"/>
  <c r="F546" i="16"/>
  <c r="H546" i="16"/>
  <c r="D547" i="16"/>
  <c r="F547" i="16"/>
  <c r="H547" i="16"/>
  <c r="D584" i="16"/>
  <c r="F584" i="16"/>
  <c r="H584" i="16"/>
  <c r="D585" i="16"/>
  <c r="F585" i="16"/>
  <c r="H585" i="16"/>
  <c r="D586" i="16"/>
  <c r="F586" i="16"/>
  <c r="H586" i="16"/>
  <c r="D588" i="16"/>
  <c r="F588" i="16"/>
  <c r="H588" i="16"/>
  <c r="D589" i="16"/>
  <c r="F589" i="16"/>
  <c r="H589" i="16"/>
  <c r="D591" i="16"/>
  <c r="F591" i="16"/>
  <c r="H591" i="16"/>
  <c r="D592" i="16"/>
  <c r="F592" i="16"/>
  <c r="H592" i="16"/>
  <c r="D593" i="16"/>
  <c r="F593" i="16"/>
  <c r="H593" i="16"/>
  <c r="D594" i="16"/>
  <c r="F594" i="16"/>
  <c r="H594" i="16"/>
  <c r="D595" i="16"/>
  <c r="F595" i="16"/>
  <c r="H595" i="16"/>
  <c r="D596" i="16"/>
  <c r="F596" i="16"/>
  <c r="H596" i="16"/>
  <c r="D597" i="16"/>
  <c r="F597" i="16"/>
  <c r="H597" i="16"/>
  <c r="D598" i="16"/>
  <c r="F598" i="16"/>
  <c r="H598" i="16"/>
  <c r="D599" i="16"/>
  <c r="F599" i="16"/>
  <c r="H599" i="16"/>
  <c r="D600" i="16"/>
  <c r="F600" i="16"/>
  <c r="H600" i="16"/>
  <c r="D601" i="16"/>
  <c r="F601" i="16"/>
  <c r="H601" i="16"/>
  <c r="D602" i="16"/>
  <c r="F602" i="16"/>
  <c r="H602" i="16"/>
  <c r="D603" i="16"/>
  <c r="F603" i="16"/>
  <c r="H603" i="16"/>
  <c r="D604" i="16"/>
  <c r="F604" i="16"/>
  <c r="H604" i="16"/>
  <c r="D605" i="16"/>
  <c r="F605" i="16"/>
  <c r="H605" i="16"/>
  <c r="D606" i="16"/>
  <c r="F606" i="16"/>
  <c r="H606" i="16"/>
  <c r="D607" i="16"/>
  <c r="F607" i="16"/>
  <c r="H607" i="16"/>
  <c r="D608" i="16"/>
  <c r="F608" i="16"/>
  <c r="H608" i="16"/>
  <c r="D610" i="16"/>
  <c r="F610" i="16"/>
  <c r="H610" i="16"/>
  <c r="D611" i="16"/>
  <c r="F611" i="16"/>
  <c r="H611" i="16"/>
  <c r="D612" i="16"/>
  <c r="F612" i="16"/>
  <c r="H612" i="16"/>
  <c r="D613" i="16"/>
  <c r="F613" i="16"/>
  <c r="H613" i="16"/>
  <c r="D615" i="16"/>
  <c r="F615" i="16"/>
  <c r="H615" i="16"/>
  <c r="D616" i="16"/>
  <c r="F616" i="16"/>
  <c r="H616" i="16"/>
  <c r="D617" i="16"/>
  <c r="F617" i="16"/>
  <c r="H617" i="16"/>
  <c r="D618" i="16"/>
  <c r="F618" i="16"/>
  <c r="H618" i="16"/>
  <c r="D620" i="16"/>
  <c r="F620" i="16"/>
  <c r="H620" i="16"/>
  <c r="D621" i="16"/>
  <c r="F621" i="16"/>
  <c r="H621" i="16"/>
  <c r="D622" i="16"/>
  <c r="F622" i="16"/>
  <c r="H622" i="16"/>
  <c r="D623" i="16"/>
  <c r="F623" i="16"/>
  <c r="H623" i="16"/>
  <c r="D624" i="16"/>
  <c r="F624" i="16"/>
  <c r="H624" i="16"/>
  <c r="D625" i="16"/>
  <c r="F625" i="16"/>
  <c r="H625" i="16"/>
  <c r="D626" i="16"/>
  <c r="F626" i="16"/>
  <c r="H626" i="16"/>
  <c r="F627" i="16"/>
  <c r="H627" i="16"/>
  <c r="D628" i="16"/>
  <c r="F628" i="16"/>
  <c r="H628" i="16"/>
  <c r="D629" i="16"/>
  <c r="F629" i="16"/>
  <c r="H629" i="16"/>
  <c r="D630" i="16"/>
  <c r="F630" i="16"/>
  <c r="H630" i="16"/>
  <c r="D631" i="16"/>
  <c r="F631" i="16"/>
  <c r="H631" i="16"/>
  <c r="D632" i="16"/>
  <c r="F632" i="16"/>
  <c r="H632" i="16"/>
  <c r="D633" i="16"/>
  <c r="F633" i="16"/>
  <c r="H633" i="16"/>
  <c r="D634" i="16"/>
  <c r="F634" i="16"/>
  <c r="H634" i="16"/>
  <c r="D635" i="16"/>
  <c r="F635" i="16"/>
  <c r="H635" i="16"/>
  <c r="D636" i="16"/>
  <c r="F636" i="16"/>
  <c r="H636" i="16"/>
  <c r="D637" i="16"/>
  <c r="F637" i="16"/>
  <c r="H637" i="16"/>
  <c r="D638" i="16"/>
  <c r="F638" i="16"/>
  <c r="H638" i="16"/>
  <c r="D639" i="16"/>
  <c r="F639" i="16"/>
  <c r="H639" i="16"/>
  <c r="D640" i="16"/>
  <c r="F640" i="16"/>
  <c r="H640" i="16"/>
  <c r="D641" i="16"/>
  <c r="F641" i="16"/>
  <c r="H641" i="16"/>
  <c r="D642" i="16"/>
  <c r="F642" i="16"/>
  <c r="H642" i="16"/>
  <c r="D643" i="16"/>
  <c r="F643" i="16"/>
  <c r="H643" i="16"/>
  <c r="D644" i="16"/>
  <c r="F644" i="16"/>
  <c r="H644" i="16"/>
  <c r="D645" i="16"/>
  <c r="F645" i="16"/>
  <c r="H645" i="16"/>
  <c r="D646" i="16"/>
  <c r="F646" i="16"/>
  <c r="H646" i="16"/>
  <c r="D647" i="16"/>
  <c r="F647" i="16"/>
  <c r="H647" i="16"/>
  <c r="D648" i="16"/>
  <c r="F648" i="16"/>
  <c r="H648" i="16"/>
  <c r="D649" i="16"/>
  <c r="F649" i="16"/>
  <c r="H649" i="16"/>
  <c r="D650" i="16"/>
  <c r="F650" i="16"/>
  <c r="H650" i="16"/>
  <c r="D651" i="16"/>
  <c r="F651" i="16"/>
  <c r="H651" i="16"/>
  <c r="D652" i="16"/>
  <c r="F652" i="16"/>
  <c r="H652" i="16"/>
  <c r="D653" i="16"/>
  <c r="F653" i="16"/>
  <c r="H653" i="16"/>
  <c r="D659" i="16"/>
  <c r="F659" i="16"/>
  <c r="H659" i="16"/>
  <c r="D660" i="16"/>
  <c r="F660" i="16"/>
  <c r="H660" i="16"/>
  <c r="D661" i="16"/>
  <c r="F661" i="16"/>
  <c r="H661" i="16"/>
  <c r="D662" i="16"/>
  <c r="F662" i="16"/>
  <c r="H662" i="16"/>
  <c r="D663" i="16"/>
  <c r="F663" i="16"/>
  <c r="H663" i="16"/>
  <c r="D664" i="16"/>
  <c r="F664" i="16"/>
  <c r="H664" i="16"/>
  <c r="D665" i="16"/>
  <c r="F665" i="16"/>
  <c r="H665" i="16"/>
  <c r="D666" i="16"/>
  <c r="F666" i="16"/>
  <c r="H666" i="16"/>
  <c r="D667" i="16"/>
  <c r="F667" i="16"/>
  <c r="H667" i="16"/>
  <c r="D668" i="16"/>
  <c r="F668" i="16"/>
  <c r="H668" i="16"/>
  <c r="D669" i="16"/>
  <c r="F669" i="16"/>
  <c r="H669" i="16"/>
  <c r="D670" i="16"/>
  <c r="F670" i="16"/>
  <c r="H670" i="16"/>
  <c r="D671" i="16"/>
  <c r="F671" i="16"/>
  <c r="H671" i="16"/>
  <c r="D672" i="16"/>
  <c r="F672" i="16"/>
  <c r="H672" i="16"/>
  <c r="D673" i="16"/>
  <c r="F673" i="16"/>
  <c r="H673" i="16"/>
  <c r="D674" i="16"/>
  <c r="F674" i="16"/>
  <c r="H674" i="16"/>
  <c r="D675" i="16"/>
  <c r="F675" i="16"/>
  <c r="H675" i="16"/>
  <c r="D676" i="16"/>
  <c r="F676" i="16"/>
  <c r="H676" i="16"/>
  <c r="D677" i="16"/>
  <c r="F677" i="16"/>
  <c r="H677" i="16"/>
  <c r="D678" i="16"/>
  <c r="F678" i="16"/>
  <c r="H678" i="16"/>
  <c r="D679" i="16"/>
  <c r="F679" i="16"/>
  <c r="H679" i="16"/>
  <c r="D680" i="16"/>
  <c r="F680" i="16"/>
  <c r="H680" i="16"/>
  <c r="D681" i="16"/>
  <c r="F681" i="16"/>
  <c r="H681" i="16"/>
  <c r="D682" i="16"/>
  <c r="F682" i="16"/>
  <c r="H682" i="16"/>
  <c r="D683" i="16"/>
  <c r="F683" i="16"/>
  <c r="H683" i="16"/>
  <c r="D684" i="16"/>
  <c r="F684" i="16"/>
  <c r="H684" i="16"/>
  <c r="D685" i="16"/>
  <c r="F685" i="16"/>
  <c r="H685" i="16"/>
  <c r="D687" i="16"/>
  <c r="F687" i="16"/>
  <c r="H687" i="16"/>
  <c r="D688" i="16"/>
  <c r="F688" i="16"/>
  <c r="H688" i="16"/>
  <c r="D689" i="16"/>
  <c r="F689" i="16"/>
  <c r="H689" i="16"/>
  <c r="D690" i="16"/>
  <c r="F690" i="16"/>
  <c r="H690" i="16"/>
  <c r="D691" i="16"/>
  <c r="F691" i="16"/>
  <c r="H691" i="16"/>
  <c r="D692" i="16"/>
  <c r="F692" i="16"/>
  <c r="H692" i="16"/>
  <c r="D693" i="16"/>
  <c r="F693" i="16"/>
  <c r="H693" i="16"/>
  <c r="D694" i="16"/>
  <c r="F694" i="16"/>
  <c r="H694" i="16"/>
  <c r="D695" i="16"/>
  <c r="F695" i="16"/>
  <c r="H695" i="16"/>
  <c r="D696" i="16"/>
  <c r="F696" i="16"/>
  <c r="H696" i="16"/>
  <c r="D697" i="16"/>
  <c r="F697" i="16"/>
  <c r="H697" i="16"/>
  <c r="D698" i="16"/>
  <c r="F698" i="16"/>
  <c r="H698" i="16"/>
  <c r="D699" i="16"/>
  <c r="F699" i="16"/>
  <c r="H699" i="16"/>
  <c r="D700" i="16"/>
  <c r="F700" i="16"/>
  <c r="H700" i="16"/>
  <c r="D701" i="16"/>
  <c r="F701" i="16"/>
  <c r="H701" i="16"/>
  <c r="D702" i="16"/>
  <c r="F702" i="16"/>
  <c r="H702" i="16"/>
  <c r="D703" i="16"/>
  <c r="F703" i="16"/>
  <c r="H703" i="16"/>
  <c r="D704" i="16"/>
  <c r="F704" i="16"/>
  <c r="H704" i="16"/>
  <c r="D705" i="16"/>
  <c r="F705" i="16"/>
  <c r="H705" i="16"/>
  <c r="D706" i="16"/>
  <c r="F706" i="16"/>
  <c r="H706" i="16"/>
  <c r="D707" i="16"/>
  <c r="F707" i="16"/>
  <c r="H707" i="16"/>
  <c r="D708" i="16"/>
  <c r="F708" i="16"/>
  <c r="H708" i="16"/>
  <c r="D709" i="16"/>
  <c r="F709" i="16"/>
  <c r="H709" i="16"/>
  <c r="D710" i="16"/>
  <c r="F710" i="16"/>
  <c r="H710" i="16"/>
  <c r="D711" i="16"/>
  <c r="F711" i="16"/>
  <c r="H711" i="16"/>
  <c r="D712" i="16"/>
  <c r="F712" i="16"/>
  <c r="H712" i="16"/>
  <c r="D713" i="16"/>
  <c r="F713" i="16"/>
  <c r="H713" i="16"/>
  <c r="D714" i="16"/>
  <c r="F714" i="16"/>
  <c r="H714" i="16"/>
  <c r="D715" i="16"/>
  <c r="F715" i="16"/>
  <c r="H715" i="16"/>
  <c r="D716" i="16"/>
  <c r="F716" i="16"/>
  <c r="H716" i="16"/>
  <c r="D717" i="16"/>
  <c r="F717" i="16"/>
  <c r="H717" i="16"/>
  <c r="D718" i="16"/>
  <c r="F718" i="16"/>
  <c r="H718" i="16"/>
  <c r="D719" i="16"/>
  <c r="F719" i="16"/>
  <c r="H719" i="16"/>
  <c r="D720" i="16"/>
  <c r="F720" i="16"/>
  <c r="H720" i="16"/>
  <c r="D721" i="16"/>
  <c r="F721" i="16"/>
  <c r="H721" i="16"/>
  <c r="D722" i="16"/>
  <c r="F722" i="16"/>
  <c r="H722" i="16"/>
  <c r="D723" i="16"/>
  <c r="F723" i="16"/>
  <c r="H723" i="16"/>
  <c r="D724" i="16"/>
  <c r="F724" i="16"/>
  <c r="H724" i="16"/>
  <c r="D725" i="16"/>
  <c r="F725" i="16"/>
  <c r="H725" i="16"/>
  <c r="D726" i="16"/>
  <c r="F726" i="16"/>
  <c r="H726" i="16"/>
  <c r="D727" i="16"/>
  <c r="F727" i="16"/>
  <c r="H727" i="16"/>
  <c r="D728" i="16"/>
  <c r="F728" i="16"/>
  <c r="H728" i="16"/>
  <c r="D729" i="16"/>
  <c r="F729" i="16"/>
  <c r="H729" i="16"/>
  <c r="D730" i="16"/>
  <c r="F730" i="16"/>
  <c r="H730" i="16"/>
  <c r="D731" i="16"/>
  <c r="F731" i="16"/>
  <c r="H731" i="16"/>
  <c r="D732" i="16"/>
  <c r="F732" i="16"/>
  <c r="H732" i="16"/>
  <c r="D733" i="16"/>
  <c r="F733" i="16"/>
  <c r="H733" i="16"/>
  <c r="D734" i="16"/>
  <c r="F734" i="16"/>
  <c r="H734" i="16"/>
  <c r="D735" i="16"/>
  <c r="F735" i="16"/>
  <c r="H735" i="16"/>
  <c r="D736" i="16"/>
  <c r="F736" i="16"/>
  <c r="H736" i="16"/>
  <c r="D737" i="16"/>
  <c r="F737" i="16"/>
  <c r="H737" i="16"/>
  <c r="D738" i="16"/>
  <c r="F738" i="16"/>
  <c r="H738" i="16"/>
  <c r="D739" i="16"/>
  <c r="F739" i="16"/>
  <c r="H739" i="16"/>
  <c r="D740" i="16"/>
  <c r="F740" i="16"/>
  <c r="H740" i="16"/>
  <c r="D741" i="16"/>
  <c r="F741" i="16"/>
  <c r="H741" i="16"/>
  <c r="D742" i="16"/>
  <c r="F742" i="16"/>
  <c r="H742" i="16"/>
  <c r="D743" i="16"/>
  <c r="F743" i="16"/>
  <c r="H743" i="16"/>
  <c r="D744" i="16"/>
  <c r="F744" i="16"/>
  <c r="H744" i="16"/>
  <c r="D745" i="16"/>
  <c r="F745" i="16"/>
  <c r="H745" i="16"/>
  <c r="D746" i="16"/>
  <c r="F746" i="16"/>
  <c r="H746" i="16"/>
  <c r="D747" i="16"/>
  <c r="F747" i="16"/>
  <c r="H747" i="16"/>
  <c r="D754" i="16"/>
  <c r="F754" i="16"/>
  <c r="H754" i="16"/>
  <c r="D755" i="16"/>
  <c r="F755" i="16"/>
  <c r="H755" i="16"/>
  <c r="D756" i="16"/>
  <c r="F756" i="16"/>
  <c r="H756" i="16"/>
  <c r="D757" i="16"/>
  <c r="F757" i="16"/>
  <c r="H757" i="16"/>
  <c r="D758" i="16"/>
  <c r="F758" i="16"/>
  <c r="H758" i="16"/>
  <c r="D759" i="16"/>
  <c r="F759" i="16"/>
  <c r="H759" i="16"/>
  <c r="D760" i="16"/>
  <c r="F760" i="16"/>
  <c r="H760" i="16"/>
  <c r="D761" i="16"/>
  <c r="F761" i="16"/>
  <c r="H761" i="16"/>
  <c r="D762" i="16"/>
  <c r="F762" i="16"/>
  <c r="H762" i="16"/>
  <c r="D763" i="16"/>
  <c r="F763" i="16"/>
  <c r="H763" i="16"/>
  <c r="D764" i="16"/>
  <c r="F764" i="16"/>
  <c r="H764" i="16"/>
  <c r="D765" i="16"/>
  <c r="F765" i="16"/>
  <c r="H765" i="16"/>
  <c r="D767" i="16"/>
  <c r="F767" i="16"/>
  <c r="H767" i="16"/>
  <c r="D768" i="16"/>
  <c r="F768" i="16"/>
  <c r="H768" i="16"/>
  <c r="D769" i="16"/>
  <c r="F769" i="16"/>
  <c r="H769" i="16"/>
  <c r="D770" i="16"/>
  <c r="F770" i="16"/>
  <c r="H770" i="16"/>
  <c r="D771" i="16"/>
  <c r="F771" i="16"/>
  <c r="H771" i="16"/>
  <c r="D772" i="16"/>
  <c r="F772" i="16"/>
  <c r="H772" i="16"/>
  <c r="D773" i="16"/>
  <c r="F773" i="16"/>
  <c r="H773" i="16"/>
  <c r="D774" i="16"/>
  <c r="F774" i="16"/>
  <c r="H774" i="16"/>
  <c r="D775" i="16"/>
  <c r="F775" i="16"/>
  <c r="H775" i="16"/>
  <c r="D776" i="16"/>
  <c r="F776" i="16"/>
  <c r="H776" i="16"/>
  <c r="D777" i="16"/>
  <c r="F777" i="16"/>
  <c r="H777" i="16"/>
  <c r="D778" i="16"/>
  <c r="F778" i="16"/>
  <c r="H778" i="16"/>
  <c r="D779" i="16"/>
  <c r="F779" i="16"/>
  <c r="H779" i="16"/>
  <c r="D780" i="16"/>
  <c r="F780" i="16"/>
  <c r="H780" i="16"/>
  <c r="D781" i="16"/>
  <c r="F781" i="16"/>
  <c r="H781" i="16"/>
  <c r="D782" i="16"/>
  <c r="F782" i="16"/>
  <c r="H782" i="16"/>
  <c r="D783" i="16"/>
  <c r="F783" i="16"/>
  <c r="H783" i="16"/>
  <c r="D784" i="16"/>
  <c r="F784" i="16"/>
  <c r="H784" i="16"/>
  <c r="D785" i="16"/>
  <c r="F785" i="16"/>
  <c r="H785" i="16"/>
  <c r="D786" i="16"/>
  <c r="F786" i="16"/>
  <c r="H786" i="16"/>
  <c r="D788" i="16"/>
  <c r="F788" i="16"/>
  <c r="H788" i="16"/>
  <c r="D789" i="16"/>
  <c r="F789" i="16"/>
  <c r="H789" i="16"/>
  <c r="D790" i="16"/>
  <c r="F790" i="16"/>
  <c r="H790" i="16"/>
  <c r="D791" i="16"/>
  <c r="F791" i="16"/>
  <c r="H791" i="16"/>
  <c r="D792" i="16"/>
  <c r="F792" i="16"/>
  <c r="H792" i="16"/>
  <c r="D793" i="16"/>
  <c r="F793" i="16"/>
  <c r="H793" i="16"/>
  <c r="D794" i="16"/>
  <c r="F794" i="16"/>
  <c r="H794" i="16"/>
  <c r="D795" i="16"/>
  <c r="F795" i="16"/>
  <c r="H795" i="16"/>
  <c r="D796" i="16"/>
  <c r="F796" i="16"/>
  <c r="H796" i="16"/>
  <c r="D797" i="16"/>
  <c r="F797" i="16"/>
  <c r="H797" i="16"/>
  <c r="D798" i="16"/>
  <c r="F798" i="16"/>
  <c r="H798" i="16"/>
  <c r="D799" i="16"/>
  <c r="F799" i="16"/>
  <c r="H799" i="16"/>
  <c r="D800" i="16"/>
  <c r="F800" i="16"/>
  <c r="H800" i="16"/>
  <c r="D801" i="16"/>
  <c r="F801" i="16"/>
  <c r="H801" i="16"/>
  <c r="D802" i="16"/>
  <c r="F802" i="16"/>
  <c r="H802" i="16"/>
  <c r="D803" i="16"/>
  <c r="F803" i="16"/>
  <c r="H803" i="16"/>
  <c r="D804" i="16"/>
  <c r="F804" i="16"/>
  <c r="H804" i="16"/>
  <c r="D805" i="16"/>
  <c r="F805" i="16"/>
  <c r="H805" i="16"/>
  <c r="D806" i="16"/>
  <c r="F806" i="16"/>
  <c r="H806" i="16"/>
  <c r="D807" i="16"/>
  <c r="F807" i="16"/>
  <c r="H807" i="16"/>
  <c r="D808" i="16"/>
  <c r="F808" i="16"/>
  <c r="H808" i="16"/>
  <c r="D809" i="16"/>
  <c r="F809" i="16"/>
  <c r="H809" i="16"/>
  <c r="D810" i="16"/>
  <c r="F810" i="16"/>
  <c r="H810" i="16"/>
  <c r="D811" i="16"/>
  <c r="F811" i="16"/>
  <c r="H811" i="16"/>
  <c r="D812" i="16"/>
  <c r="F812" i="16"/>
  <c r="H812" i="16"/>
  <c r="D813" i="16"/>
  <c r="F813" i="16"/>
  <c r="H813" i="16"/>
  <c r="D814" i="16"/>
  <c r="F814" i="16"/>
  <c r="H814" i="16"/>
  <c r="D815" i="16"/>
  <c r="F815" i="16"/>
  <c r="H815" i="16"/>
  <c r="D816" i="16"/>
  <c r="F816" i="16"/>
  <c r="H816" i="16"/>
  <c r="D817" i="16"/>
  <c r="F817" i="16"/>
  <c r="H817" i="16"/>
  <c r="D818" i="16"/>
  <c r="F818" i="16"/>
  <c r="H818" i="16"/>
  <c r="D819" i="16"/>
  <c r="F819" i="16"/>
  <c r="H819" i="16"/>
  <c r="D833" i="16"/>
  <c r="F833" i="16"/>
  <c r="H833" i="16"/>
  <c r="D834" i="16"/>
  <c r="F834" i="16"/>
  <c r="H834" i="16"/>
  <c r="D835" i="16"/>
  <c r="F835" i="16"/>
  <c r="H835" i="16"/>
  <c r="D836" i="16"/>
  <c r="F836" i="16"/>
  <c r="H836" i="16"/>
  <c r="D837" i="16"/>
  <c r="F837" i="16"/>
  <c r="H837" i="16"/>
  <c r="D838" i="16"/>
  <c r="F838" i="16"/>
  <c r="H838" i="16"/>
  <c r="D839" i="16"/>
  <c r="F839" i="16"/>
  <c r="H839" i="16"/>
  <c r="D840" i="16"/>
  <c r="F840" i="16"/>
  <c r="H840" i="16"/>
  <c r="D841" i="16"/>
  <c r="F841" i="16"/>
  <c r="H841" i="16"/>
  <c r="D842" i="16"/>
  <c r="F842" i="16"/>
  <c r="H842" i="16"/>
  <c r="D843" i="16"/>
  <c r="F843" i="16"/>
  <c r="H843" i="16"/>
  <c r="D844" i="16"/>
  <c r="F844" i="16"/>
  <c r="H844" i="16"/>
  <c r="D845" i="16"/>
  <c r="F845" i="16"/>
  <c r="H845" i="16"/>
  <c r="D846" i="16"/>
  <c r="F846" i="16"/>
  <c r="H846" i="16"/>
  <c r="D847" i="16"/>
  <c r="F847" i="16"/>
  <c r="H847" i="16"/>
  <c r="D849" i="16"/>
  <c r="F849" i="16"/>
  <c r="H849" i="16"/>
  <c r="D850" i="16"/>
  <c r="F850" i="16"/>
  <c r="H850" i="16"/>
  <c r="D851" i="16"/>
  <c r="F851" i="16"/>
  <c r="H851" i="16"/>
  <c r="D852" i="16"/>
  <c r="F852" i="16"/>
  <c r="H852" i="16"/>
  <c r="D853" i="16"/>
  <c r="F853" i="16"/>
  <c r="H853" i="16"/>
  <c r="D854" i="16"/>
  <c r="F854" i="16"/>
  <c r="H854" i="16"/>
  <c r="D855" i="16"/>
  <c r="F855" i="16"/>
  <c r="H855" i="16"/>
  <c r="D856" i="16"/>
  <c r="F856" i="16"/>
  <c r="H856" i="16"/>
  <c r="D857" i="16"/>
  <c r="F857" i="16"/>
  <c r="H857" i="16"/>
  <c r="D858" i="16"/>
  <c r="F858" i="16"/>
  <c r="H858" i="16"/>
  <c r="D859" i="16"/>
  <c r="F859" i="16"/>
  <c r="H859" i="16"/>
  <c r="D860" i="16"/>
  <c r="F860" i="16"/>
  <c r="H860" i="16"/>
  <c r="D861" i="16"/>
  <c r="F861" i="16"/>
  <c r="H861" i="16"/>
  <c r="D862" i="16"/>
  <c r="F862" i="16"/>
  <c r="H862" i="16"/>
  <c r="D863" i="16"/>
  <c r="F863" i="16"/>
  <c r="H863" i="16"/>
  <c r="D864" i="16"/>
  <c r="F864" i="16"/>
  <c r="H864" i="16"/>
  <c r="D865" i="16"/>
  <c r="F865" i="16"/>
  <c r="H865" i="16"/>
  <c r="D866" i="16"/>
  <c r="F866" i="16"/>
  <c r="H866" i="16"/>
  <c r="D867" i="16"/>
  <c r="F867" i="16"/>
  <c r="H867" i="16"/>
  <c r="D868" i="16"/>
  <c r="F868" i="16"/>
  <c r="H868" i="16"/>
  <c r="D869" i="16"/>
  <c r="F869" i="16"/>
  <c r="H869" i="16"/>
  <c r="D870" i="16"/>
  <c r="F870" i="16"/>
  <c r="H870" i="16"/>
  <c r="D871" i="16"/>
  <c r="F871" i="16"/>
  <c r="H871" i="16"/>
  <c r="D872" i="16"/>
  <c r="F872" i="16"/>
  <c r="H872" i="16"/>
  <c r="D874" i="16"/>
  <c r="F874" i="16"/>
  <c r="H874" i="16"/>
  <c r="D875" i="16"/>
  <c r="F875" i="16"/>
  <c r="H875" i="16"/>
  <c r="D876" i="16"/>
  <c r="F876" i="16"/>
  <c r="H876" i="16"/>
  <c r="D877" i="16"/>
  <c r="F877" i="16"/>
  <c r="H877" i="16"/>
  <c r="D878" i="16"/>
  <c r="F878" i="16"/>
  <c r="H878" i="16"/>
  <c r="D879" i="16"/>
  <c r="F879" i="16"/>
  <c r="H879" i="16"/>
  <c r="D880" i="16"/>
  <c r="F880" i="16"/>
  <c r="H880" i="16"/>
  <c r="D881" i="16"/>
  <c r="F881" i="16"/>
  <c r="H881" i="16"/>
  <c r="D882" i="16"/>
  <c r="F882" i="16"/>
  <c r="H882" i="16"/>
  <c r="D883" i="16"/>
  <c r="F883" i="16"/>
  <c r="H883" i="16"/>
  <c r="D884" i="16"/>
  <c r="F884" i="16"/>
  <c r="H884" i="16"/>
  <c r="D885" i="16"/>
  <c r="F885" i="16"/>
  <c r="H885" i="16"/>
  <c r="D886" i="16"/>
  <c r="F886" i="16"/>
  <c r="H886" i="16"/>
  <c r="D889" i="16"/>
  <c r="F889" i="16"/>
  <c r="H889" i="16"/>
  <c r="D890" i="16"/>
  <c r="F890" i="16"/>
  <c r="H890" i="16"/>
  <c r="D891" i="16"/>
  <c r="F891" i="16"/>
  <c r="H891" i="16"/>
  <c r="D892" i="16"/>
  <c r="F892" i="16"/>
  <c r="H892" i="16"/>
  <c r="D893" i="16"/>
  <c r="F893" i="16"/>
  <c r="H893" i="16"/>
  <c r="D894" i="16"/>
  <c r="F894" i="16"/>
  <c r="H894" i="16"/>
  <c r="D895" i="16"/>
  <c r="F895" i="16"/>
  <c r="H895" i="16"/>
  <c r="D896" i="16"/>
  <c r="F896" i="16"/>
  <c r="H896" i="16"/>
  <c r="D897" i="16"/>
  <c r="F897" i="16"/>
  <c r="H897" i="16"/>
  <c r="D898" i="16"/>
  <c r="F898" i="16"/>
  <c r="H898" i="16"/>
  <c r="D899" i="16"/>
  <c r="F899" i="16"/>
  <c r="H899" i="16"/>
  <c r="D900" i="16"/>
  <c r="F900" i="16"/>
  <c r="H900" i="16"/>
  <c r="D901" i="16"/>
  <c r="F901" i="16"/>
  <c r="H901" i="16"/>
  <c r="D902" i="16"/>
  <c r="F902" i="16"/>
  <c r="H902" i="16"/>
  <c r="D903" i="16"/>
  <c r="F903" i="16"/>
  <c r="H903" i="16"/>
  <c r="D909" i="16"/>
  <c r="F909" i="16"/>
  <c r="H909" i="16"/>
  <c r="D910" i="16"/>
  <c r="F910" i="16"/>
  <c r="H910" i="16"/>
  <c r="D911" i="16"/>
  <c r="F911" i="16"/>
  <c r="H911" i="16"/>
  <c r="D912" i="16"/>
  <c r="F912" i="16"/>
  <c r="H912" i="16"/>
  <c r="D913" i="16"/>
  <c r="F913" i="16"/>
  <c r="H913" i="16"/>
  <c r="D914" i="16"/>
  <c r="F914" i="16"/>
  <c r="H914" i="16"/>
  <c r="D915" i="16"/>
  <c r="F915" i="16"/>
  <c r="H915" i="16"/>
  <c r="D916" i="16"/>
  <c r="F916" i="16"/>
  <c r="H916" i="16"/>
  <c r="D917" i="16"/>
  <c r="F917" i="16"/>
  <c r="H917" i="16"/>
  <c r="D918" i="16"/>
  <c r="F918" i="16"/>
  <c r="H918" i="16"/>
  <c r="D919" i="16"/>
  <c r="F919" i="16"/>
  <c r="H919" i="16"/>
  <c r="D920" i="16"/>
  <c r="F920" i="16"/>
  <c r="H920" i="16"/>
  <c r="D922" i="16"/>
  <c r="F922" i="16"/>
  <c r="H922" i="16"/>
  <c r="D923" i="16"/>
  <c r="F923" i="16"/>
  <c r="H923" i="16"/>
  <c r="D924" i="16"/>
  <c r="F924" i="16"/>
  <c r="H924" i="16"/>
  <c r="D925" i="16"/>
  <c r="F925" i="16"/>
  <c r="H925" i="16"/>
  <c r="D926" i="16"/>
  <c r="F926" i="16"/>
  <c r="H926" i="16"/>
  <c r="D927" i="16"/>
  <c r="F927" i="16"/>
  <c r="H927" i="16"/>
  <c r="D928" i="16"/>
  <c r="F928" i="16"/>
  <c r="H928" i="16"/>
  <c r="D929" i="16"/>
  <c r="F929" i="16"/>
  <c r="H929" i="16"/>
  <c r="D930" i="16"/>
  <c r="F930" i="16"/>
  <c r="H930" i="16"/>
  <c r="D931" i="16"/>
  <c r="F931" i="16"/>
  <c r="H931" i="16"/>
  <c r="D932" i="16"/>
  <c r="F932" i="16"/>
  <c r="H932" i="16"/>
  <c r="D933" i="16"/>
  <c r="F933" i="16"/>
  <c r="H933" i="16"/>
  <c r="D934" i="16"/>
  <c r="F934" i="16"/>
  <c r="H934" i="16"/>
  <c r="D935" i="16"/>
  <c r="F935" i="16"/>
  <c r="H935" i="16"/>
  <c r="D936" i="16"/>
  <c r="F936" i="16"/>
  <c r="H936" i="16"/>
  <c r="D937" i="16"/>
  <c r="F937" i="16"/>
  <c r="H937" i="16"/>
  <c r="D938" i="16"/>
  <c r="F938" i="16"/>
  <c r="H938" i="16"/>
  <c r="D939" i="16"/>
  <c r="F939" i="16"/>
  <c r="H939" i="16"/>
  <c r="D940" i="16"/>
  <c r="F940" i="16"/>
  <c r="H940" i="16"/>
  <c r="D941" i="16"/>
  <c r="F941" i="16"/>
  <c r="H941" i="16"/>
  <c r="D942" i="16"/>
  <c r="F942" i="16"/>
  <c r="H942" i="16"/>
  <c r="D943" i="16"/>
  <c r="F943" i="16"/>
  <c r="H943" i="16"/>
  <c r="D944" i="16"/>
  <c r="F944" i="16"/>
  <c r="H944" i="16"/>
  <c r="D945" i="16"/>
  <c r="F945" i="16"/>
  <c r="H945" i="16"/>
  <c r="D946" i="16"/>
  <c r="F946" i="16"/>
  <c r="H946" i="16"/>
  <c r="D947" i="16"/>
  <c r="F947" i="16"/>
  <c r="H947" i="16"/>
  <c r="D948" i="16"/>
  <c r="F948" i="16"/>
  <c r="H948" i="16"/>
  <c r="D949" i="16"/>
  <c r="F949" i="16"/>
  <c r="H949" i="16"/>
  <c r="D950" i="16"/>
  <c r="F950" i="16"/>
  <c r="H950" i="16"/>
  <c r="D951" i="16"/>
  <c r="F951" i="16"/>
  <c r="H951" i="16"/>
  <c r="D952" i="16"/>
  <c r="F952" i="16"/>
  <c r="H952" i="16"/>
  <c r="D953" i="16"/>
  <c r="F953" i="16"/>
  <c r="H953" i="16"/>
  <c r="D954" i="16"/>
  <c r="F954" i="16"/>
  <c r="H954" i="16"/>
  <c r="D955" i="16"/>
  <c r="F955" i="16"/>
  <c r="H955" i="16"/>
  <c r="D956" i="16"/>
  <c r="F956" i="16"/>
  <c r="H956" i="16"/>
  <c r="D957" i="16"/>
  <c r="F957" i="16"/>
  <c r="H957" i="16"/>
  <c r="D958" i="16"/>
  <c r="F958" i="16"/>
  <c r="H958" i="16"/>
  <c r="D959" i="16"/>
  <c r="F959" i="16"/>
  <c r="H959" i="16"/>
  <c r="D960" i="16"/>
  <c r="F960" i="16"/>
  <c r="H960" i="16"/>
  <c r="D961" i="16"/>
  <c r="F961" i="16"/>
  <c r="H961" i="16"/>
  <c r="D962" i="16"/>
  <c r="F962" i="16"/>
  <c r="H962" i="16"/>
  <c r="D963" i="16"/>
  <c r="F963" i="16"/>
  <c r="H963" i="16"/>
  <c r="D964" i="16"/>
  <c r="F964" i="16"/>
  <c r="H964" i="16"/>
  <c r="D965" i="16"/>
  <c r="F965" i="16"/>
  <c r="H965" i="16"/>
  <c r="D966" i="16"/>
  <c r="F966" i="16"/>
  <c r="H966" i="16"/>
  <c r="D967" i="16"/>
  <c r="F967" i="16"/>
  <c r="H967" i="16"/>
  <c r="D968" i="16"/>
  <c r="F968" i="16"/>
  <c r="H968" i="16"/>
  <c r="D969" i="16"/>
  <c r="F969" i="16"/>
  <c r="H969" i="16"/>
  <c r="D970" i="16"/>
  <c r="F970" i="16"/>
  <c r="H970" i="16"/>
  <c r="D971" i="16"/>
  <c r="F971" i="16"/>
  <c r="H971" i="16"/>
  <c r="D972" i="16"/>
  <c r="F972" i="16"/>
  <c r="H972" i="16"/>
  <c r="D973" i="16"/>
  <c r="F973" i="16"/>
  <c r="H973" i="16"/>
  <c r="D974" i="16"/>
  <c r="F974" i="16"/>
  <c r="H974" i="16"/>
  <c r="D975" i="16"/>
  <c r="F975" i="16"/>
  <c r="H975" i="16"/>
  <c r="D976" i="16"/>
  <c r="F976" i="16"/>
  <c r="H976" i="16"/>
  <c r="D977" i="16"/>
  <c r="F977" i="16"/>
  <c r="H977" i="16"/>
  <c r="D978" i="16"/>
  <c r="F978" i="16"/>
  <c r="H978" i="16"/>
  <c r="D979" i="16"/>
  <c r="F979" i="16"/>
  <c r="H979" i="16"/>
  <c r="D980" i="16"/>
  <c r="F980" i="16"/>
  <c r="H980" i="16"/>
  <c r="D981" i="16"/>
  <c r="F981" i="16"/>
  <c r="H981" i="16"/>
  <c r="D982" i="16"/>
  <c r="F982" i="16"/>
  <c r="H982" i="16"/>
  <c r="D989" i="16"/>
  <c r="F989" i="16"/>
  <c r="H989" i="16"/>
  <c r="D990" i="16"/>
  <c r="F990" i="16"/>
  <c r="H990" i="16"/>
  <c r="D991" i="16"/>
  <c r="F991" i="16"/>
  <c r="H991" i="16"/>
  <c r="D992" i="16"/>
  <c r="F992" i="16"/>
  <c r="H992" i="16"/>
  <c r="D993" i="16"/>
  <c r="F993" i="16"/>
  <c r="H993" i="16"/>
  <c r="D994" i="16"/>
  <c r="F994" i="16"/>
  <c r="H994" i="16"/>
  <c r="D995" i="16"/>
  <c r="F995" i="16"/>
  <c r="H995" i="16"/>
  <c r="D996" i="16"/>
  <c r="F996" i="16"/>
  <c r="H996" i="16"/>
  <c r="D997" i="16"/>
  <c r="F997" i="16"/>
  <c r="H997" i="16"/>
  <c r="D998" i="16"/>
  <c r="F998" i="16"/>
  <c r="H998" i="16"/>
  <c r="D999" i="16"/>
  <c r="F999" i="16"/>
  <c r="H999" i="16"/>
  <c r="D1000" i="16"/>
  <c r="F1000" i="16"/>
  <c r="H1000" i="16"/>
  <c r="D1002" i="16"/>
  <c r="F1002" i="16"/>
  <c r="H1002" i="16"/>
  <c r="D1003" i="16"/>
  <c r="F1003" i="16"/>
  <c r="H1003" i="16"/>
  <c r="D1004" i="16"/>
  <c r="F1004" i="16"/>
  <c r="H1004" i="16"/>
  <c r="D1005" i="16"/>
  <c r="F1005" i="16"/>
  <c r="H1005" i="16"/>
  <c r="D1006" i="16"/>
  <c r="F1006" i="16"/>
  <c r="H1006" i="16"/>
  <c r="D1007" i="16"/>
  <c r="F1007" i="16"/>
  <c r="H1007" i="16"/>
  <c r="D1008" i="16"/>
  <c r="F1008" i="16"/>
  <c r="H1008" i="16"/>
  <c r="D1009" i="16"/>
  <c r="F1009" i="16"/>
  <c r="H1009" i="16"/>
  <c r="D1010" i="16"/>
  <c r="F1010" i="16"/>
  <c r="H1010" i="16"/>
  <c r="D1011" i="16"/>
  <c r="F1011" i="16"/>
  <c r="H1011" i="16"/>
  <c r="D1012" i="16"/>
  <c r="F1012" i="16"/>
  <c r="H1012" i="16"/>
  <c r="D1013" i="16"/>
  <c r="F1013" i="16"/>
  <c r="H1013" i="16"/>
  <c r="D1015" i="16"/>
  <c r="F1015" i="16"/>
  <c r="H1015" i="16"/>
  <c r="D1016" i="16"/>
  <c r="F1016" i="16"/>
  <c r="H1016" i="16"/>
  <c r="D1017" i="16"/>
  <c r="F1017" i="16"/>
  <c r="H1017" i="16"/>
  <c r="D1018" i="16"/>
  <c r="F1018" i="16"/>
  <c r="H1018" i="16"/>
  <c r="D1019" i="16"/>
  <c r="F1019" i="16"/>
  <c r="H1019" i="16"/>
  <c r="D1020" i="16"/>
  <c r="F1020" i="16"/>
  <c r="H1020" i="16"/>
  <c r="D1021" i="16"/>
  <c r="F1021" i="16"/>
  <c r="H1021" i="16"/>
  <c r="D1022" i="16"/>
  <c r="F1022" i="16"/>
  <c r="H1022" i="16"/>
  <c r="D1023" i="16"/>
  <c r="F1023" i="16"/>
  <c r="H1023" i="16"/>
  <c r="D1024" i="16"/>
  <c r="F1024" i="16"/>
  <c r="H1024" i="16"/>
  <c r="D1025" i="16"/>
  <c r="F1025" i="16"/>
  <c r="H1025" i="16"/>
  <c r="D1026" i="16"/>
  <c r="F1026" i="16"/>
  <c r="H1026" i="16"/>
  <c r="D1027" i="16"/>
  <c r="F1027" i="16"/>
  <c r="H1027" i="16"/>
  <c r="D1028" i="16"/>
  <c r="F1028" i="16"/>
  <c r="H1028" i="16"/>
  <c r="D1029" i="16"/>
  <c r="F1029" i="16"/>
  <c r="H1029" i="16"/>
  <c r="D1030" i="16"/>
  <c r="F1030" i="16"/>
  <c r="H1030" i="16"/>
  <c r="D1031" i="16"/>
  <c r="F1031" i="16"/>
  <c r="H1031" i="16"/>
  <c r="D1032" i="16"/>
  <c r="F1032" i="16"/>
  <c r="H1032" i="16"/>
  <c r="D1046" i="16"/>
  <c r="F1046" i="16"/>
  <c r="H1046" i="16"/>
  <c r="D1047" i="16"/>
  <c r="F1047" i="16"/>
  <c r="H1047" i="16"/>
  <c r="D1048" i="16"/>
  <c r="F1048" i="16"/>
  <c r="H1048" i="16"/>
  <c r="D1049" i="16"/>
  <c r="F1049" i="16"/>
  <c r="H1049" i="16"/>
  <c r="D1050" i="16"/>
  <c r="F1050" i="16"/>
  <c r="H1050" i="16"/>
  <c r="D1051" i="16"/>
  <c r="F1051" i="16"/>
  <c r="H1051" i="16"/>
  <c r="D1052" i="16"/>
  <c r="F1052" i="16"/>
  <c r="H1052" i="16"/>
  <c r="D1053" i="16"/>
  <c r="F1053" i="16"/>
  <c r="H1053" i="16"/>
  <c r="D1054" i="16"/>
  <c r="F1054" i="16"/>
  <c r="H1054" i="16"/>
  <c r="D1055" i="16"/>
  <c r="F1055" i="16"/>
  <c r="H1055" i="16"/>
  <c r="D1056" i="16"/>
  <c r="F1056" i="16"/>
  <c r="H1056" i="16"/>
  <c r="D1057" i="16"/>
  <c r="F1057" i="16"/>
  <c r="H1057" i="16"/>
  <c r="D1058" i="16"/>
  <c r="F1058" i="16"/>
  <c r="H1058" i="16"/>
  <c r="D1059" i="16"/>
  <c r="F1059" i="16"/>
  <c r="H1059" i="16"/>
  <c r="D1060" i="16"/>
  <c r="F1060" i="16"/>
  <c r="H1060" i="16"/>
  <c r="D1062" i="16"/>
  <c r="F1062" i="16"/>
  <c r="H1062" i="16"/>
  <c r="D1063" i="16"/>
  <c r="F1063" i="16"/>
  <c r="H1063" i="16"/>
  <c r="D1064" i="16"/>
  <c r="F1064" i="16"/>
  <c r="H1064" i="16"/>
  <c r="D1065" i="16"/>
  <c r="F1065" i="16"/>
  <c r="H1065" i="16"/>
  <c r="D1066" i="16"/>
  <c r="F1066" i="16"/>
  <c r="H1066" i="16"/>
  <c r="D1067" i="16"/>
  <c r="F1067" i="16"/>
  <c r="H1067" i="16"/>
  <c r="D1068" i="16"/>
  <c r="F1068" i="16"/>
  <c r="H1068" i="16"/>
  <c r="D1069" i="16"/>
  <c r="F1069" i="16"/>
  <c r="H1069" i="16"/>
  <c r="D1070" i="16"/>
  <c r="F1070" i="16"/>
  <c r="H1070" i="16"/>
  <c r="D1071" i="16"/>
  <c r="F1071" i="16"/>
  <c r="H1071" i="16"/>
  <c r="D1072" i="16"/>
  <c r="F1072" i="16"/>
  <c r="H1072" i="16"/>
  <c r="D1073" i="16"/>
  <c r="F1073" i="16"/>
  <c r="H1073" i="16"/>
  <c r="D1074" i="16"/>
  <c r="F1074" i="16"/>
  <c r="H1074" i="16"/>
  <c r="D1075" i="16"/>
  <c r="F1075" i="16"/>
  <c r="H1075" i="16"/>
  <c r="D1076" i="16"/>
  <c r="F1076" i="16"/>
  <c r="H1076" i="16"/>
  <c r="D1077" i="16"/>
  <c r="F1077" i="16"/>
  <c r="H1077" i="16"/>
  <c r="D1079" i="16"/>
  <c r="F1079" i="16"/>
  <c r="H1079" i="16"/>
  <c r="D1080" i="16"/>
  <c r="F1080" i="16"/>
  <c r="H1080" i="16"/>
  <c r="D1081" i="16"/>
  <c r="F1081" i="16"/>
  <c r="H1081" i="16"/>
  <c r="D1082" i="16"/>
  <c r="F1082" i="16"/>
  <c r="H1082" i="16"/>
  <c r="D1083" i="16"/>
  <c r="F1083" i="16"/>
  <c r="H1083" i="16"/>
  <c r="D1084" i="16"/>
  <c r="F1084" i="16"/>
  <c r="H1084" i="16"/>
  <c r="D1085" i="16"/>
  <c r="F1085" i="16"/>
  <c r="H1085" i="16"/>
  <c r="D1086" i="16"/>
  <c r="F1086" i="16"/>
  <c r="H1086" i="16"/>
  <c r="D1087" i="16"/>
  <c r="F1087" i="16"/>
  <c r="H1087" i="16"/>
  <c r="D1088" i="16"/>
  <c r="F1088" i="16"/>
  <c r="H1088" i="16"/>
  <c r="D1089" i="16"/>
  <c r="F1089" i="16"/>
  <c r="H1089" i="16"/>
  <c r="D1090" i="16"/>
  <c r="F1090" i="16"/>
  <c r="H1090" i="16"/>
  <c r="D1091" i="16"/>
  <c r="F1091" i="16"/>
  <c r="H1091" i="16"/>
  <c r="D1092" i="16"/>
  <c r="F1092" i="16"/>
  <c r="H1092" i="16"/>
  <c r="D1093" i="16"/>
  <c r="F1093" i="16"/>
  <c r="H1093" i="16"/>
  <c r="D1094" i="16"/>
  <c r="F1094" i="16"/>
  <c r="H1094" i="16"/>
  <c r="D1095" i="16"/>
  <c r="F1095" i="16"/>
  <c r="H1095" i="16"/>
  <c r="D1096" i="16"/>
  <c r="F1096" i="16"/>
  <c r="H1096" i="16"/>
  <c r="D1097" i="16"/>
  <c r="F1097" i="16"/>
  <c r="H1097" i="16"/>
  <c r="D1098" i="16"/>
  <c r="F1098" i="16"/>
  <c r="H1098" i="16"/>
  <c r="D1099" i="16"/>
  <c r="F1099" i="16"/>
  <c r="H1099" i="16"/>
  <c r="D1100" i="16"/>
  <c r="F1100" i="16"/>
  <c r="H1100" i="16"/>
  <c r="D1101" i="16"/>
  <c r="F1101" i="16"/>
  <c r="H1101" i="16"/>
  <c r="D1102" i="16"/>
  <c r="F1102" i="16"/>
  <c r="H1102" i="16"/>
  <c r="D1103" i="16"/>
  <c r="F1103" i="16"/>
  <c r="H1103" i="16"/>
  <c r="D1104" i="16"/>
  <c r="F1104" i="16"/>
  <c r="H1104" i="16"/>
  <c r="D1105" i="16"/>
  <c r="F1105" i="16"/>
  <c r="H1105" i="16"/>
  <c r="D1106" i="16"/>
  <c r="F1106" i="16"/>
  <c r="H1106" i="16"/>
  <c r="D1107" i="16"/>
  <c r="F1107" i="16"/>
  <c r="H1107" i="16"/>
  <c r="D1108" i="16"/>
  <c r="F1108" i="16"/>
  <c r="H1108" i="16"/>
  <c r="D1109" i="16"/>
  <c r="F1109" i="16"/>
  <c r="H1109" i="16"/>
  <c r="D1110" i="16"/>
  <c r="F1110" i="16"/>
  <c r="H1110" i="16"/>
  <c r="D1111" i="16"/>
  <c r="F1111" i="16"/>
  <c r="H1111" i="16"/>
  <c r="D1112" i="16"/>
  <c r="F1112" i="16"/>
  <c r="H1112" i="16"/>
  <c r="D1113" i="16"/>
  <c r="F1113" i="16"/>
  <c r="H1113" i="16"/>
  <c r="D1114" i="16"/>
  <c r="F1114" i="16"/>
  <c r="H1114" i="16"/>
  <c r="D1115" i="16"/>
  <c r="F1115" i="16"/>
  <c r="H1115" i="16"/>
  <c r="D1116" i="16"/>
  <c r="F1116" i="16"/>
  <c r="H1116" i="16"/>
  <c r="D1122" i="16"/>
  <c r="F1122" i="16"/>
  <c r="H1122" i="16"/>
  <c r="D1123" i="16"/>
  <c r="F1123" i="16"/>
  <c r="H1123" i="16"/>
  <c r="D1124" i="16"/>
  <c r="F1124" i="16"/>
  <c r="H1124" i="16"/>
  <c r="D1125" i="16"/>
  <c r="F1125" i="16"/>
  <c r="H1125" i="16"/>
  <c r="D1126" i="16"/>
  <c r="F1126" i="16"/>
  <c r="H1126" i="16"/>
  <c r="D1127" i="16"/>
  <c r="F1127" i="16"/>
  <c r="H1127" i="16"/>
  <c r="D1128" i="16"/>
  <c r="F1128" i="16"/>
  <c r="H1128" i="16"/>
  <c r="D1129" i="16"/>
  <c r="F1129" i="16"/>
  <c r="H1129" i="16"/>
  <c r="D1130" i="16"/>
  <c r="F1130" i="16"/>
  <c r="H1130" i="16"/>
  <c r="D1131" i="16"/>
  <c r="F1131" i="16"/>
  <c r="H1131" i="16"/>
  <c r="D1132" i="16"/>
  <c r="F1132" i="16"/>
  <c r="H1132" i="16"/>
  <c r="D1133" i="16"/>
  <c r="F1133" i="16"/>
  <c r="H1133" i="16"/>
  <c r="D1134" i="16"/>
  <c r="F1134" i="16"/>
  <c r="H1134" i="16"/>
  <c r="D1135" i="16"/>
  <c r="F1135" i="16"/>
  <c r="H1135" i="16"/>
  <c r="D1136" i="16"/>
  <c r="F1136" i="16"/>
  <c r="H1136" i="16"/>
  <c r="D1137" i="16"/>
  <c r="F1137" i="16"/>
  <c r="H1137" i="16"/>
  <c r="D1138" i="16"/>
  <c r="F1138" i="16"/>
  <c r="H1138" i="16"/>
  <c r="D1139" i="16"/>
  <c r="F1139" i="16"/>
  <c r="H1139" i="16"/>
  <c r="D1140" i="16"/>
  <c r="F1140" i="16"/>
  <c r="H1140" i="16"/>
  <c r="D1141" i="16"/>
  <c r="F1141" i="16"/>
  <c r="H1141" i="16"/>
  <c r="D1142" i="16"/>
  <c r="F1142" i="16"/>
  <c r="H1142" i="16"/>
  <c r="D1143" i="16"/>
  <c r="F1143" i="16"/>
  <c r="H1143" i="16"/>
  <c r="D1144" i="16"/>
  <c r="F1144" i="16"/>
  <c r="H1144" i="16"/>
  <c r="D1145" i="16"/>
  <c r="F1145" i="16"/>
  <c r="H1145" i="16"/>
  <c r="D1146" i="16"/>
  <c r="F1146" i="16"/>
  <c r="H1146" i="16"/>
  <c r="D1147" i="16"/>
  <c r="F1147" i="16"/>
  <c r="H1147" i="16"/>
  <c r="D1148" i="16"/>
  <c r="F1148" i="16"/>
  <c r="H1148" i="16"/>
  <c r="D1150" i="16"/>
  <c r="F1150" i="16"/>
  <c r="H1150" i="16"/>
  <c r="D1151" i="16"/>
  <c r="F1151" i="16"/>
  <c r="H1151" i="16"/>
  <c r="D1152" i="16"/>
  <c r="F1152" i="16"/>
  <c r="H1152" i="16"/>
  <c r="D1153" i="16"/>
  <c r="F1153" i="16"/>
  <c r="H1153" i="16"/>
  <c r="D1154" i="16"/>
  <c r="F1154" i="16"/>
  <c r="H1154" i="16"/>
  <c r="D1155" i="16"/>
  <c r="F1155" i="16"/>
  <c r="H1155" i="16"/>
  <c r="D1156" i="16"/>
  <c r="F1156" i="16"/>
  <c r="H1156" i="16"/>
  <c r="D1157" i="16"/>
  <c r="F1157" i="16"/>
  <c r="H1157" i="16"/>
  <c r="D1158" i="16"/>
  <c r="F1158" i="16"/>
  <c r="H1158" i="16"/>
  <c r="D1159" i="16"/>
  <c r="F1159" i="16"/>
  <c r="H1159" i="16"/>
  <c r="D1160" i="16"/>
  <c r="F1160" i="16"/>
  <c r="H1160" i="16"/>
  <c r="D1161" i="16"/>
  <c r="F1161" i="16"/>
  <c r="H1161" i="16"/>
  <c r="D1162" i="16"/>
  <c r="F1162" i="16"/>
  <c r="H1162" i="16"/>
  <c r="D1163" i="16"/>
  <c r="F1163" i="16"/>
  <c r="H1163" i="16"/>
  <c r="D1164" i="16"/>
  <c r="F1164" i="16"/>
  <c r="H1164" i="16"/>
  <c r="D1165" i="16"/>
  <c r="F1165" i="16"/>
  <c r="H1165" i="16"/>
  <c r="D1166" i="16"/>
  <c r="F1166" i="16"/>
  <c r="H1166" i="16"/>
  <c r="D1167" i="16"/>
  <c r="F1167" i="16"/>
  <c r="H1167" i="16"/>
  <c r="D1168" i="16"/>
  <c r="F1168" i="16"/>
  <c r="H1168" i="16"/>
  <c r="D1169" i="16"/>
  <c r="F1169" i="16"/>
  <c r="H1169" i="16"/>
  <c r="D1170" i="16"/>
  <c r="F1170" i="16"/>
  <c r="H1170" i="16"/>
  <c r="D1171" i="16"/>
  <c r="F1171" i="16"/>
  <c r="H1171" i="16"/>
  <c r="D1172" i="16"/>
  <c r="F1172" i="16"/>
  <c r="H1172" i="16"/>
  <c r="D1173" i="16"/>
  <c r="F1173" i="16"/>
  <c r="H1173" i="16"/>
  <c r="D1174" i="16"/>
  <c r="F1174" i="16"/>
  <c r="H1174" i="16"/>
  <c r="D1175" i="16"/>
  <c r="F1175" i="16"/>
  <c r="H1175" i="16"/>
  <c r="D1176" i="16"/>
  <c r="F1176" i="16"/>
  <c r="H1176" i="16"/>
  <c r="D1177" i="16"/>
  <c r="F1177" i="16"/>
  <c r="H1177" i="16"/>
  <c r="D1178" i="16"/>
  <c r="F1178" i="16"/>
  <c r="H1178" i="16"/>
  <c r="D1179" i="16"/>
  <c r="F1179" i="16"/>
  <c r="H1179" i="16"/>
  <c r="D1180" i="16"/>
  <c r="F1180" i="16"/>
  <c r="H1180" i="16"/>
  <c r="D1181" i="16"/>
  <c r="F1181" i="16"/>
  <c r="H1181" i="16"/>
  <c r="D1182" i="16"/>
  <c r="F1182" i="16"/>
  <c r="H1182" i="16"/>
  <c r="D1183" i="16"/>
  <c r="F1183" i="16"/>
  <c r="H1183" i="16"/>
  <c r="D1184" i="16"/>
  <c r="F1184" i="16"/>
  <c r="H1184" i="16"/>
  <c r="D1185" i="16"/>
  <c r="F1185" i="16"/>
  <c r="H1185" i="16"/>
  <c r="D1186" i="16"/>
  <c r="F1186" i="16"/>
  <c r="H1186" i="16"/>
  <c r="D1187" i="16"/>
  <c r="F1187" i="16"/>
  <c r="H1187" i="16"/>
  <c r="D1188" i="16"/>
  <c r="F1188" i="16"/>
  <c r="H1188" i="16"/>
  <c r="D1189" i="16"/>
  <c r="F1189" i="16"/>
  <c r="H1189" i="16"/>
  <c r="D1190" i="16"/>
  <c r="F1190" i="16"/>
  <c r="H1190" i="16"/>
  <c r="D1191" i="16"/>
  <c r="F1191" i="16"/>
  <c r="H1191" i="16"/>
  <c r="D1192" i="16"/>
  <c r="F1192" i="16"/>
  <c r="H1192" i="16"/>
  <c r="D1193" i="16"/>
  <c r="F1193" i="16"/>
  <c r="H1193" i="16"/>
  <c r="D1194" i="16"/>
  <c r="F1194" i="16"/>
  <c r="H1194" i="16"/>
  <c r="D1195" i="16"/>
  <c r="F1195" i="16"/>
  <c r="H1195" i="16"/>
  <c r="D1196" i="16"/>
  <c r="F1196" i="16"/>
  <c r="H1196" i="16"/>
  <c r="D1197" i="16"/>
  <c r="F1197" i="16"/>
  <c r="H1197" i="16"/>
  <c r="D1198" i="16"/>
  <c r="F1198" i="16"/>
  <c r="H1198" i="16"/>
  <c r="D1199" i="16"/>
  <c r="F1199" i="16"/>
  <c r="H1199" i="16"/>
  <c r="D1200" i="16"/>
  <c r="F1200" i="16"/>
  <c r="H1200" i="16"/>
  <c r="D1201" i="16"/>
  <c r="F1201" i="16"/>
  <c r="H1201" i="16"/>
  <c r="D1202" i="16"/>
  <c r="F1202" i="16"/>
  <c r="H1202" i="16"/>
  <c r="D1203" i="16"/>
  <c r="F1203" i="16"/>
  <c r="H1203" i="16"/>
  <c r="D1204" i="16"/>
  <c r="F1204" i="16"/>
  <c r="H1204" i="16"/>
  <c r="D1205" i="16"/>
  <c r="F1205" i="16"/>
  <c r="H1205" i="16"/>
  <c r="D1206" i="16"/>
  <c r="F1206" i="16"/>
  <c r="H1206" i="16"/>
  <c r="D1207" i="16"/>
  <c r="F1207" i="16"/>
  <c r="H1207" i="16"/>
  <c r="D1208" i="16"/>
  <c r="F1208" i="16"/>
  <c r="H1208" i="16"/>
  <c r="D1209" i="16"/>
  <c r="F1209" i="16"/>
  <c r="H1209" i="16"/>
  <c r="D1210" i="16"/>
  <c r="F1210" i="16"/>
  <c r="H1210" i="16"/>
  <c r="D1217" i="16"/>
  <c r="F1217" i="16"/>
  <c r="H1217" i="16"/>
  <c r="D1218" i="16"/>
  <c r="F1218" i="16"/>
  <c r="H1218" i="16"/>
  <c r="D1219" i="16"/>
  <c r="F1219" i="16"/>
  <c r="H1219" i="16"/>
  <c r="D1220" i="16"/>
  <c r="F1220" i="16"/>
  <c r="H1220" i="16"/>
  <c r="D1221" i="16"/>
  <c r="F1221" i="16"/>
  <c r="H1221" i="16"/>
  <c r="D1222" i="16"/>
  <c r="F1222" i="16"/>
  <c r="H1222" i="16"/>
  <c r="D1223" i="16"/>
  <c r="F1223" i="16"/>
  <c r="H1223" i="16"/>
  <c r="D1224" i="16"/>
  <c r="F1224" i="16"/>
  <c r="H1224" i="16"/>
  <c r="D1225" i="16"/>
  <c r="F1225" i="16"/>
  <c r="H1225" i="16"/>
  <c r="D1226" i="16"/>
  <c r="F1226" i="16"/>
  <c r="H1226" i="16"/>
  <c r="D1227" i="16"/>
  <c r="F1227" i="16"/>
  <c r="H1227" i="16"/>
  <c r="D1228" i="16"/>
  <c r="F1228" i="16"/>
  <c r="H1228" i="16"/>
  <c r="D1230" i="16"/>
  <c r="F1230" i="16"/>
  <c r="H1230" i="16"/>
  <c r="D1231" i="16"/>
  <c r="F1231" i="16"/>
  <c r="H1231" i="16"/>
  <c r="D1232" i="16"/>
  <c r="F1232" i="16"/>
  <c r="H1232" i="16"/>
  <c r="D1233" i="16"/>
  <c r="F1233" i="16"/>
  <c r="H1233" i="16"/>
  <c r="D1234" i="16"/>
  <c r="F1234" i="16"/>
  <c r="H1234" i="16"/>
  <c r="D1235" i="16"/>
  <c r="F1235" i="16"/>
  <c r="H1235" i="16"/>
  <c r="D1236" i="16"/>
  <c r="F1236" i="16"/>
  <c r="H1236" i="16"/>
  <c r="D1237" i="16"/>
  <c r="F1237" i="16"/>
  <c r="H1237" i="16"/>
  <c r="D1238" i="16"/>
  <c r="F1238" i="16"/>
  <c r="H1238" i="16"/>
  <c r="D1239" i="16"/>
  <c r="F1239" i="16"/>
  <c r="H1239" i="16"/>
  <c r="D1240" i="16"/>
  <c r="F1240" i="16"/>
  <c r="H1240" i="16"/>
  <c r="D1241" i="16"/>
  <c r="F1241" i="16"/>
  <c r="H1241" i="16"/>
  <c r="D1242" i="16"/>
  <c r="F1242" i="16"/>
  <c r="H1242" i="16"/>
  <c r="D1243" i="16"/>
  <c r="F1243" i="16"/>
  <c r="H1243" i="16"/>
  <c r="D1244" i="16"/>
  <c r="F1244" i="16"/>
  <c r="H1244" i="16"/>
  <c r="D1245" i="16"/>
  <c r="F1245" i="16"/>
  <c r="H1245" i="16"/>
  <c r="D1246" i="16"/>
  <c r="F1246" i="16"/>
  <c r="H1246" i="16"/>
  <c r="D1247" i="16"/>
  <c r="F1247" i="16"/>
  <c r="H1247" i="16"/>
  <c r="D1248" i="16"/>
  <c r="F1248" i="16"/>
  <c r="H1248" i="16"/>
  <c r="D1249" i="16"/>
  <c r="F1249" i="16"/>
  <c r="H1249" i="16"/>
  <c r="D1251" i="16"/>
  <c r="F1251" i="16"/>
  <c r="H1251" i="16"/>
  <c r="D1252" i="16"/>
  <c r="F1252" i="16"/>
  <c r="H1252" i="16"/>
  <c r="D1253" i="16"/>
  <c r="F1253" i="16"/>
  <c r="H1253" i="16"/>
  <c r="D1254" i="16"/>
  <c r="F1254" i="16"/>
  <c r="H1254" i="16"/>
  <c r="D1255" i="16"/>
  <c r="F1255" i="16"/>
  <c r="H1255" i="16"/>
  <c r="D1256" i="16"/>
  <c r="F1256" i="16"/>
  <c r="H1256" i="16"/>
  <c r="D1257" i="16"/>
  <c r="F1257" i="16"/>
  <c r="H1257" i="16"/>
  <c r="D1258" i="16"/>
  <c r="F1258" i="16"/>
  <c r="H1258" i="16"/>
  <c r="D1259" i="16"/>
  <c r="F1259" i="16"/>
  <c r="H1259" i="16"/>
  <c r="D1260" i="16"/>
  <c r="F1260" i="16"/>
  <c r="H1260" i="16"/>
  <c r="D1261" i="16"/>
  <c r="F1261" i="16"/>
  <c r="H1261" i="16"/>
  <c r="D1262" i="16"/>
  <c r="F1262" i="16"/>
  <c r="H1262" i="16"/>
  <c r="D1263" i="16"/>
  <c r="F1263" i="16"/>
  <c r="H1263" i="16"/>
  <c r="D1264" i="16"/>
  <c r="F1264" i="16"/>
  <c r="H1264" i="16"/>
  <c r="D1265" i="16"/>
  <c r="F1265" i="16"/>
  <c r="H1265" i="16"/>
  <c r="D1266" i="16"/>
  <c r="F1266" i="16"/>
  <c r="H1266" i="16"/>
  <c r="D1267" i="16"/>
  <c r="F1267" i="16"/>
  <c r="H1267" i="16"/>
  <c r="D1268" i="16"/>
  <c r="F1268" i="16"/>
  <c r="H1268" i="16"/>
  <c r="D1269" i="16"/>
  <c r="F1269" i="16"/>
  <c r="H1269" i="16"/>
  <c r="D1270" i="16"/>
  <c r="F1270" i="16"/>
  <c r="H1270" i="16"/>
  <c r="D1271" i="16"/>
  <c r="F1271" i="16"/>
  <c r="H1271" i="16"/>
  <c r="D1272" i="16"/>
  <c r="F1272" i="16"/>
  <c r="H1272" i="16"/>
  <c r="D1273" i="16"/>
  <c r="F1273" i="16"/>
  <c r="H1273" i="16"/>
  <c r="D1274" i="16"/>
  <c r="F1274" i="16"/>
  <c r="H1274" i="16"/>
  <c r="D1275" i="16"/>
  <c r="F1275" i="16"/>
  <c r="H1275" i="16"/>
  <c r="D1276" i="16"/>
  <c r="F1276" i="16"/>
  <c r="H1276" i="16"/>
  <c r="D1277" i="16"/>
  <c r="F1277" i="16"/>
  <c r="H1277" i="16"/>
  <c r="D1278" i="16"/>
  <c r="F1278" i="16"/>
  <c r="H1278" i="16"/>
  <c r="D1279" i="16"/>
  <c r="F1279" i="16"/>
  <c r="H1279" i="16"/>
  <c r="D1280" i="16"/>
  <c r="F1280" i="16"/>
  <c r="H1280" i="16"/>
  <c r="D1294" i="16"/>
  <c r="F1294" i="16"/>
  <c r="H1294" i="16"/>
  <c r="D1295" i="16"/>
  <c r="F1295" i="16"/>
  <c r="H1295" i="16"/>
  <c r="D1296" i="16"/>
  <c r="F1296" i="16"/>
  <c r="H1296" i="16"/>
  <c r="D1297" i="16"/>
  <c r="F1297" i="16"/>
  <c r="H1297" i="16"/>
  <c r="D1298" i="16"/>
  <c r="F1298" i="16"/>
  <c r="H1298" i="16"/>
  <c r="D1299" i="16"/>
  <c r="F1299" i="16"/>
  <c r="H1299" i="16"/>
  <c r="D1300" i="16"/>
  <c r="F1300" i="16"/>
  <c r="H1300" i="16"/>
  <c r="D1301" i="16"/>
  <c r="F1301" i="16"/>
  <c r="H1301" i="16"/>
  <c r="D1302" i="16"/>
  <c r="F1302" i="16"/>
  <c r="H1302" i="16"/>
  <c r="D1303" i="16"/>
  <c r="F1303" i="16"/>
  <c r="H1303" i="16"/>
  <c r="D1304" i="16"/>
  <c r="F1304" i="16"/>
  <c r="H1304" i="16"/>
  <c r="D1305" i="16"/>
  <c r="F1305" i="16"/>
  <c r="H1305" i="16"/>
  <c r="D1306" i="16"/>
  <c r="F1306" i="16"/>
  <c r="H1306" i="16"/>
  <c r="D1307" i="16"/>
  <c r="F1307" i="16"/>
  <c r="H1307" i="16"/>
  <c r="D1308" i="16"/>
  <c r="F1308" i="16"/>
  <c r="H1308" i="16"/>
  <c r="D1310" i="16"/>
  <c r="F1310" i="16"/>
  <c r="H1310" i="16"/>
  <c r="D1311" i="16"/>
  <c r="F1311" i="16"/>
  <c r="H1311" i="16"/>
  <c r="D1312" i="16"/>
  <c r="F1312" i="16"/>
  <c r="H1312" i="16"/>
  <c r="D1313" i="16"/>
  <c r="F1313" i="16"/>
  <c r="H1313" i="16"/>
  <c r="D1314" i="16"/>
  <c r="F1314" i="16"/>
  <c r="H1314" i="16"/>
  <c r="D1315" i="16"/>
  <c r="F1315" i="16"/>
  <c r="H1315" i="16"/>
  <c r="D1316" i="16"/>
  <c r="F1316" i="16"/>
  <c r="H1316" i="16"/>
  <c r="D1317" i="16"/>
  <c r="F1317" i="16"/>
  <c r="H1317" i="16"/>
  <c r="D1318" i="16"/>
  <c r="F1318" i="16"/>
  <c r="H1318" i="16"/>
  <c r="D1319" i="16"/>
  <c r="F1319" i="16"/>
  <c r="H1319" i="16"/>
  <c r="D1320" i="16"/>
  <c r="F1320" i="16"/>
  <c r="H1320" i="16"/>
  <c r="D1321" i="16"/>
  <c r="F1321" i="16"/>
  <c r="H1321" i="16"/>
  <c r="D1322" i="16"/>
  <c r="F1322" i="16"/>
  <c r="H1322" i="16"/>
  <c r="D1323" i="16"/>
  <c r="F1323" i="16"/>
  <c r="H1323" i="16"/>
  <c r="D1324" i="16"/>
  <c r="F1324" i="16"/>
  <c r="H1324" i="16"/>
  <c r="D1325" i="16"/>
  <c r="F1325" i="16"/>
  <c r="H1325" i="16"/>
  <c r="D1326" i="16"/>
  <c r="F1326" i="16"/>
  <c r="H1326" i="16"/>
  <c r="D1327" i="16"/>
  <c r="F1327" i="16"/>
  <c r="H1327" i="16"/>
  <c r="D1328" i="16"/>
  <c r="F1328" i="16"/>
  <c r="H1328" i="16"/>
  <c r="D1329" i="16"/>
  <c r="F1329" i="16"/>
  <c r="H1329" i="16"/>
  <c r="D1330" i="16"/>
  <c r="F1330" i="16"/>
  <c r="H1330" i="16"/>
  <c r="D1331" i="16"/>
  <c r="F1331" i="16"/>
  <c r="H1331" i="16"/>
  <c r="D1332" i="16"/>
  <c r="F1332" i="16"/>
  <c r="H1332" i="16"/>
  <c r="D1333" i="16"/>
  <c r="F1333" i="16"/>
  <c r="H1333" i="16"/>
  <c r="D9" i="11"/>
  <c r="F9" i="11"/>
  <c r="H9" i="11"/>
  <c r="D10" i="11"/>
  <c r="F10" i="11"/>
  <c r="H10" i="11"/>
  <c r="D11" i="11"/>
  <c r="F11" i="11"/>
  <c r="H11" i="11"/>
  <c r="D12" i="11"/>
  <c r="F12" i="11"/>
  <c r="H12" i="11"/>
  <c r="D13" i="11"/>
  <c r="F13" i="11"/>
  <c r="H13" i="11"/>
  <c r="D19" i="11"/>
  <c r="F19" i="11"/>
  <c r="H19" i="11"/>
  <c r="D20" i="11"/>
  <c r="F20" i="11"/>
  <c r="H20" i="11"/>
  <c r="D21" i="11"/>
  <c r="F21" i="11"/>
  <c r="H21" i="11"/>
  <c r="D22" i="11"/>
  <c r="F22" i="11"/>
  <c r="H22" i="11"/>
  <c r="D23" i="11"/>
  <c r="F23" i="11"/>
  <c r="H23" i="11"/>
  <c r="D24" i="11"/>
  <c r="F24" i="11"/>
  <c r="H24" i="11"/>
  <c r="D25" i="11"/>
  <c r="F25" i="11"/>
  <c r="H25" i="11"/>
  <c r="D26" i="11"/>
  <c r="F26" i="11"/>
  <c r="H26" i="11"/>
  <c r="D27" i="11"/>
  <c r="F27" i="11"/>
  <c r="H27" i="11"/>
  <c r="D30" i="11"/>
  <c r="F30" i="11"/>
  <c r="H30" i="11"/>
  <c r="D31" i="11"/>
  <c r="F31" i="11"/>
  <c r="H31" i="11"/>
  <c r="D33" i="11"/>
  <c r="F33" i="11"/>
  <c r="H33" i="11"/>
  <c r="D34" i="11"/>
  <c r="F34" i="11"/>
  <c r="H34" i="11"/>
  <c r="D35" i="11"/>
  <c r="F35" i="11"/>
  <c r="H35" i="11"/>
  <c r="D37" i="11"/>
  <c r="F37" i="11"/>
  <c r="H37" i="11"/>
  <c r="D38" i="11"/>
  <c r="F38" i="11"/>
  <c r="H38" i="11"/>
  <c r="D39" i="11"/>
  <c r="F39" i="11"/>
  <c r="H39" i="11"/>
  <c r="D43" i="11"/>
  <c r="F43" i="11"/>
  <c r="H43" i="11"/>
  <c r="D44" i="11"/>
  <c r="F44" i="11"/>
  <c r="H44" i="11"/>
  <c r="D45" i="11"/>
  <c r="F45" i="11"/>
  <c r="H45" i="11"/>
  <c r="D46" i="11"/>
  <c r="F46" i="11"/>
  <c r="H46" i="11"/>
</calcChain>
</file>

<file path=xl/sharedStrings.xml><?xml version="1.0" encoding="utf-8"?>
<sst xmlns="http://schemas.openxmlformats.org/spreadsheetml/2006/main" count="6299" uniqueCount="1122">
  <si>
    <t>&lt;5%</t>
  </si>
  <si>
    <t>Avg # IP Days per Non-Dual FFS User</t>
  </si>
  <si>
    <t>Avg # ILTC Days per Non-Dual FFS User</t>
  </si>
  <si>
    <t>FFS EXPENDITURES AND USERS BY MAX PROGRAM TYPE</t>
  </si>
  <si>
    <t>Avg # IP Days per FFS User</t>
  </si>
  <si>
    <t>Avg # ILTC Days per FFS User</t>
  </si>
  <si>
    <t>Dual Prescription Drug Enrollees</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</si>
  <si>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</si>
  <si>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</si>
  <si>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</si>
  <si>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</si>
  <si>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</si>
  <si>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</si>
  <si>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</si>
  <si>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</si>
  <si>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</si>
  <si>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</si>
  <si>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</si>
  <si>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</si>
  <si>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</si>
  <si>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</si>
  <si>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</si>
  <si>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</si>
  <si>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</si>
  <si>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</si>
  <si>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</si>
  <si>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</si>
  <si>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</si>
  <si>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</si>
  <si>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</si>
  <si>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</si>
  <si>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</si>
  <si>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</si>
  <si>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</si>
  <si>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</si>
  <si>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</si>
  <si>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</si>
  <si>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</si>
  <si>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</si>
  <si>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</si>
  <si>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</si>
  <si>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</si>
  <si>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</si>
  <si>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</si>
  <si>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</si>
  <si>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</si>
  <si>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</si>
  <si>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</si>
  <si>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</si>
  <si>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</si>
  <si>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</si>
  <si>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</si>
  <si>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</si>
  <si>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</si>
  <si>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</si>
  <si>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</si>
  <si>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</si>
  <si>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</si>
  <si>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</si>
  <si>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</si>
  <si>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</si>
  <si>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</si>
  <si>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</si>
  <si>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</si>
  <si>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</si>
  <si>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</si>
  <si>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</si>
  <si>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</si>
  <si>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</si>
  <si>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</si>
  <si>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</si>
  <si>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</si>
  <si>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</si>
  <si>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</si>
  <si>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</si>
  <si>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</si>
  <si>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</si>
  <si>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</si>
  <si>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</si>
  <si>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</si>
  <si>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</si>
  <si>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</si>
  <si>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</si>
  <si>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</si>
  <si>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</si>
  <si>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</si>
  <si>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</si>
  <si>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 Claims Maternal Delivery Indicator</t>
  </si>
  <si>
    <t>6-10%</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</si>
  <si>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</si>
  <si>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</si>
  <si>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</si>
  <si>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</si>
  <si>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</si>
  <si>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</si>
  <si>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</si>
  <si>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</si>
  <si>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</si>
  <si>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</si>
  <si>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</si>
  <si>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</si>
  <si>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</si>
  <si>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</si>
  <si>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</si>
  <si>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</si>
  <si>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</si>
  <si>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</si>
  <si>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</si>
  <si>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</si>
  <si>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</si>
  <si>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25% (+)</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</si>
  <si>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</si>
  <si>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</si>
  <si>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</si>
  <si>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</si>
  <si>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</si>
  <si>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</si>
  <si>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</si>
  <si>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</si>
  <si>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</si>
  <si>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</si>
  <si>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</si>
  <si>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</si>
  <si>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</si>
  <si>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</si>
  <si>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 Claims with UB-92 Accommodation Codes</t>
  </si>
  <si>
    <t>% Claims with UB-92 Ancillary Codes</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</si>
  <si>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</si>
  <si>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</si>
  <si>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</si>
  <si>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</si>
  <si>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</si>
  <si>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</si>
  <si>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</si>
  <si>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</si>
  <si>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</si>
  <si>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</si>
  <si>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</si>
  <si>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</si>
  <si>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</si>
  <si>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</si>
  <si>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</si>
  <si>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</si>
  <si>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</si>
  <si>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</si>
  <si>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</si>
  <si>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</si>
  <si>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</si>
  <si>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</si>
  <si>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</si>
  <si>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</si>
  <si>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</si>
  <si>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</si>
  <si>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</si>
  <si>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</si>
  <si>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</si>
  <si>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</si>
  <si>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</si>
  <si>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Enrollees with Restricted Benefits</t>
  </si>
  <si>
    <t>Medicaid Expenditures</t>
  </si>
  <si>
    <t>EXPENDITURES FOR RESTRICTED BENEFIT ENROLLEES</t>
  </si>
  <si>
    <t>FFS COMMUNITY-BASED LONG-TERM CARE EXPENDITURES AND USERS</t>
  </si>
  <si>
    <t>&lt;15%</t>
  </si>
  <si>
    <t>25% (+/-)</t>
  </si>
  <si>
    <t># Claims with &gt; $1 Million Paid</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</si>
  <si>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</si>
  <si>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</si>
  <si>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</si>
  <si>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</si>
  <si>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</si>
  <si>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</si>
  <si>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</si>
  <si>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</si>
  <si>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</si>
  <si>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</si>
  <si>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</si>
  <si>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</si>
  <si>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</si>
  <si>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</si>
  <si>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</si>
  <si>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</si>
  <si>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</si>
  <si>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</si>
  <si>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</si>
  <si>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</si>
  <si>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</si>
  <si>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</si>
  <si>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</si>
  <si>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</si>
  <si>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</si>
  <si>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</si>
  <si>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IP Claims (MAX TOS = 01)</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</si>
  <si>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</si>
  <si>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</si>
  <si>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</si>
  <si>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</si>
  <si>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</si>
  <si>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</si>
  <si>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 xml:space="preserve">% Claims with a Procedure Code </t>
  </si>
  <si>
    <t>Avg # of Procedure Codes (&gt; 0 Codes)</t>
  </si>
  <si>
    <t xml:space="preserve">% Claims with Procedure Code with CPT-4 Indicator </t>
  </si>
  <si>
    <t>% Claims with Procedure Code with ICD-9 Indicator</t>
  </si>
  <si>
    <t>% CPT-4 Indicator Claims with CPT-4 Format = 5 Digits</t>
  </si>
  <si>
    <t>% ICD-9-CM Indicator Claims with ICD-9-CM Format = 3 or 4 Digits</t>
  </si>
  <si>
    <t>% Claims with Diagnosis Related Group</t>
  </si>
  <si>
    <t>% Claims Newborn Delivery Indicator (Only for Separate Infant Delivery Claims Using Mother's ID)</t>
  </si>
  <si>
    <t xml:space="preserve">FFS Non-Crossover Claims (Type of Claim = 1, Crossover Claim Indicator = 0) </t>
  </si>
  <si>
    <t xml:space="preserve">FFS Crossover Claims (Type of Claim = 1, Crossover Claim Indicator = 1) </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</si>
  <si>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</si>
  <si>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</si>
  <si>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</si>
  <si>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</si>
  <si>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</si>
  <si>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</si>
  <si>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</si>
  <si>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</si>
  <si>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</si>
  <si>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</si>
  <si>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</si>
  <si>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</si>
  <si>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</si>
  <si>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</si>
  <si>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</si>
  <si>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</si>
  <si>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</si>
  <si>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</si>
  <si>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</si>
  <si>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</si>
  <si>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</si>
  <si>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</si>
  <si>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</si>
  <si>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</si>
  <si>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</si>
  <si>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</si>
  <si>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</si>
  <si>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</si>
  <si>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</si>
  <si>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</si>
  <si>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</si>
  <si>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</si>
  <si>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</si>
  <si>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</si>
  <si>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</si>
  <si>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</si>
  <si>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</si>
  <si>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</si>
  <si>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</si>
  <si>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</si>
  <si>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</si>
  <si>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</si>
  <si>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</si>
  <si>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</si>
  <si>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</si>
  <si>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</si>
  <si>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</si>
  <si>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</si>
  <si>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</si>
  <si>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</si>
  <si>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</si>
  <si>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</si>
  <si>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</si>
  <si>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</si>
  <si>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</si>
  <si>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</si>
  <si>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</si>
  <si>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</si>
  <si>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</si>
  <si>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</si>
  <si>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</si>
  <si>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</si>
  <si>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</si>
  <si>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</si>
  <si>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</si>
  <si>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</si>
  <si>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</si>
  <si>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</si>
  <si>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</si>
  <si>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</si>
  <si>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</si>
  <si>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</si>
  <si>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</si>
  <si>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</si>
  <si>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</si>
  <si>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</si>
  <si>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</si>
  <si>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</si>
  <si>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</si>
  <si>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</si>
  <si>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</si>
  <si>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</si>
  <si>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</si>
  <si>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</si>
  <si>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</si>
  <si>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</si>
  <si>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</si>
  <si>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</si>
  <si>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</si>
  <si>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</si>
  <si>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</si>
  <si>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</si>
  <si>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</si>
  <si>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</si>
  <si>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</si>
  <si>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</si>
  <si>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</si>
  <si>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</si>
  <si>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</si>
  <si>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</si>
  <si>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</si>
  <si>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</si>
  <si>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</si>
  <si>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</si>
  <si>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</si>
  <si>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</si>
  <si>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</si>
  <si>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</si>
  <si>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</si>
  <si>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</si>
  <si>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</si>
  <si>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</si>
  <si>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</si>
  <si>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</si>
  <si>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</si>
  <si>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</si>
  <si>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</si>
  <si>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</si>
  <si>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</si>
  <si>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</si>
  <si>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</si>
  <si>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</si>
  <si>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</si>
  <si>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</si>
  <si>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</si>
  <si>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</si>
  <si>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</si>
  <si>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</si>
  <si>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</si>
  <si>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</si>
  <si>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</si>
  <si>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</si>
  <si>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</si>
  <si>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Enrollees with Any ILTC Claims (Includes NF, ICF/MR, Aged Mental Hospital, IP Psych Age &lt; 21 years, MAX TOS = 02, 04, 05, 07)</t>
  </si>
  <si>
    <t># Ever Enrolled in Section 1915(c) Waiver or with Any CLTC Claims (Excludes CLTC FLAG = 16-20)</t>
  </si>
  <si>
    <t># Enrollees with Any CLTC Claims (Excludes CLTC FLAG = 16-20)</t>
  </si>
  <si>
    <t>% Enrollees with Any CLTC Claims (Excludes CLTC FLAG = 16-20)</t>
  </si>
  <si>
    <t xml:space="preserve"># Enrollees with ILTC Claims and CLTC Claims (Excludes CLTC FLAG = 16-20) </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</si>
  <si>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</si>
  <si>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</si>
  <si>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</si>
  <si>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</si>
  <si>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</si>
  <si>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</si>
  <si>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</si>
  <si>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</si>
  <si>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</si>
  <si>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</si>
  <si>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</si>
  <si>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 with ONLY Family Planning Only Enrollment</t>
  </si>
  <si>
    <t># with ANY Family Planning Only Enrollment</t>
  </si>
  <si>
    <t># Person-Years of Enrollment ANY Family Planning Only Enrollment</t>
  </si>
  <si>
    <t xml:space="preserve"># Aliens with ONLY Restricted Benefits </t>
  </si>
  <si>
    <t># Aliens with ANY Restricted Benefits</t>
  </si>
  <si>
    <t># Person-Years of Enrollment Aliens with ANY Restricted Benefits</t>
  </si>
  <si>
    <t>Family Planning enrollees with Restricted Benefits (RBF = 6)</t>
  </si>
  <si>
    <t>Aliens with Restricted Benefits (RBF = 2)</t>
  </si>
  <si>
    <t>EDB Duals with Restricted Benefits (Medicare Cost Sharing Only - RBF = 3)</t>
  </si>
  <si>
    <t>Prescription Drug Enrollees (RBF = X, Y, or Z)</t>
  </si>
  <si>
    <t># EDB Duals with ONLY Restricted Benefits Enrollment</t>
  </si>
  <si>
    <t># EDB Duals with ANY Restricted Benefits Enrollment</t>
  </si>
  <si>
    <t># Person-Years of Enrollment EDB Duals with ANY Restricted Benefits</t>
  </si>
  <si>
    <t xml:space="preserve">% EDB Duals with ONLY Restricted Benefits Enrollment </t>
  </si>
  <si>
    <t># with ONLY Prescription Drug Enrollment (May Have a Month or More of RBF = 3)</t>
  </si>
  <si>
    <t># with ANY Prescription Drug Enrollment</t>
  </si>
  <si>
    <t># with ONLY Prescription Drugs Who Are EDB Duals</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</si>
  <si>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</si>
  <si>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</si>
  <si>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</si>
  <si>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</si>
  <si>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</si>
  <si>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</si>
  <si>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</si>
  <si>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</si>
  <si>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</si>
  <si>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Expenditures for Family Planning Enrollees with Restricted Benefits (RBF = 6)</t>
  </si>
  <si>
    <t>Expenditures for Aliens with Restricted Benefits (RBF = 2)</t>
  </si>
  <si>
    <t>Expenditures for Prescription Drug Enrollees (RBF = X, Y, or Z)</t>
  </si>
  <si>
    <t>Expenditures for Dual Prescription Drug Enrollees</t>
  </si>
  <si>
    <t>Expenditures for EDB Duals with Restricted Benefits (Medicare Cost Sharing Only - RBF = 3)</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</si>
  <si>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</si>
  <si>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</si>
  <si>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</si>
  <si>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</si>
  <si>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</si>
  <si>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</si>
  <si>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</si>
  <si>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</si>
  <si>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</si>
  <si>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</si>
  <si>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</si>
  <si>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</si>
  <si>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</si>
  <si>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</si>
  <si>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</si>
  <si>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</si>
  <si>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</si>
  <si>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</si>
  <si>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</si>
  <si>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</si>
  <si>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</si>
  <si>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</si>
  <si>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</si>
  <si>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</si>
  <si>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</si>
  <si>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</si>
  <si>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</si>
  <si>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</si>
  <si>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</si>
  <si>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</si>
  <si>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</si>
  <si>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</si>
  <si>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</si>
  <si>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</si>
  <si>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</si>
  <si>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</si>
  <si>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</si>
  <si>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</si>
  <si>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</si>
  <si>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</si>
  <si>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</si>
  <si>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</si>
  <si>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</si>
  <si>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</si>
  <si>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</si>
  <si>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</si>
  <si>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</si>
  <si>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</si>
  <si>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</si>
  <si>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</si>
  <si>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</si>
  <si>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</si>
  <si>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</si>
  <si>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</si>
  <si>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</si>
  <si>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</si>
  <si>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</si>
  <si>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</si>
  <si>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</si>
  <si>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</si>
  <si>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</si>
  <si>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</si>
  <si>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</si>
  <si>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</si>
  <si>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</si>
  <si>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</si>
  <si>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</si>
  <si>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</si>
  <si>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</si>
  <si>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</si>
  <si>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</si>
  <si>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</si>
  <si>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</si>
  <si>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</si>
  <si>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</si>
  <si>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</si>
  <si>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</si>
  <si>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</si>
  <si>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</si>
  <si>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</si>
  <si>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</si>
  <si>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</si>
  <si>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</si>
  <si>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</si>
  <si>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</si>
  <si>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</si>
  <si>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</si>
  <si>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</si>
  <si>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</si>
  <si>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</si>
  <si>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</si>
  <si>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</si>
  <si>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</si>
  <si>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</si>
  <si>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</si>
  <si>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</si>
  <si>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</si>
  <si>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</si>
  <si>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</si>
  <si>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</si>
  <si>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</si>
  <si>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</si>
  <si>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</si>
  <si>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</si>
  <si>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</si>
  <si>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</si>
  <si>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</si>
  <si>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</si>
  <si>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</si>
  <si>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</si>
  <si>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</si>
  <si>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</si>
  <si>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</si>
  <si>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</si>
  <si>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</si>
  <si>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</si>
  <si>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</si>
  <si>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</si>
  <si>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</si>
  <si>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</si>
  <si>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</si>
  <si>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</si>
  <si>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</si>
  <si>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</si>
  <si>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Restricted Benefits Alien (RBF = 2)</t>
  </si>
  <si>
    <t xml:space="preserve">June % Restricted Benefits Dual (RBF = 3) </t>
  </si>
  <si>
    <t xml:space="preserve">June % Restricted Benefits Pregnant (RBF = 4) </t>
  </si>
  <si>
    <t>June % Restricted Benefits Other (RBF = 5)</t>
  </si>
  <si>
    <t>June % Restricted Benefits Family Planning (RBF = 6)</t>
  </si>
  <si>
    <t>June % Unknown Benefits (RBF = 9)</t>
  </si>
  <si>
    <t xml:space="preserve">June % Restricted Benefits Pharm Plus Non-Dual Enrollee (RBF = X) </t>
  </si>
  <si>
    <t>June % Restricted Benefits Pharm Plus Dual Receiving Medicare Cost Sharing (RBF = Y)</t>
  </si>
  <si>
    <t>June % Restricted Benefits Pharm Plus Dual Not Receiving Medicare Cost Sharing (RBF = Z)</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</si>
  <si>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</si>
  <si>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</si>
  <si>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</si>
  <si>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</si>
  <si>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</si>
  <si>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</si>
  <si>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</si>
  <si>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</si>
  <si>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Pharm = pharmacy</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</si>
  <si>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</si>
  <si>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</si>
  <si>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</si>
  <si>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</si>
  <si>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</si>
  <si>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</si>
  <si>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</si>
  <si>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</si>
  <si>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</si>
  <si>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</si>
  <si>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</si>
  <si>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</si>
  <si>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</si>
  <si>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</si>
  <si>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</si>
  <si>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</si>
  <si>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</si>
  <si>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</si>
  <si>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</si>
  <si>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</si>
  <si>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</si>
  <si>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</si>
  <si>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</si>
  <si>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</si>
  <si>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</si>
  <si>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</si>
  <si>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</si>
  <si>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</si>
  <si>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</si>
  <si>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</si>
  <si>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</si>
  <si>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</si>
  <si>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</si>
  <si>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</si>
  <si>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</si>
  <si>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</si>
  <si>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</si>
  <si>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</si>
  <si>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</si>
  <si>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</si>
  <si>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</si>
  <si>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</si>
  <si>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</si>
  <si>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</si>
  <si>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</si>
  <si>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</si>
  <si>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</si>
  <si>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 Adult Enrollees with Any CLTC Claims (Excludes CLTC FLAG = 16-20)</t>
  </si>
  <si>
    <t>% Child Enrollees with Any CLTC Claims (Excludes CLTC FLAG = 16-20)</t>
  </si>
  <si>
    <t>% Disabled Enrollees with Any CLTC Claims (Excludes CLTC FLAG = 16-20)</t>
  </si>
  <si>
    <t>% Aged Enrollees with Any CLTC Claims (Excludes CLTC FLAG = 16-20)</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</si>
  <si>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</si>
  <si>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</si>
  <si>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</si>
  <si>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</si>
  <si>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</si>
  <si>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</si>
  <si>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</si>
  <si>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</si>
  <si>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</si>
  <si>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</si>
  <si>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</si>
  <si>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</si>
  <si>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</si>
  <si>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</si>
  <si>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</si>
  <si>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</si>
  <si>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</si>
  <si>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</si>
  <si>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</si>
  <si>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</si>
  <si>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</si>
  <si>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</si>
  <si>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</si>
  <si>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</si>
  <si>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</si>
  <si>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</si>
  <si>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</si>
  <si>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</si>
  <si>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</si>
  <si>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</si>
  <si>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</si>
  <si>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</si>
  <si>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</si>
  <si>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</si>
  <si>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</si>
  <si>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</si>
  <si>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</si>
  <si>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</si>
  <si>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</si>
  <si>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</si>
  <si>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</si>
  <si>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</si>
  <si>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</si>
  <si>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</si>
  <si>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</si>
  <si>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</si>
  <si>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</si>
  <si>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</si>
  <si>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</si>
  <si>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</si>
  <si>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</si>
  <si>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</si>
  <si>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</si>
  <si>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</si>
  <si>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</si>
  <si>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</si>
  <si>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</si>
  <si>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</si>
  <si>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</si>
  <si>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</si>
  <si>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</si>
  <si>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</si>
  <si>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</si>
  <si>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</si>
  <si>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</si>
  <si>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</si>
  <si>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</si>
  <si>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</si>
  <si>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</si>
  <si>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</si>
  <si>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</si>
  <si>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</si>
  <si>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Enrollees with Any ILTC Claims</t>
  </si>
  <si>
    <t>% Aged Enrollees with Any ILTC Claims</t>
  </si>
  <si>
    <t>% Disabled Enrollees with Any ILTC Claims</t>
  </si>
  <si>
    <t>% Child Enrollees with Any ILTC Claims</t>
  </si>
  <si>
    <t>% Adult Enrollees with Any ILTC Claims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</si>
  <si>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</si>
  <si>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</si>
  <si>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</si>
  <si>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</si>
  <si>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</si>
  <si>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</si>
  <si>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</si>
  <si>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</si>
  <si>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</si>
  <si>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</si>
  <si>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</si>
  <si>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</si>
  <si>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</si>
  <si>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</si>
  <si>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</si>
  <si>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</si>
  <si>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</si>
  <si>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</si>
  <si>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</si>
  <si>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</si>
  <si>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</si>
  <si>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</si>
  <si>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</si>
  <si>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</si>
  <si>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</si>
  <si>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</si>
  <si>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</si>
  <si>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</si>
  <si>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</si>
  <si>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</si>
  <si>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</si>
  <si>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</si>
  <si>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</si>
  <si>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</si>
  <si>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</si>
  <si>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</si>
  <si>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</si>
  <si>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</si>
  <si>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</si>
  <si>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</si>
  <si>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 Standard Adjustments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</si>
  <si>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</si>
  <si>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</si>
  <si>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</si>
  <si>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</si>
  <si>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</si>
  <si>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</si>
  <si>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</si>
  <si>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</si>
  <si>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</si>
  <si>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</si>
  <si>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</si>
  <si>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</si>
  <si>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</si>
  <si>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</si>
  <si>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</si>
  <si>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</si>
  <si>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</si>
  <si>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</si>
  <si>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</si>
  <si>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</si>
  <si>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</si>
  <si>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</si>
  <si>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</si>
  <si>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</si>
  <si>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</si>
  <si>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</si>
  <si>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</si>
  <si>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</si>
  <si>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</si>
  <si>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</si>
  <si>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</si>
  <si>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</si>
  <si>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</si>
  <si>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</si>
  <si>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</si>
  <si>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</si>
  <si>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</si>
  <si>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</si>
  <si>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</si>
  <si>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</si>
  <si>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</si>
  <si>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</si>
  <si>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</si>
  <si>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</si>
  <si>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</si>
  <si>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</si>
  <si>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</si>
  <si>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</si>
  <si>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</si>
  <si>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</si>
  <si>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</si>
  <si>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</si>
  <si>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</si>
  <si>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</si>
  <si>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</si>
  <si>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</si>
  <si>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</si>
  <si>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</si>
  <si>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Cross Year Change Within Expected Range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</si>
  <si>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</si>
  <si>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</si>
  <si>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</si>
  <si>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</si>
  <si>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</si>
  <si>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</si>
  <si>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</si>
  <si>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</si>
  <si>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</si>
  <si>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</si>
  <si>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</si>
  <si>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</si>
  <si>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</si>
  <si>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</si>
  <si>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</si>
  <si>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</si>
  <si>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</si>
  <si>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</si>
  <si>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</si>
  <si>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</si>
  <si>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</si>
  <si>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</si>
  <si>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</si>
  <si>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</si>
  <si>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</si>
  <si>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</si>
  <si>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</si>
  <si>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</si>
  <si>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</si>
  <si>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</si>
  <si>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</si>
  <si>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</si>
  <si>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</si>
  <si>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</si>
  <si>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</si>
  <si>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</si>
  <si>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</si>
  <si>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 Person-Years of ANY Prescription Drug Enrollment</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</si>
  <si>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</si>
  <si>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</si>
  <si>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</si>
  <si>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</si>
  <si>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</si>
  <si>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</si>
  <si>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</si>
  <si>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Avg Medicaid Paid per ONLY Family Planning Only Enrollee</t>
  </si>
  <si>
    <t>Avg Medicaid Paid per Alien Enrollee with Restricted Benefits ONLY</t>
  </si>
  <si>
    <t xml:space="preserve">Avg Medicaid Paid per EDB Dual with Only Restricted Benefits Enrollment </t>
  </si>
  <si>
    <t>Avg Medicaid Paid per Prescription Drug ONLY Enrollee</t>
  </si>
  <si>
    <t>% Section 1915(c) Waiver Enrollees in PHP Only or PHP and PCCM Only</t>
  </si>
  <si>
    <t># Non-Dual FFS Enrollees with MSIS Dual Code but No EDB Confirmation</t>
  </si>
  <si>
    <t>IP Psych, Age &lt; 21: Avg Medicaid Paid per User</t>
  </si>
  <si>
    <t>Total Medicaid Paid for ONLY Family Planning Only Enrollees</t>
  </si>
  <si>
    <t>Total Medicaid Paid for Aliens with Restricted Benefits ONLY Enrollment</t>
  </si>
  <si>
    <t>Total Medicaid Paid for EDB Duals with Only Restricted Benefits Enrollment</t>
  </si>
  <si>
    <t>Total Medicaid Paid for Prescription Drug ONLY Enrollees (May Have a Month or More of RBF = 3)</t>
  </si>
  <si>
    <t>Total Medicaid Paid for Prescription Drug ONLY Enrollees Who Are EDB Duals</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</si>
  <si>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</si>
  <si>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</si>
  <si>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</si>
  <si>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</si>
  <si>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</si>
  <si>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</si>
  <si>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</si>
  <si>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</si>
  <si>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</si>
  <si>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</si>
  <si>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</si>
  <si>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</si>
  <si>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</si>
  <si>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</si>
  <si>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</si>
  <si>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</si>
  <si>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</si>
  <si>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</si>
  <si>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</si>
  <si>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</si>
  <si>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</si>
  <si>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</si>
  <si>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</si>
  <si>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</si>
  <si>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</si>
  <si>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</si>
  <si>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</si>
  <si>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</si>
  <si>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</si>
  <si>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</si>
  <si>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</si>
  <si>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</si>
  <si>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</si>
  <si>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</si>
  <si>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</si>
  <si>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</si>
  <si>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</si>
  <si>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</si>
  <si>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</si>
  <si>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</si>
  <si>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</si>
  <si>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</si>
  <si>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</si>
  <si>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</si>
  <si>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</si>
  <si>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</si>
  <si>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</si>
  <si>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</si>
  <si>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</si>
  <si>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</si>
  <si>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</si>
  <si>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</si>
  <si>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</si>
  <si>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</si>
  <si>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</si>
  <si>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</si>
  <si>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</si>
  <si>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</si>
  <si>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Change 2006 - 2007</t>
  </si>
  <si>
    <t>2006
Value</t>
  </si>
  <si>
    <t>2006 
Value Within Range</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</si>
  <si>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</si>
  <si>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</si>
  <si>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</si>
  <si>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</si>
  <si>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</si>
  <si>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</si>
  <si>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</si>
  <si>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</si>
  <si>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</si>
  <si>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</si>
  <si>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</si>
  <si>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</si>
  <si>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</si>
  <si>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</si>
  <si>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</si>
  <si>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</si>
  <si>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</si>
  <si>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</si>
  <si>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</si>
  <si>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</si>
  <si>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</si>
  <si>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</si>
  <si>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</si>
  <si>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</si>
  <si>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</si>
  <si>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</si>
  <si>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</si>
  <si>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June % Restricted Benefits Benchmark-Equivalent (RBF = 7)</t>
  </si>
  <si>
    <t>June % Money Follows the Person Enrollee (RBF = 8)</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</si>
  <si>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</si>
  <si>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</si>
  <si>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</si>
  <si>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</si>
  <si>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</si>
  <si>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</si>
  <si>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</si>
  <si>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</si>
  <si>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</si>
  <si>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</si>
  <si>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</si>
  <si>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</si>
  <si>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</si>
  <si>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</si>
  <si>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</si>
  <si>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</si>
  <si>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</si>
  <si>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</si>
  <si>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</si>
  <si>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</si>
  <si>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</si>
  <si>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</si>
  <si>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</si>
  <si>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</si>
  <si>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</si>
  <si>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</si>
  <si>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</si>
  <si>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</si>
  <si>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</si>
  <si>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</si>
  <si>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</si>
  <si>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</si>
  <si>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</si>
  <si>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</si>
  <si>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</si>
  <si>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</si>
  <si>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</si>
  <si>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</si>
  <si>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</si>
  <si>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</si>
  <si>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</si>
  <si>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</si>
  <si>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</si>
  <si>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</si>
  <si>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</si>
  <si>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</si>
  <si>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</si>
  <si>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</si>
  <si>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</si>
  <si>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</si>
  <si>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</si>
  <si>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</si>
  <si>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</si>
  <si>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</si>
  <si>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2008 
Value</t>
  </si>
  <si>
    <t>2008
 Value Within Range</t>
  </si>
  <si>
    <t>% Change 2007 - 2008</t>
  </si>
  <si>
    <t>2007 
Value Within Range</t>
  </si>
  <si>
    <t>2006-2008 MAX IP Validation Table</t>
  </si>
  <si>
    <t>2006-2008 MAX LT Validation Table</t>
  </si>
  <si>
    <t>2006-2008 MAX OT Validation Table</t>
  </si>
  <si>
    <t>2006-2008 MAX RX Validation Table</t>
  </si>
  <si>
    <t>2006
Value Within Range</t>
  </si>
  <si>
    <t>2007
Value Within Range</t>
  </si>
  <si>
    <t>June % with Part A Medicare only</t>
  </si>
  <si>
    <t>June % with Part B Medicare only</t>
  </si>
  <si>
    <t xml:space="preserve">June % PRTF Enrollee (RBF = A) </t>
  </si>
  <si>
    <t>June % Health Opportunity Account (RBF = B)</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</si>
  <si>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</si>
  <si>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</si>
  <si>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</si>
  <si>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</si>
  <si>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</si>
  <si>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</si>
  <si>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</si>
  <si>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</si>
  <si>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</si>
  <si>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</si>
  <si>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</si>
  <si>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</si>
  <si>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</si>
  <si>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</si>
  <si>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</si>
  <si>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</si>
  <si>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</si>
  <si>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</si>
  <si>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</si>
  <si>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 with ANY Family Planning Who Are Male</t>
  </si>
  <si>
    <t>Benchmark-Equivalent Enrollees (RBF = 7)</t>
  </si>
  <si>
    <t># with ANY Benchmark-Equivalent Enrollment</t>
  </si>
  <si>
    <t xml:space="preserve"># Person-Years of Benchmark-Equivalent Enrollment </t>
  </si>
  <si>
    <t>Money Follows the Person Enrollees (RBF = 8)</t>
  </si>
  <si>
    <t># with ANY Money Follows the Person Enrollment</t>
  </si>
  <si>
    <t xml:space="preserve"># Person-Years of Money Follows the Person Enrollment </t>
  </si>
  <si>
    <t>PRTF Enrollees (RBF = A)</t>
  </si>
  <si>
    <t># with ANY PRTF Enrollment</t>
  </si>
  <si>
    <t># Person-Years of PRTF Enrollment</t>
  </si>
  <si>
    <t>Health Opportunity Account Enrollment (RBF = B)</t>
  </si>
  <si>
    <t># with ANY Health Opportunity Account Enrollment</t>
  </si>
  <si>
    <t># Person-Years of Health Opportunity Account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</si>
  <si>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</si>
  <si>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</si>
  <si>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</si>
  <si>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</si>
  <si>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</si>
  <si>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</si>
  <si>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</si>
  <si>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</si>
  <si>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</si>
  <si>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</si>
  <si>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</si>
  <si>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</si>
  <si>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</si>
  <si>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</si>
  <si>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</si>
  <si>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</si>
  <si>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</si>
  <si>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</si>
  <si>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</si>
  <si>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</si>
  <si>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</si>
  <si>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</si>
  <si>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</si>
  <si>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</si>
  <si>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</si>
  <si>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</si>
  <si>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</si>
  <si>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 xml:space="preserve">Percent of HMO/HIO Enrollees with any Encounter Records </t>
  </si>
  <si>
    <t>Number of HMO/HIO or PHP Enrollees</t>
  </si>
  <si>
    <t>Percentage of HMO/HIO or PHP Enrollees with Encounter Records, Overall and by MAX Type of Service</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</si>
  <si>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</si>
  <si>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</si>
  <si>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</si>
  <si>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</si>
  <si>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</si>
  <si>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</si>
  <si>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</si>
  <si>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</si>
  <si>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</si>
  <si>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</si>
  <si>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</si>
  <si>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</si>
  <si>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</si>
  <si>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</si>
  <si>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</si>
  <si>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</si>
  <si>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</si>
  <si>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</si>
  <si>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</si>
  <si>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</si>
  <si>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&gt;75%</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</si>
  <si>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</si>
  <si>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</si>
  <si>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</si>
  <si>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</si>
  <si>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</si>
  <si>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</si>
  <si>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</si>
  <si>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2006-2008 MAX PSF Validation Table</t>
  </si>
  <si>
    <t># Section 1915(c) Claim (PGM TYPE=6 or 7) Recipients</t>
  </si>
  <si>
    <t>&gt;98%</t>
  </si>
  <si>
    <t>% Ever Eligible for Only Family Planning Services</t>
  </si>
  <si>
    <t>AVERAGE MEDICAID AMOUNT PAID PER M-CHIP ENROLLEE</t>
  </si>
  <si>
    <t xml:space="preserve">Percent of PHP Only or PHP and PCCM Only Enrollees with any Encounter Records </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</si>
  <si>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</si>
  <si>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</si>
  <si>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</si>
  <si>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</si>
  <si>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</si>
  <si>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</si>
  <si>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</si>
  <si>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</si>
  <si>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 xml:space="preserve">Total FFS Claims </t>
  </si>
  <si>
    <t>% with No Claims (RCPNT IND = 0)</t>
  </si>
  <si>
    <t xml:space="preserve">Percent with Reported MC Enrollment Who Have Capitated Payments </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</si>
  <si>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</si>
  <si>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</si>
  <si>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</si>
  <si>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</si>
  <si>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</si>
  <si>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EDB Dual Not Reported on MSIS (EDB DUAL = 50)</t>
  </si>
  <si>
    <t>EDB Dual Not Reported on MSIS (EDB DUAL = 50)</t>
  </si>
  <si>
    <t>State: CT</t>
  </si>
  <si>
    <t>Div by 0</t>
  </si>
  <si>
    <t>-75.4</t>
  </si>
  <si>
    <t>37.50</t>
  </si>
  <si>
    <t>-35.7</t>
  </si>
  <si>
    <t>-2.18</t>
  </si>
  <si>
    <t>-1.04</t>
  </si>
  <si>
    <t>1.586</t>
  </si>
  <si>
    <t>-7.91</t>
  </si>
  <si>
    <t>-4.90</t>
  </si>
  <si>
    <t>73.11</t>
  </si>
  <si>
    <t>-.356</t>
  </si>
  <si>
    <t>6.647</t>
  </si>
  <si>
    <t>4.484</t>
  </si>
  <si>
    <t>2.044</t>
  </si>
  <si>
    <t>2.570</t>
  </si>
  <si>
    <t>76.26</t>
  </si>
  <si>
    <t>5.745</t>
  </si>
  <si>
    <t>-6.71</t>
  </si>
  <si>
    <t>29.53</t>
  </si>
  <si>
    <t>-4.35</t>
  </si>
  <si>
    <t>3.030</t>
  </si>
  <si>
    <t>-25.1</t>
  </si>
  <si>
    <t>-1.94</t>
  </si>
  <si>
    <t>221.5</t>
  </si>
  <si>
    <t>5.342</t>
  </si>
  <si>
    <t>-.789</t>
  </si>
  <si>
    <t>35.48</t>
  </si>
  <si>
    <t>5.646</t>
  </si>
  <si>
    <t>36.37</t>
  </si>
  <si>
    <t>-99.6</t>
  </si>
  <si>
    <t>2.045</t>
  </si>
  <si>
    <t>-100</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</si>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</sst>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b/>
      <sz val="10"/>
      <name val="Arial"/>
      <family val="2"/>
    </font>
    <font>
      <sz val="10"/>
      <name val="Arial"/>
      <family val="2"/>
    </font>
    <font>
      <sz val="10"/>
      <color indexed="8"/>
      <name val="Arial"/>
      <family val="2"/>
    </font>
    <font>
      <b/>
      <sz val="10"/>
      <color indexed="8"/>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43">
    <xf numFmtId="0" fontId="0" fillId="0" borderId="0" xfId="0"/>
    <xf numFmtId="0" fontId="4" fillId="2" borderId="1" xfId="0" applyFont="1" applyFill="1" applyBorder="1" applyAlignment="1">
      <alignment horizontal="left" wrapText="1"/>
    </xf>
    <xf numFmtId="49" fontId="4" fillId="2" borderId="1" xfId="0" applyNumberFormat="1" applyFont="1" applyFill="1" applyBorder="1" applyAlignment="1">
      <alignment horizontal="center"/>
    </xf>
    <xf numFmtId="0" fontId="4" fillId="2" borderId="0" xfId="0" applyFont="1" applyFill="1" applyAlignment="1">
      <alignment horizontal="centerContinuous"/>
    </xf>
    <xf numFmtId="0" fontId="3" fillId="2" borderId="0" xfId="0" applyFont="1" applyFill="1" applyAlignment="1">
      <alignment horizontal="centerContinuous"/>
    </xf>
    <xf numFmtId="0" fontId="2" fillId="2" borderId="1" xfId="0" applyFont="1" applyFill="1" applyBorder="1" applyAlignment="1">
      <alignment horizontal="center" wrapText="1"/>
    </xf>
    <xf numFmtId="49" fontId="4" fillId="2" borderId="1" xfId="0" applyNumberFormat="1" applyFont="1" applyFill="1" applyBorder="1" applyAlignment="1">
      <alignment horizontal="left" wrapText="1"/>
    </xf>
    <xf numFmtId="49" fontId="5" fillId="2" borderId="0" xfId="0" applyNumberFormat="1" applyFont="1" applyFill="1" applyAlignment="1">
      <alignment horizontal="centerContinuous" wrapText="1"/>
    </xf>
    <xf numFmtId="2" fontId="3" fillId="2" borderId="2" xfId="0" applyNumberFormat="1" applyFont="1" applyFill="1" applyBorder="1" applyAlignment="1">
      <alignment horizontal="center"/>
    </xf>
    <xf numFmtId="0" fontId="3" fillId="2" borderId="0" xfId="0" applyFont="1" applyFill="1"/>
    <xf numFmtId="0" fontId="5" fillId="2" borderId="0" xfId="0" applyFont="1" applyFill="1"/>
    <xf numFmtId="0" fontId="2" fillId="2" borderId="0" xfId="0" applyFont="1" applyFill="1"/>
    <xf numFmtId="0" fontId="5" fillId="2" borderId="1" xfId="0" applyFont="1" applyFill="1" applyBorder="1" applyAlignment="1">
      <alignment horizontal="center" wrapText="1"/>
    </xf>
    <xf numFmtId="0" fontId="3" fillId="2" borderId="0" xfId="0" applyFont="1" applyFill="1" applyAlignment="1">
      <alignment horizontal="center" wrapText="1"/>
    </xf>
    <xf numFmtId="3" fontId="4" fillId="2" borderId="1" xfId="0" applyNumberFormat="1" applyFont="1" applyFill="1" applyBorder="1" applyAlignment="1">
      <alignment horizontal="center"/>
    </xf>
    <xf numFmtId="2" fontId="3"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0" fontId="4" fillId="2" borderId="1" xfId="0" applyFont="1" applyFill="1" applyBorder="1" applyAlignment="1">
      <alignment horizontal="center"/>
    </xf>
    <xf numFmtId="49" fontId="3" fillId="2" borderId="0" xfId="0" applyNumberFormat="1" applyFont="1" applyFill="1" applyAlignment="1">
      <alignment horizontal="center"/>
    </xf>
    <xf numFmtId="4" fontId="3" fillId="2" borderId="0" xfId="0" applyNumberFormat="1" applyFont="1" applyFill="1"/>
    <xf numFmtId="0" fontId="5" fillId="2" borderId="0" xfId="0" applyFont="1" applyFill="1" applyAlignment="1">
      <alignment horizontal="centerContinuous"/>
    </xf>
    <xf numFmtId="5" fontId="4" fillId="2" borderId="1" xfId="1" applyNumberFormat="1" applyFont="1" applyFill="1" applyBorder="1" applyAlignment="1">
      <alignment horizontal="center"/>
    </xf>
    <xf numFmtId="1" fontId="4" fillId="2" borderId="1" xfId="0" applyNumberFormat="1" applyFont="1" applyFill="1" applyBorder="1" applyAlignment="1">
      <alignment horizontal="center"/>
    </xf>
    <xf numFmtId="49" fontId="3" fillId="2" borderId="0" xfId="0" applyNumberFormat="1" applyFont="1" applyFill="1"/>
    <xf numFmtId="49" fontId="5" fillId="2" borderId="0" xfId="0" applyNumberFormat="1" applyFont="1" applyFill="1" applyAlignment="1">
      <alignment wrapText="1"/>
    </xf>
    <xf numFmtId="49" fontId="3" fillId="2" borderId="0" xfId="0" applyNumberFormat="1" applyFont="1" applyFill="1" applyAlignment="1">
      <alignment wrapText="1"/>
    </xf>
    <xf numFmtId="3"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2" borderId="2" xfId="0" applyNumberFormat="1" applyFont="1" applyFill="1" applyBorder="1" applyAlignment="1">
      <alignment horizontal="center"/>
    </xf>
    <xf numFmtId="49" fontId="3" fillId="2" borderId="1" xfId="0" applyNumberFormat="1" applyFont="1" applyFill="1" applyBorder="1" applyAlignment="1">
      <alignment horizontal="center"/>
    </xf>
    <xf numFmtId="0" fontId="3" fillId="2" borderId="1" xfId="0" applyFont="1" applyFill="1" applyBorder="1" applyAlignment="1">
      <alignment horizontal="left" wrapText="1"/>
    </xf>
    <xf numFmtId="49" fontId="2" fillId="2" borderId="0" xfId="0" applyNumberFormat="1" applyFont="1" applyFill="1" applyAlignment="1">
      <alignment horizontal="centerContinuous"/>
    </xf>
    <xf numFmtId="4" fontId="3" fillId="2" borderId="0" xfId="0" applyNumberFormat="1" applyFont="1" applyFill="1" applyAlignment="1">
      <alignment horizontal="centerContinuous"/>
    </xf>
    <xf numFmtId="49" fontId="2" fillId="2" borderId="0" xfId="0" applyNumberFormat="1" applyFont="1" applyFill="1" applyAlignment="1">
      <alignment horizontal="centerContinuous" wrapText="1"/>
    </xf>
    <xf numFmtId="49" fontId="2" fillId="2" borderId="0" xfId="0" applyNumberFormat="1" applyFont="1" applyFill="1"/>
    <xf numFmtId="4" fontId="2" fillId="2" borderId="0" xfId="0" applyNumberFormat="1" applyFont="1" applyFill="1"/>
    <xf numFmtId="5" fontId="3" fillId="2" borderId="1" xfId="1" applyNumberFormat="1" applyFont="1" applyFill="1" applyBorder="1" applyAlignment="1">
      <alignment horizontal="center"/>
    </xf>
    <xf numFmtId="39" fontId="3" fillId="2" borderId="1" xfId="1" applyNumberFormat="1" applyFont="1" applyFill="1" applyBorder="1" applyAlignment="1">
      <alignment horizontal="center"/>
    </xf>
    <xf numFmtId="0" fontId="3" fillId="2" borderId="1" xfId="0" applyFont="1" applyFill="1" applyBorder="1" applyAlignment="1">
      <alignment horizontal="center"/>
    </xf>
    <xf numFmtId="16" fontId="3" fillId="2" borderId="1"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2" borderId="6" xfId="0" applyNumberFormat="1" applyFont="1" applyFill="1" applyBorder="1" applyAlignment="1">
      <alignment horizontal="left" wrapText="1"/>
    </xf>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4" fontId="3" fillId="2" borderId="2" xfId="0" applyNumberFormat="1" applyFont="1" applyFill="1" applyBorder="1" applyAlignment="1">
      <alignment horizontal="center"/>
    </xf>
    <xf numFmtId="5" fontId="3" fillId="2" borderId="2" xfId="0" applyNumberFormat="1" applyFont="1" applyFill="1" applyBorder="1" applyAlignment="1">
      <alignment horizontal="center"/>
    </xf>
    <xf numFmtId="49" fontId="5" fillId="2" borderId="1" xfId="0" applyNumberFormat="1" applyFont="1" applyFill="1" applyBorder="1" applyAlignment="1">
      <alignment horizontal="left" wrapText="1"/>
    </xf>
    <xf numFmtId="49" fontId="2" fillId="2" borderId="6" xfId="0" applyNumberFormat="1" applyFont="1" applyFill="1" applyBorder="1" applyAlignment="1">
      <alignment horizontal="left" wrapText="1"/>
    </xf>
    <xf numFmtId="0" fontId="5" fillId="2" borderId="1" xfId="0" applyFont="1" applyFill="1" applyBorder="1" applyAlignment="1">
      <alignment horizontal="left" wrapText="1"/>
    </xf>
    <xf numFmtId="49" fontId="3" fillId="2" borderId="6" xfId="0" applyNumberFormat="1" applyFont="1" applyFill="1" applyBorder="1" applyAlignment="1">
      <alignment horizontal="left" wrapText="1" indent="1"/>
    </xf>
    <xf numFmtId="0" fontId="0" fillId="0" borderId="12" xfId="0" applyBorder="1"/>
    <xf numFmtId="49" fontId="4" fillId="2" borderId="1" xfId="0" applyNumberFormat="1" applyFont="1" applyFill="1" applyBorder="1" applyAlignment="1">
      <alignment horizontal="left" wrapText="1" indent="1"/>
    </xf>
    <xf numFmtId="0" fontId="4" fillId="2" borderId="1" xfId="0" applyFont="1" applyFill="1" applyBorder="1" applyAlignment="1">
      <alignment horizontal="left" wrapText="1" indent="1"/>
    </xf>
    <xf numFmtId="0" fontId="3" fillId="0" borderId="0" xfId="0" applyFont="1"/>
    <xf numFmtId="49" fontId="1" fillId="2" borderId="1" xfId="0" applyNumberFormat="1" applyFont="1" applyFill="1" applyBorder="1" applyAlignment="1">
      <alignment horizontal="center"/>
    </xf>
    <xf numFmtId="49" fontId="1" fillId="2" borderId="6" xfId="0" applyNumberFormat="1" applyFont="1" applyFill="1" applyBorder="1" applyAlignment="1">
      <alignment horizontal="left" wrapText="1"/>
    </xf>
    <xf numFmtId="0" fontId="1" fillId="2" borderId="1" xfId="0" applyFont="1" applyFill="1" applyBorder="1" applyAlignment="1">
      <alignment horizontal="left" wrapText="1"/>
    </xf>
    <xf numFmtId="49" fontId="1" fillId="2" borderId="1" xfId="0" applyNumberFormat="1" applyFont="1" applyFill="1" applyBorder="1" applyAlignment="1">
      <alignment horizontal="left" wrapText="1"/>
    </xf>
    <xf numFmtId="0" fontId="6" fillId="0" borderId="1" xfId="0" applyFont="1" applyBorder="1" applyAlignment="1">
      <alignment horizontal="left" wrapText="1" indent="1"/>
    </xf>
    <xf numFmtId="0" fontId="7" fillId="2" borderId="8" xfId="0" applyFont="1" applyFill="1" applyBorder="1" applyAlignment="1">
      <alignment horizontal="centerContinuous" vertical="top" wrapText="1"/>
    </xf>
    <xf numFmtId="0" fontId="6" fillId="2" borderId="9" xfId="0" applyFont="1" applyFill="1" applyBorder="1" applyAlignment="1">
      <alignment horizontal="centerContinuous"/>
    </xf>
    <xf numFmtId="2" fontId="6" fillId="2" borderId="9" xfId="0" applyNumberFormat="1" applyFont="1" applyFill="1" applyBorder="1" applyAlignment="1">
      <alignment horizontal="centerContinuous"/>
    </xf>
    <xf numFmtId="2" fontId="6" fillId="2" borderId="10" xfId="0" applyNumberFormat="1" applyFont="1" applyFill="1" applyBorder="1" applyAlignment="1">
      <alignment horizontal="centerContinuous"/>
    </xf>
    <xf numFmtId="0" fontId="6" fillId="0" borderId="0" xfId="0" applyFont="1"/>
    <xf numFmtId="49" fontId="7" fillId="2" borderId="3" xfId="0" applyNumberFormat="1" applyFont="1" applyFill="1" applyBorder="1" applyAlignment="1">
      <alignment horizontal="centerContinuous" wrapText="1"/>
    </xf>
    <xf numFmtId="0" fontId="6" fillId="2" borderId="0" xfId="0" applyFont="1" applyFill="1" applyAlignment="1">
      <alignment horizontal="centerContinuous"/>
    </xf>
    <xf numFmtId="2" fontId="7" fillId="2" borderId="0" xfId="0" applyNumberFormat="1" applyFont="1" applyFill="1" applyAlignment="1">
      <alignment horizontal="centerContinuous"/>
    </xf>
    <xf numFmtId="0" fontId="7" fillId="2" borderId="0" xfId="0" applyFont="1" applyFill="1" applyAlignment="1">
      <alignment horizontal="centerContinuous"/>
    </xf>
    <xf numFmtId="2" fontId="7" fillId="2" borderId="11" xfId="0" applyNumberFormat="1" applyFont="1" applyFill="1" applyBorder="1" applyAlignment="1">
      <alignment horizontal="centerContinuous"/>
    </xf>
    <xf numFmtId="0" fontId="7" fillId="2" borderId="3" xfId="0" applyFont="1" applyFill="1" applyBorder="1" applyAlignment="1">
      <alignment wrapText="1"/>
    </xf>
    <xf numFmtId="0" fontId="7" fillId="2" borderId="0" xfId="0" applyFont="1" applyFill="1"/>
    <xf numFmtId="2" fontId="7" fillId="2" borderId="0" xfId="0" applyNumberFormat="1" applyFont="1" applyFill="1"/>
    <xf numFmtId="2" fontId="7" fillId="2" borderId="11" xfId="0" applyNumberFormat="1" applyFont="1" applyFill="1" applyBorder="1"/>
    <xf numFmtId="0" fontId="7" fillId="2" borderId="6" xfId="0" applyFont="1" applyFill="1" applyBorder="1" applyAlignment="1">
      <alignment horizontal="left"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2" fontId="7" fillId="0" borderId="1" xfId="0" applyNumberFormat="1" applyFont="1" applyBorder="1" applyAlignment="1">
      <alignment horizontal="center" wrapText="1"/>
    </xf>
    <xf numFmtId="0" fontId="6" fillId="2" borderId="6" xfId="0" applyFont="1" applyFill="1" applyBorder="1" applyAlignment="1">
      <alignment horizontal="left" wrapText="1"/>
    </xf>
    <xf numFmtId="49" fontId="6" fillId="2" borderId="1" xfId="0" applyNumberFormat="1" applyFont="1" applyFill="1" applyBorder="1" applyAlignment="1">
      <alignment horizontal="center"/>
    </xf>
    <xf numFmtId="3" fontId="6" fillId="2" borderId="1" xfId="0" applyNumberFormat="1" applyFont="1" applyFill="1" applyBorder="1" applyAlignment="1">
      <alignment horizontal="center"/>
    </xf>
    <xf numFmtId="2" fontId="6" fillId="0" borderId="1" xfId="0" applyNumberFormat="1" applyFont="1" applyBorder="1" applyAlignment="1">
      <alignment horizontal="center"/>
    </xf>
    <xf numFmtId="4"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6" xfId="0" applyFont="1" applyBorder="1" applyAlignment="1">
      <alignment wrapText="1"/>
    </xf>
    <xf numFmtId="4" fontId="6" fillId="2" borderId="1" xfId="0" applyNumberFormat="1" applyFont="1" applyFill="1" applyBorder="1" applyAlignment="1">
      <alignment horizontal="center"/>
    </xf>
    <xf numFmtId="3" fontId="6" fillId="0" borderId="6" xfId="0" applyNumberFormat="1" applyFont="1" applyBorder="1" applyAlignment="1">
      <alignment horizontal="left" wrapText="1"/>
    </xf>
    <xf numFmtId="3" fontId="6" fillId="0" borderId="1" xfId="0" applyNumberFormat="1" applyFont="1" applyBorder="1" applyAlignment="1">
      <alignment horizontal="center"/>
    </xf>
    <xf numFmtId="49" fontId="6" fillId="0" borderId="4" xfId="0" applyNumberFormat="1" applyFont="1" applyBorder="1" applyAlignment="1">
      <alignment horizontal="center"/>
    </xf>
    <xf numFmtId="4" fontId="6" fillId="2" borderId="4" xfId="0" applyNumberFormat="1" applyFont="1" applyFill="1" applyBorder="1" applyAlignment="1">
      <alignment horizontal="center"/>
    </xf>
    <xf numFmtId="2" fontId="6" fillId="2" borderId="4" xfId="0" applyNumberFormat="1" applyFont="1" applyFill="1" applyBorder="1" applyAlignment="1">
      <alignment horizontal="center"/>
    </xf>
    <xf numFmtId="0" fontId="6" fillId="0" borderId="6" xfId="0" applyFont="1" applyBorder="1" applyAlignment="1">
      <alignment horizontal="left" wrapText="1"/>
    </xf>
    <xf numFmtId="164" fontId="6" fillId="2" borderId="4" xfId="0" applyNumberFormat="1" applyFont="1" applyFill="1" applyBorder="1" applyAlignment="1">
      <alignment horizontal="center"/>
    </xf>
    <xf numFmtId="0" fontId="6" fillId="0" borderId="6" xfId="0" applyFont="1" applyBorder="1" applyAlignment="1">
      <alignment horizontal="left" vertical="top" wrapText="1"/>
    </xf>
    <xf numFmtId="49" fontId="6" fillId="2" borderId="4" xfId="0" applyNumberFormat="1" applyFont="1" applyFill="1" applyBorder="1" applyAlignment="1">
      <alignment horizontal="center"/>
    </xf>
    <xf numFmtId="164" fontId="6" fillId="0" borderId="4" xfId="0" applyNumberFormat="1" applyFont="1" applyBorder="1" applyAlignment="1">
      <alignment horizontal="center"/>
    </xf>
    <xf numFmtId="2" fontId="6" fillId="0" borderId="4" xfId="0" applyNumberFormat="1" applyFont="1" applyBorder="1" applyAlignment="1">
      <alignment horizontal="center"/>
    </xf>
    <xf numFmtId="4" fontId="6" fillId="0" borderId="4" xfId="0" applyNumberFormat="1" applyFont="1" applyBorder="1" applyAlignment="1">
      <alignment horizontal="center"/>
    </xf>
    <xf numFmtId="3" fontId="6" fillId="0" borderId="5" xfId="0" applyNumberFormat="1" applyFont="1" applyBorder="1" applyAlignment="1">
      <alignment horizontal="center"/>
    </xf>
    <xf numFmtId="3" fontId="6" fillId="2" borderId="5" xfId="0" applyNumberFormat="1" applyFont="1" applyFill="1" applyBorder="1" applyAlignment="1">
      <alignment horizontal="center"/>
    </xf>
    <xf numFmtId="2" fontId="6" fillId="0" borderId="5" xfId="0" applyNumberFormat="1" applyFont="1" applyBorder="1" applyAlignment="1">
      <alignment horizontal="center"/>
    </xf>
    <xf numFmtId="4" fontId="6" fillId="0" borderId="5" xfId="0" applyNumberFormat="1" applyFont="1" applyBorder="1" applyAlignment="1">
      <alignment horizontal="center"/>
    </xf>
    <xf numFmtId="2" fontId="6" fillId="2" borderId="5" xfId="0" applyNumberFormat="1" applyFont="1" applyFill="1" applyBorder="1" applyAlignment="1">
      <alignment horizontal="center"/>
    </xf>
    <xf numFmtId="3" fontId="6" fillId="2" borderId="6" xfId="0" applyNumberFormat="1" applyFont="1" applyFill="1" applyBorder="1" applyAlignment="1">
      <alignment horizontal="left" wrapText="1"/>
    </xf>
    <xf numFmtId="0" fontId="6" fillId="2" borderId="13" xfId="0" applyFont="1" applyFill="1" applyBorder="1" applyAlignment="1">
      <alignment horizontal="left" wrapText="1" indent="1"/>
    </xf>
    <xf numFmtId="3" fontId="6" fillId="2" borderId="4" xfId="0" applyNumberFormat="1" applyFont="1" applyFill="1" applyBorder="1" applyAlignment="1">
      <alignment horizontal="center"/>
    </xf>
    <xf numFmtId="3" fontId="6" fillId="0" borderId="13" xfId="0" applyNumberFormat="1" applyFont="1" applyBorder="1" applyAlignment="1">
      <alignment horizontal="left" wrapText="1"/>
    </xf>
    <xf numFmtId="49" fontId="6" fillId="0" borderId="5" xfId="0" applyNumberFormat="1" applyFont="1" applyBorder="1" applyAlignment="1">
      <alignment horizontal="center"/>
    </xf>
    <xf numFmtId="4" fontId="6" fillId="2" borderId="5" xfId="0" applyNumberFormat="1" applyFont="1" applyFill="1" applyBorder="1" applyAlignment="1">
      <alignment horizontal="center"/>
    </xf>
    <xf numFmtId="49" fontId="6" fillId="2" borderId="1" xfId="0" applyNumberFormat="1" applyFont="1" applyFill="1" applyBorder="1" applyAlignment="1">
      <alignment horizontal="center" vertical="top"/>
    </xf>
    <xf numFmtId="4" fontId="6" fillId="0" borderId="1" xfId="0" applyNumberFormat="1" applyFont="1" applyBorder="1" applyAlignment="1">
      <alignment horizontal="center" vertical="top"/>
    </xf>
    <xf numFmtId="2" fontId="6" fillId="0" borderId="1" xfId="0" applyNumberFormat="1" applyFont="1" applyBorder="1" applyAlignment="1">
      <alignment horizontal="center" vertical="top"/>
    </xf>
    <xf numFmtId="49" fontId="6" fillId="0" borderId="1" xfId="0" applyNumberFormat="1" applyFont="1" applyBorder="1" applyAlignment="1">
      <alignment horizontal="center" vertical="top"/>
    </xf>
    <xf numFmtId="0" fontId="6" fillId="0" borderId="6" xfId="0" applyFont="1" applyBorder="1" applyAlignment="1">
      <alignment horizontal="left" vertical="top" wrapText="1" indent="1"/>
    </xf>
    <xf numFmtId="0" fontId="6" fillId="0" borderId="13" xfId="0" applyFont="1" applyBorder="1" applyAlignment="1">
      <alignment horizontal="left" vertical="top" wrapText="1" indent="1"/>
    </xf>
    <xf numFmtId="49" fontId="6" fillId="2" borderId="2" xfId="0" applyNumberFormat="1" applyFont="1" applyFill="1" applyBorder="1" applyAlignment="1">
      <alignment horizontal="center"/>
    </xf>
    <xf numFmtId="49" fontId="6" fillId="0" borderId="2" xfId="0" applyNumberFormat="1" applyFont="1" applyBorder="1" applyAlignment="1">
      <alignment horizontal="center"/>
    </xf>
    <xf numFmtId="0" fontId="6" fillId="2" borderId="13" xfId="0" applyFont="1" applyFill="1" applyBorder="1" applyAlignment="1">
      <alignment horizontal="left" wrapText="1"/>
    </xf>
    <xf numFmtId="0" fontId="6" fillId="0" borderId="13" xfId="0" applyFont="1" applyBorder="1" applyAlignment="1">
      <alignment horizontal="left" wrapText="1"/>
    </xf>
    <xf numFmtId="0" fontId="6" fillId="2" borderId="6" xfId="0" applyFont="1" applyFill="1" applyBorder="1" applyAlignment="1">
      <alignment horizontal="left" vertical="top" wrapText="1" indent="1"/>
    </xf>
    <xf numFmtId="0" fontId="6" fillId="0" borderId="13" xfId="0" applyFont="1" applyBorder="1" applyAlignment="1">
      <alignment horizontal="left" vertical="top" wrapText="1"/>
    </xf>
    <xf numFmtId="0" fontId="6" fillId="2" borderId="6" xfId="0" applyFont="1" applyFill="1" applyBorder="1" applyAlignment="1">
      <alignment horizontal="left" vertical="top" wrapText="1"/>
    </xf>
    <xf numFmtId="0" fontId="6" fillId="2" borderId="13" xfId="0" applyFont="1" applyFill="1" applyBorder="1" applyAlignment="1">
      <alignment horizontal="left" vertical="top" wrapText="1"/>
    </xf>
    <xf numFmtId="4" fontId="6" fillId="0" borderId="13" xfId="0" applyNumberFormat="1" applyFont="1" applyBorder="1" applyAlignment="1">
      <alignment horizontal="center"/>
    </xf>
    <xf numFmtId="0" fontId="6" fillId="0" borderId="6" xfId="0" applyFont="1" applyBorder="1" applyAlignment="1">
      <alignment horizontal="left" wrapText="1" indent="1"/>
    </xf>
    <xf numFmtId="0" fontId="6" fillId="0" borderId="13" xfId="0" applyFont="1" applyBorder="1" applyAlignment="1">
      <alignment wrapText="1"/>
    </xf>
    <xf numFmtId="3" fontId="6" fillId="0" borderId="4" xfId="0" applyNumberFormat="1" applyFont="1" applyBorder="1" applyAlignment="1">
      <alignment horizontal="center"/>
    </xf>
    <xf numFmtId="0" fontId="6" fillId="2" borderId="6" xfId="0" applyFont="1" applyFill="1" applyBorder="1" applyAlignment="1">
      <alignment horizontal="left" wrapText="1" indent="1"/>
    </xf>
    <xf numFmtId="49" fontId="6" fillId="2" borderId="5" xfId="0" applyNumberFormat="1" applyFont="1" applyFill="1" applyBorder="1" applyAlignment="1">
      <alignment horizontal="center"/>
    </xf>
    <xf numFmtId="3" fontId="6" fillId="0" borderId="6" xfId="0" applyNumberFormat="1" applyFont="1" applyBorder="1" applyAlignment="1">
      <alignment horizontal="left" vertical="top" wrapText="1"/>
    </xf>
    <xf numFmtId="0" fontId="6" fillId="0" borderId="13" xfId="0" applyFont="1" applyBorder="1" applyAlignment="1">
      <alignment horizontal="left" wrapText="1" indent="1"/>
    </xf>
    <xf numFmtId="3" fontId="6" fillId="0" borderId="13" xfId="0" applyNumberFormat="1" applyFont="1" applyBorder="1" applyAlignment="1">
      <alignment horizontal="left" wrapText="1" indent="1"/>
    </xf>
    <xf numFmtId="164" fontId="6" fillId="0" borderId="6" xfId="0" applyNumberFormat="1" applyFont="1" applyBorder="1" applyAlignment="1">
      <alignment horizontal="left" wrapText="1"/>
    </xf>
    <xf numFmtId="164" fontId="6" fillId="0" borderId="1" xfId="0" applyNumberFormat="1" applyFont="1" applyBorder="1" applyAlignment="1">
      <alignment horizontal="left" wrapText="1"/>
    </xf>
    <xf numFmtId="3" fontId="6" fillId="0" borderId="1" xfId="0" applyNumberFormat="1" applyFont="1" applyBorder="1" applyAlignment="1">
      <alignment horizontal="left" wrapText="1"/>
    </xf>
    <xf numFmtId="0" fontId="6" fillId="2" borderId="1" xfId="0" applyFont="1" applyFill="1" applyBorder="1" applyAlignment="1">
      <alignment wrapText="1"/>
    </xf>
    <xf numFmtId="0" fontId="6" fillId="2" borderId="8" xfId="0" applyFont="1" applyFill="1" applyBorder="1" applyAlignment="1">
      <alignment horizontal="left" wrapText="1" indent="1"/>
    </xf>
    <xf numFmtId="164" fontId="6" fillId="0" borderId="5" xfId="0" applyNumberFormat="1" applyFont="1" applyBorder="1" applyAlignment="1">
      <alignment horizontal="center"/>
    </xf>
    <xf numFmtId="164" fontId="6" fillId="0" borderId="1" xfId="0" applyNumberFormat="1" applyFont="1" applyBorder="1" applyAlignment="1">
      <alignment horizontal="center"/>
    </xf>
    <xf numFmtId="0" fontId="6" fillId="0" borderId="6" xfId="0" applyFont="1" applyBorder="1" applyAlignment="1">
      <alignment vertical="top" wrapText="1"/>
    </xf>
    <xf numFmtId="0" fontId="6" fillId="0" borderId="1" xfId="0" applyFont="1" applyBorder="1" applyAlignment="1">
      <alignment horizontal="left" wrapText="1"/>
    </xf>
    <xf numFmtId="164" fontId="6" fillId="2" borderId="5" xfId="0" applyNumberFormat="1" applyFont="1" applyFill="1" applyBorder="1" applyAlignment="1">
      <alignment horizontal="center"/>
    </xf>
    <xf numFmtId="0" fontId="6" fillId="0" borderId="6" xfId="1" applyNumberFormat="1" applyFont="1" applyFill="1" applyBorder="1" applyAlignment="1">
      <alignment horizontal="left" wrapText="1"/>
    </xf>
    <xf numFmtId="0" fontId="6" fillId="2" borderId="1" xfId="0" applyFont="1" applyFill="1" applyBorder="1" applyAlignment="1">
      <alignment horizontal="left" wrapText="1" indent="1"/>
    </xf>
    <xf numFmtId="0" fontId="6" fillId="0" borderId="1" xfId="0" applyFont="1" applyBorder="1" applyAlignment="1">
      <alignment wrapText="1"/>
    </xf>
    <xf numFmtId="164" fontId="6" fillId="0" borderId="13" xfId="0" applyNumberFormat="1" applyFont="1" applyBorder="1" applyAlignment="1">
      <alignment horizontal="left" wrapText="1"/>
    </xf>
    <xf numFmtId="0" fontId="6" fillId="2" borderId="6" xfId="0" applyFont="1" applyFill="1" applyBorder="1" applyAlignment="1">
      <alignment wrapText="1"/>
    </xf>
    <xf numFmtId="0" fontId="6" fillId="2" borderId="6" xfId="0" applyFont="1" applyFill="1" applyBorder="1" applyAlignment="1">
      <alignment vertical="top" wrapText="1"/>
    </xf>
    <xf numFmtId="0" fontId="6" fillId="2" borderId="13" xfId="0" applyFont="1" applyFill="1" applyBorder="1" applyAlignment="1">
      <alignment wrapText="1"/>
    </xf>
    <xf numFmtId="0" fontId="6" fillId="2" borderId="4" xfId="0" applyFont="1" applyFill="1" applyBorder="1" applyAlignment="1">
      <alignment horizontal="center"/>
    </xf>
    <xf numFmtId="20" fontId="6" fillId="2" borderId="1" xfId="0" applyNumberFormat="1" applyFont="1" applyFill="1" applyBorder="1" applyAlignment="1">
      <alignment horizontal="center"/>
    </xf>
    <xf numFmtId="0" fontId="6" fillId="2" borderId="1" xfId="0" applyFont="1" applyFill="1" applyBorder="1" applyAlignment="1">
      <alignment horizontal="left" wrapText="1"/>
    </xf>
    <xf numFmtId="0" fontId="6" fillId="0" borderId="1" xfId="0" applyFont="1" applyBorder="1" applyAlignment="1">
      <alignment horizontal="center"/>
    </xf>
    <xf numFmtId="49" fontId="6" fillId="0" borderId="7" xfId="0" applyNumberFormat="1" applyFont="1" applyBorder="1" applyAlignment="1">
      <alignment horizontal="center"/>
    </xf>
    <xf numFmtId="3" fontId="6" fillId="0" borderId="7" xfId="0" applyNumberFormat="1" applyFont="1" applyBorder="1" applyAlignment="1">
      <alignment horizontal="center"/>
    </xf>
    <xf numFmtId="164" fontId="6" fillId="0" borderId="7" xfId="0" applyNumberFormat="1" applyFont="1" applyBorder="1" applyAlignment="1">
      <alignment horizontal="center"/>
    </xf>
    <xf numFmtId="0" fontId="6" fillId="2" borderId="13" xfId="0" applyFont="1" applyFill="1" applyBorder="1" applyAlignment="1">
      <alignment vertical="top" wrapText="1"/>
    </xf>
    <xf numFmtId="164" fontId="6" fillId="2" borderId="13" xfId="0" applyNumberFormat="1" applyFont="1" applyFill="1" applyBorder="1" applyAlignment="1">
      <alignment horizontal="center"/>
    </xf>
    <xf numFmtId="0" fontId="6" fillId="0" borderId="1" xfId="0" applyFont="1" applyBorder="1" applyAlignment="1">
      <alignment vertical="top" wrapText="1"/>
    </xf>
    <xf numFmtId="0" fontId="6" fillId="2" borderId="1" xfId="0" applyFont="1" applyFill="1" applyBorder="1" applyAlignment="1">
      <alignment vertical="top" wrapText="1"/>
    </xf>
    <xf numFmtId="3" fontId="6" fillId="2" borderId="6" xfId="0" applyNumberFormat="1" applyFont="1" applyFill="1" applyBorder="1" applyAlignment="1">
      <alignment wrapText="1"/>
    </xf>
    <xf numFmtId="0" fontId="6" fillId="0" borderId="0" xfId="0" applyFont="1" applyAlignment="1">
      <alignment horizontal="center"/>
    </xf>
    <xf numFmtId="2" fontId="6" fillId="0" borderId="0" xfId="0" applyNumberFormat="1" applyFont="1"/>
    <xf numFmtId="0" fontId="6" fillId="0" borderId="0" xfId="0" applyFont="1" applyAlignment="1">
      <alignment horizontal="left" wrapText="1" indent="1"/>
    </xf>
    <xf numFmtId="0" fontId="6" fillId="0" borderId="0" xfId="0" applyFont="1" applyAlignment="1">
      <alignment horizontal="left" wrapText="1"/>
    </xf>
    <xf numFmtId="49" fontId="6" fillId="0" borderId="0" xfId="0" applyNumberFormat="1" applyFont="1" applyAlignment="1">
      <alignment horizontal="center"/>
    </xf>
    <xf numFmtId="4" fontId="6" fillId="0" borderId="0" xfId="0" applyNumberFormat="1" applyFont="1" applyAlignment="1">
      <alignment horizontal="center"/>
    </xf>
    <xf numFmtId="2" fontId="6" fillId="0" borderId="0" xfId="0" applyNumberFormat="1" applyFont="1" applyAlignment="1">
      <alignment horizontal="center"/>
    </xf>
    <xf numFmtId="49" fontId="6" fillId="0" borderId="0" xfId="0" applyNumberFormat="1" applyFont="1" applyAlignment="1">
      <alignment horizontal="center" wrapText="1"/>
    </xf>
    <xf numFmtId="49" fontId="7" fillId="2" borderId="0" xfId="0" applyNumberFormat="1" applyFont="1" applyFill="1" applyAlignment="1" applyProtection="1">
      <alignment horizontal="centerContinuous" wrapText="1"/>
      <protection locked="0"/>
    </xf>
    <xf numFmtId="4" fontId="6" fillId="2" borderId="0" xfId="0" applyNumberFormat="1" applyFont="1" applyFill="1" applyAlignment="1">
      <alignment horizontal="centerContinuous"/>
    </xf>
    <xf numFmtId="0" fontId="6" fillId="2" borderId="0" xfId="0" applyFont="1" applyFill="1"/>
    <xf numFmtId="49" fontId="7" fillId="2" borderId="0" xfId="0" applyNumberFormat="1" applyFont="1" applyFill="1" applyAlignment="1">
      <alignment horizontal="centerContinuous" wrapText="1"/>
    </xf>
    <xf numFmtId="49" fontId="7" fillId="2" borderId="0" xfId="0" applyNumberFormat="1" applyFont="1" applyFill="1" applyAlignment="1" applyProtection="1">
      <alignment wrapText="1"/>
      <protection locked="0"/>
    </xf>
    <xf numFmtId="4" fontId="7" fillId="2" borderId="0" xfId="0" applyNumberFormat="1" applyFont="1" applyFill="1"/>
    <xf numFmtId="49" fontId="7"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protection locked="0"/>
    </xf>
    <xf numFmtId="49" fontId="6" fillId="2" borderId="1" xfId="0" applyNumberFormat="1" applyFont="1" applyFill="1" applyBorder="1" applyAlignment="1" applyProtection="1">
      <alignment horizontal="left" wrapText="1" indent="1"/>
      <protection locked="0"/>
    </xf>
    <xf numFmtId="5" fontId="6" fillId="2" borderId="1" xfId="1" applyNumberFormat="1" applyFont="1" applyFill="1" applyBorder="1" applyAlignment="1">
      <alignment horizontal="center"/>
    </xf>
    <xf numFmtId="165" fontId="6" fillId="2" borderId="1" xfId="1" applyNumberFormat="1" applyFont="1" applyFill="1" applyBorder="1" applyAlignment="1">
      <alignment horizontal="center"/>
    </xf>
    <xf numFmtId="0" fontId="6" fillId="2" borderId="1" xfId="0" applyFont="1" applyFill="1" applyBorder="1" applyAlignment="1">
      <alignment horizontal="center"/>
    </xf>
    <xf numFmtId="49" fontId="6" fillId="2" borderId="0" xfId="0" applyNumberFormat="1" applyFont="1" applyFill="1" applyAlignment="1" applyProtection="1">
      <alignment wrapText="1"/>
      <protection locked="0"/>
    </xf>
    <xf numFmtId="49" fontId="6" fillId="2" borderId="0" xfId="0" applyNumberFormat="1" applyFont="1" applyFill="1" applyAlignment="1">
      <alignment horizontal="center"/>
    </xf>
    <xf numFmtId="4" fontId="6" fillId="2" borderId="0" xfId="0" applyNumberFormat="1" applyFont="1" applyFill="1" applyAlignment="1">
      <alignment horizontal="center"/>
    </xf>
    <xf numFmtId="4" fontId="6" fillId="2" borderId="0" xfId="0" applyNumberFormat="1" applyFont="1" applyFill="1"/>
    <xf numFmtId="4" fontId="1" fillId="2" borderId="2" xfId="0" applyNumberFormat="1" applyFont="1" applyFill="1" applyBorder="1" applyAlignment="1">
      <alignment horizontal="center"/>
    </xf>
    <xf numFmtId="49" fontId="1" fillId="2" borderId="3" xfId="0" applyNumberFormat="1" applyFont="1" applyFill="1" applyBorder="1"/>
    <xf numFmtId="5" fontId="6" fillId="2" borderId="1" xfId="0" applyNumberFormat="1" applyFont="1" applyFill="1" applyBorder="1" applyAlignment="1">
      <alignment horizontal="center"/>
    </xf>
    <xf numFmtId="5" fontId="4" fillId="2" borderId="1" xfId="0" applyNumberFormat="1" applyFont="1" applyFill="1" applyBorder="1" applyAlignment="1">
      <alignment horizontal="center"/>
    </xf>
    <xf numFmtId="49" fontId="6" fillId="4" borderId="6" xfId="0" applyNumberFormat="1" applyFont="1" applyFill="1" applyBorder="1" applyAlignment="1" applyProtection="1">
      <alignment horizontal="left" wrapText="1"/>
      <protection locked="0"/>
    </xf>
    <xf numFmtId="0" fontId="6" fillId="4" borderId="13" xfId="0" applyFont="1" applyFill="1" applyBorder="1" applyAlignment="1">
      <alignment horizontal="left"/>
    </xf>
    <xf numFmtId="0" fontId="6" fillId="4" borderId="2" xfId="0" applyFont="1" applyFill="1" applyBorder="1" applyAlignment="1">
      <alignment horizontal="left"/>
    </xf>
    <xf numFmtId="49" fontId="7" fillId="5" borderId="6" xfId="0" applyNumberFormat="1" applyFont="1" applyFill="1" applyBorder="1" applyAlignment="1" applyProtection="1">
      <alignment horizontal="center" wrapText="1"/>
      <protection locked="0"/>
    </xf>
    <xf numFmtId="0" fontId="6" fillId="0" borderId="13" xfId="0" applyFont="1" applyBorder="1" applyAlignment="1">
      <alignment horizontal="center" wrapText="1"/>
    </xf>
    <xf numFmtId="0" fontId="6" fillId="0" borderId="2" xfId="0" applyFont="1" applyBorder="1" applyAlignment="1">
      <alignment horizontal="center" wrapText="1"/>
    </xf>
    <xf numFmtId="49" fontId="7" fillId="6" borderId="6" xfId="0" applyNumberFormat="1" applyFont="1" applyFill="1" applyBorder="1" applyAlignment="1" applyProtection="1">
      <alignment horizontal="center" wrapText="1"/>
      <protection locked="0"/>
    </xf>
    <xf numFmtId="0" fontId="6" fillId="0" borderId="13" xfId="0" applyFont="1" applyBorder="1" applyAlignment="1">
      <alignment horizontal="center"/>
    </xf>
    <xf numFmtId="0" fontId="6" fillId="0" borderId="2" xfId="0" applyFont="1" applyBorder="1" applyAlignment="1">
      <alignment horizontal="center"/>
    </xf>
    <xf numFmtId="49" fontId="5" fillId="6" borderId="6" xfId="0" applyNumberFormat="1" applyFont="1" applyFill="1"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49" fontId="5" fillId="6" borderId="6" xfId="0" applyNumberFormat="1" applyFont="1" applyFill="1" applyBorder="1" applyAlignment="1">
      <alignment horizontal="center" wrapText="1"/>
    </xf>
    <xf numFmtId="49" fontId="4" fillId="4" borderId="6" xfId="0" applyNumberFormat="1" applyFont="1" applyFill="1" applyBorder="1" applyAlignment="1">
      <alignment horizontal="left"/>
    </xf>
    <xf numFmtId="0" fontId="0" fillId="4" borderId="13" xfId="0" applyFill="1" applyBorder="1" applyAlignment="1">
      <alignment horizontal="left"/>
    </xf>
    <xf numFmtId="0" fontId="0" fillId="4" borderId="2" xfId="0" applyFill="1" applyBorder="1" applyAlignment="1">
      <alignment horizontal="left"/>
    </xf>
    <xf numFmtId="49" fontId="4" fillId="4" borderId="6" xfId="0" applyNumberFormat="1" applyFont="1" applyFill="1" applyBorder="1" applyAlignment="1">
      <alignment horizontal="left" wrapText="1"/>
    </xf>
    <xf numFmtId="49" fontId="3" fillId="4" borderId="6" xfId="0" applyNumberFormat="1" applyFont="1" applyFill="1" applyBorder="1" applyAlignment="1">
      <alignment horizontal="left" wrapText="1"/>
    </xf>
    <xf numFmtId="0" fontId="0" fillId="4" borderId="13" xfId="0" applyFill="1" applyBorder="1" applyAlignment="1">
      <alignment horizontal="left" wrapText="1"/>
    </xf>
    <xf numFmtId="0" fontId="0" fillId="4" borderId="2" xfId="0" applyFill="1" applyBorder="1" applyAlignment="1">
      <alignment horizontal="left" wrapText="1"/>
    </xf>
    <xf numFmtId="49" fontId="2" fillId="5" borderId="6" xfId="0" applyNumberFormat="1" applyFont="1" applyFill="1" applyBorder="1" applyAlignment="1">
      <alignment horizontal="center" wrapText="1"/>
    </xf>
    <xf numFmtId="0" fontId="0" fillId="0" borderId="13" xfId="0" applyBorder="1" applyAlignment="1">
      <alignment horizontal="center" wrapText="1"/>
    </xf>
    <xf numFmtId="0" fontId="0" fillId="0" borderId="2" xfId="0" applyBorder="1" applyAlignment="1">
      <alignment horizontal="center" wrapText="1"/>
    </xf>
    <xf numFmtId="49" fontId="2" fillId="6" borderId="6" xfId="0" applyNumberFormat="1" applyFont="1" applyFill="1" applyBorder="1" applyAlignment="1">
      <alignment horizontal="center" wrapText="1"/>
    </xf>
    <xf numFmtId="0" fontId="5" fillId="6" borderId="6" xfId="0" applyFont="1" applyFill="1" applyBorder="1" applyAlignment="1">
      <alignment horizontal="center" wrapText="1"/>
    </xf>
    <xf numFmtId="0" fontId="4" fillId="0" borderId="6" xfId="0" applyFont="1" applyBorder="1" applyAlignment="1">
      <alignment horizontal="left" wrapText="1"/>
    </xf>
    <xf numFmtId="0" fontId="0" fillId="0" borderId="13" xfId="0" applyBorder="1" applyAlignment="1">
      <alignment horizontal="left" wrapText="1"/>
    </xf>
    <xf numFmtId="0" fontId="0" fillId="0" borderId="2" xfId="0" applyBorder="1" applyAlignment="1">
      <alignment horizontal="left" wrapText="1"/>
    </xf>
    <xf numFmtId="0" fontId="6" fillId="4" borderId="6" xfId="0" applyFont="1" applyFill="1" applyBorder="1" applyAlignment="1">
      <alignment horizontal="left" wrapText="1"/>
    </xf>
    <xf numFmtId="0" fontId="6" fillId="4" borderId="13" xfId="0" applyFont="1" applyFill="1" applyBorder="1" applyAlignment="1">
      <alignment horizontal="left" wrapText="1"/>
    </xf>
    <xf numFmtId="0" fontId="6" fillId="4" borderId="2" xfId="0" applyFont="1" applyFill="1" applyBorder="1" applyAlignment="1">
      <alignment horizontal="left" wrapText="1"/>
    </xf>
    <xf numFmtId="0" fontId="7" fillId="3" borderId="6" xfId="0" applyFont="1" applyFill="1" applyBorder="1" applyAlignment="1">
      <alignment horizontal="center" wrapText="1"/>
    </xf>
    <xf numFmtId="0" fontId="6" fillId="4" borderId="1" xfId="0" applyFont="1" applyFill="1" applyBorder="1" applyAlignment="1">
      <alignment horizontal="left" wrapText="1"/>
    </xf>
    <xf numFmtId="0" fontId="6" fillId="0" borderId="6" xfId="0" applyFont="1" applyBorder="1" applyAlignment="1">
      <alignment horizontal="left" wrapText="1"/>
    </xf>
    <xf numFmtId="0" fontId="6" fillId="0" borderId="13" xfId="0" applyFont="1" applyBorder="1" applyAlignment="1">
      <alignment horizontal="left" wrapText="1"/>
    </xf>
    <xf numFmtId="0" fontId="6" fillId="0" borderId="2" xfId="0" applyFont="1" applyBorder="1" applyAlignment="1">
      <alignment horizontal="left" wrapText="1"/>
    </xf>
    <xf numFmtId="0" fontId="6" fillId="7" borderId="6" xfId="0" applyFont="1" applyFill="1" applyBorder="1" applyAlignment="1">
      <alignment horizontal="left" wrapText="1"/>
    </xf>
    <xf numFmtId="0" fontId="6" fillId="7" borderId="13" xfId="0" applyFont="1" applyFill="1" applyBorder="1" applyAlignment="1">
      <alignment horizontal="left" wrapText="1"/>
    </xf>
    <xf numFmtId="0" fontId="6" fillId="7" borderId="2" xfId="0" applyFont="1" applyFill="1" applyBorder="1" applyAlignment="1">
      <alignment horizontal="left" wrapText="1"/>
    </xf>
    <xf numFmtId="0" fontId="6" fillId="0" borderId="13" xfId="0" applyFont="1" applyBorder="1"/>
    <xf numFmtId="0" fontId="6" fillId="0" borderId="2" xfId="0" applyFont="1" applyBorder="1"/>
    <xf numFmtId="0" fontId="6" fillId="0" borderId="1" xfId="0" applyFont="1" applyBorder="1"/>
    <xf numFmtId="0" fontId="6" fillId="3" borderId="1" xfId="0" applyFont="1" applyFill="1" applyBorder="1" applyAlignment="1">
      <alignment horizontal="left" wrapText="1"/>
    </xf>
    <xf numFmtId="0" fontId="6" fillId="0" borderId="1" xfId="0" applyFont="1" applyBorder="1" applyAlignment="1">
      <alignment horizontal="left" wrapText="1"/>
    </xf>
    <xf numFmtId="0" fontId="10" fillId="4" borderId="6" xfId="0" applyFont="1" applyFill="1" applyBorder="1" applyAlignment="1">
      <alignment horizontal="left" wrapText="1"/>
    </xf>
    <xf numFmtId="164" fontId="10" fillId="4" borderId="6" xfId="0" applyNumberFormat="1" applyFont="1" applyFill="1" applyBorder="1" applyAlignment="1">
      <alignment horizontal="left" wrapText="1"/>
    </xf>
    <xf numFmtId="164" fontId="6" fillId="7" borderId="1" xfId="0" applyNumberFormat="1" applyFont="1" applyFill="1" applyBorder="1" applyAlignment="1">
      <alignment horizontal="left" wrapText="1"/>
    </xf>
    <xf numFmtId="0" fontId="7" fillId="4" borderId="6" xfId="0" applyFont="1" applyFill="1" applyBorder="1" applyAlignment="1">
      <alignment horizontal="left" wrapText="1"/>
    </xf>
    <xf numFmtId="0" fontId="7" fillId="4" borderId="13" xfId="0" applyFont="1" applyFill="1" applyBorder="1" applyAlignment="1">
      <alignment horizontal="left" wrapText="1"/>
    </xf>
    <xf numFmtId="0" fontId="7" fillId="4" borderId="2" xfId="0" applyFont="1" applyFill="1" applyBorder="1" applyAlignment="1">
      <alignment horizontal="left" wrapText="1"/>
    </xf>
    <xf numFmtId="164" fontId="10" fillId="4" borderId="1" xfId="0" applyNumberFormat="1" applyFont="1" applyFill="1" applyBorder="1" applyAlignment="1">
      <alignment horizontal="left" wrapText="1"/>
    </xf>
    <xf numFmtId="0" fontId="7" fillId="4" borderId="1" xfId="0"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heetViews>
  <sheetFormatPr defaultRowHeight="12.5" x14ac:dyDescent="0.25"/>
  <cols>
    <col min="1" max="1" width="71.7265625" customWidth="1"/>
  </cols>
  <sheetData>
    <row r="1" spans="1:1" x14ac:dyDescent="0.25">
      <c r="A1" t="s">
        <v>708</v>
      </c>
    </row>
    <row r="3" spans="1:1" x14ac:dyDescent="0.25">
      <c r="A3" s="51" t="s">
        <v>526</v>
      </c>
    </row>
    <row r="4" spans="1:1" x14ac:dyDescent="0.25">
      <c r="A4" t="s">
        <v>527</v>
      </c>
    </row>
    <row r="5" spans="1:1" x14ac:dyDescent="0.25">
      <c r="A5" t="s">
        <v>528</v>
      </c>
    </row>
    <row r="6" spans="1:1" x14ac:dyDescent="0.25">
      <c r="A6" t="s">
        <v>529</v>
      </c>
    </row>
    <row r="7" spans="1:1" x14ac:dyDescent="0.25">
      <c r="A7" t="s">
        <v>530</v>
      </c>
    </row>
    <row r="8" spans="1:1" x14ac:dyDescent="0.25">
      <c r="A8" t="s">
        <v>936</v>
      </c>
    </row>
    <row r="10" spans="1:1" x14ac:dyDescent="0.25">
      <c r="A10" s="51" t="s">
        <v>531</v>
      </c>
    </row>
    <row r="11" spans="1:1" x14ac:dyDescent="0.25">
      <c r="A11" s="54" t="s">
        <v>710</v>
      </c>
    </row>
    <row r="12" spans="1:1" x14ac:dyDescent="0.25">
      <c r="A12" t="s">
        <v>532</v>
      </c>
    </row>
    <row r="13" spans="1:1" x14ac:dyDescent="0.25">
      <c r="A13" t="s">
        <v>533</v>
      </c>
    </row>
    <row r="14" spans="1:1" x14ac:dyDescent="0.25">
      <c r="A14" t="s">
        <v>935</v>
      </c>
    </row>
    <row r="15" spans="1:1" x14ac:dyDescent="0.25">
      <c r="A15" t="s">
        <v>534</v>
      </c>
    </row>
    <row r="16" spans="1:1" x14ac:dyDescent="0.25">
      <c r="A16" t="s">
        <v>535</v>
      </c>
    </row>
    <row r="17" spans="1:1" x14ac:dyDescent="0.25">
      <c r="A17" s="54" t="s">
        <v>730</v>
      </c>
    </row>
    <row r="18" spans="1:1" x14ac:dyDescent="0.25">
      <c r="A18" t="s">
        <v>536</v>
      </c>
    </row>
    <row r="19" spans="1:1" x14ac:dyDescent="0.25">
      <c r="A19" t="s">
        <v>755</v>
      </c>
    </row>
    <row r="20" spans="1:1" x14ac:dyDescent="0.25">
      <c r="A20" t="s">
        <v>747</v>
      </c>
    </row>
    <row r="21" spans="1:1" x14ac:dyDescent="0.25">
      <c r="A21" t="s">
        <v>537</v>
      </c>
    </row>
    <row r="22" spans="1:1" x14ac:dyDescent="0.25">
      <c r="A22" s="54" t="s">
        <v>725</v>
      </c>
    </row>
    <row r="23" spans="1:1" x14ac:dyDescent="0.25">
      <c r="A23" s="54" t="s">
        <v>714</v>
      </c>
    </row>
    <row r="24" spans="1:1" x14ac:dyDescent="0.25">
      <c r="A24" t="s">
        <v>538</v>
      </c>
    </row>
    <row r="25" spans="1:1" x14ac:dyDescent="0.25">
      <c r="A25" t="s">
        <v>539</v>
      </c>
    </row>
    <row r="26" spans="1:1" x14ac:dyDescent="0.25">
      <c r="A26" t="s">
        <v>540</v>
      </c>
    </row>
    <row r="27" spans="1:1" x14ac:dyDescent="0.25">
      <c r="A27" s="54" t="s">
        <v>709</v>
      </c>
    </row>
    <row r="28" spans="1:1" x14ac:dyDescent="0.25">
      <c r="A28" t="s">
        <v>541</v>
      </c>
    </row>
    <row r="29" spans="1:1" x14ac:dyDescent="0.25">
      <c r="A29" s="54" t="s">
        <v>712</v>
      </c>
    </row>
    <row r="30" spans="1:1" x14ac:dyDescent="0.25">
      <c r="A30" t="s">
        <v>542</v>
      </c>
    </row>
    <row r="31" spans="1:1" x14ac:dyDescent="0.25">
      <c r="A31" t="s">
        <v>543</v>
      </c>
    </row>
    <row r="32" spans="1:1" x14ac:dyDescent="0.25">
      <c r="A32" t="s">
        <v>544</v>
      </c>
    </row>
    <row r="33" spans="1:1" x14ac:dyDescent="0.25">
      <c r="A33" t="s">
        <v>545</v>
      </c>
    </row>
    <row r="34" spans="1:1" x14ac:dyDescent="0.25">
      <c r="A34" t="s">
        <v>546</v>
      </c>
    </row>
    <row r="35" spans="1:1" x14ac:dyDescent="0.25">
      <c r="A35" t="s">
        <v>547</v>
      </c>
    </row>
    <row r="36" spans="1:1" x14ac:dyDescent="0.25">
      <c r="A36" t="s">
        <v>548</v>
      </c>
    </row>
    <row r="37" spans="1:1" x14ac:dyDescent="0.25">
      <c r="A37" t="s">
        <v>549</v>
      </c>
    </row>
    <row r="38" spans="1:1" x14ac:dyDescent="0.25">
      <c r="A38" t="s">
        <v>550</v>
      </c>
    </row>
    <row r="39" spans="1:1" x14ac:dyDescent="0.25">
      <c r="A39" t="s">
        <v>551</v>
      </c>
    </row>
    <row r="40" spans="1:1" x14ac:dyDescent="0.25">
      <c r="A40" t="s">
        <v>552</v>
      </c>
    </row>
    <row r="41" spans="1:1" x14ac:dyDescent="0.25">
      <c r="A41" t="s">
        <v>553</v>
      </c>
    </row>
    <row r="42" spans="1:1" x14ac:dyDescent="0.25">
      <c r="A42" t="s">
        <v>554</v>
      </c>
    </row>
    <row r="43" spans="1:1" x14ac:dyDescent="0.25">
      <c r="A43" t="s">
        <v>789</v>
      </c>
    </row>
    <row r="44" spans="1:1" x14ac:dyDescent="0.25">
      <c r="A44" s="54" t="s">
        <v>728</v>
      </c>
    </row>
    <row r="45" spans="1:1" x14ac:dyDescent="0.25">
      <c r="A45" t="s">
        <v>555</v>
      </c>
    </row>
    <row r="46" spans="1:1" x14ac:dyDescent="0.25">
      <c r="A46" t="s">
        <v>737</v>
      </c>
    </row>
    <row r="47" spans="1:1" x14ac:dyDescent="0.25">
      <c r="A47" t="s">
        <v>736</v>
      </c>
    </row>
    <row r="48" spans="1:1" x14ac:dyDescent="0.25">
      <c r="A48" t="s">
        <v>726</v>
      </c>
    </row>
    <row r="49" spans="1:1" x14ac:dyDescent="0.25">
      <c r="A49" t="s">
        <v>556</v>
      </c>
    </row>
    <row r="50" spans="1:1" x14ac:dyDescent="0.25">
      <c r="A50" t="s">
        <v>557</v>
      </c>
    </row>
    <row r="51" spans="1:1" x14ac:dyDescent="0.25">
      <c r="A51" t="s">
        <v>558</v>
      </c>
    </row>
    <row r="52" spans="1:1" x14ac:dyDescent="0.25">
      <c r="A52" t="s">
        <v>559</v>
      </c>
    </row>
    <row r="53" spans="1:1" x14ac:dyDescent="0.25">
      <c r="A53" t="s">
        <v>871</v>
      </c>
    </row>
    <row r="54" spans="1:1" x14ac:dyDescent="0.25">
      <c r="A54" t="s">
        <v>756</v>
      </c>
    </row>
    <row r="55" spans="1:1" x14ac:dyDescent="0.25">
      <c r="A55" t="s">
        <v>560</v>
      </c>
    </row>
    <row r="56" spans="1:1" x14ac:dyDescent="0.25">
      <c r="A56" t="s">
        <v>561</v>
      </c>
    </row>
    <row r="57" spans="1:1" x14ac:dyDescent="0.25">
      <c r="A57" t="s">
        <v>562</v>
      </c>
    </row>
    <row r="58" spans="1:1" x14ac:dyDescent="0.25">
      <c r="A58" t="s">
        <v>563</v>
      </c>
    </row>
    <row r="59" spans="1:1" x14ac:dyDescent="0.25">
      <c r="A59" t="s">
        <v>731</v>
      </c>
    </row>
    <row r="60" spans="1:1" x14ac:dyDescent="0.25">
      <c r="A60" t="s">
        <v>564</v>
      </c>
    </row>
    <row r="61" spans="1:1" x14ac:dyDescent="0.25">
      <c r="A61" t="s">
        <v>917</v>
      </c>
    </row>
    <row r="62" spans="1:1" x14ac:dyDescent="0.25">
      <c r="A62" t="s">
        <v>565</v>
      </c>
    </row>
    <row r="63" spans="1:1" x14ac:dyDescent="0.25">
      <c r="A63" t="s">
        <v>734</v>
      </c>
    </row>
    <row r="64" spans="1:1" x14ac:dyDescent="0.25">
      <c r="A64" t="s">
        <v>732</v>
      </c>
    </row>
    <row r="65" spans="1:1" x14ac:dyDescent="0.25">
      <c r="A65" t="s">
        <v>566</v>
      </c>
    </row>
    <row r="66" spans="1:1" x14ac:dyDescent="0.25">
      <c r="A66" t="s">
        <v>567</v>
      </c>
    </row>
    <row r="67" spans="1:1" x14ac:dyDescent="0.25">
      <c r="A67" t="s">
        <v>568</v>
      </c>
    </row>
    <row r="68" spans="1:1" x14ac:dyDescent="0.25">
      <c r="A68" t="s">
        <v>569</v>
      </c>
    </row>
    <row r="69" spans="1:1" x14ac:dyDescent="0.25">
      <c r="A69" s="54" t="s">
        <v>713</v>
      </c>
    </row>
    <row r="70" spans="1:1" x14ac:dyDescent="0.25">
      <c r="A70" t="s">
        <v>570</v>
      </c>
    </row>
    <row r="71" spans="1:1" x14ac:dyDescent="0.25">
      <c r="A71" t="s">
        <v>571</v>
      </c>
    </row>
    <row r="72" spans="1:1" x14ac:dyDescent="0.25">
      <c r="A72" t="s">
        <v>572</v>
      </c>
    </row>
    <row r="73" spans="1:1" x14ac:dyDescent="0.25">
      <c r="A73" t="s">
        <v>872</v>
      </c>
    </row>
    <row r="74" spans="1:1" x14ac:dyDescent="0.25">
      <c r="A74" t="s">
        <v>733</v>
      </c>
    </row>
    <row r="75" spans="1:1" x14ac:dyDescent="0.25">
      <c r="A75" s="54" t="s">
        <v>711</v>
      </c>
    </row>
    <row r="76" spans="1:1" x14ac:dyDescent="0.25">
      <c r="A76" t="s">
        <v>573</v>
      </c>
    </row>
    <row r="77" spans="1:1" x14ac:dyDescent="0.25">
      <c r="A77" t="s">
        <v>735</v>
      </c>
    </row>
    <row r="78" spans="1:1" x14ac:dyDescent="0.25">
      <c r="A78" t="s">
        <v>729</v>
      </c>
    </row>
    <row r="79" spans="1:1" x14ac:dyDescent="0.25">
      <c r="A79" t="s">
        <v>574</v>
      </c>
    </row>
    <row r="80" spans="1:1" x14ac:dyDescent="0.25">
      <c r="A80" t="s">
        <v>727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K120"/>
  <sheetViews>
    <sheetView zoomScale="70" zoomScaleNormal="70" zoomScaleSheetLayoutView="70" workbookViewId="0">
      <pane xSplit="1" ySplit="4" topLeftCell="B5" activePane="bottomRight" state="frozen"/>
      <selection sqref="A1:A65536"/>
      <selection pane="topRight" sqref="A1:A65536"/>
      <selection pane="bottomLeft" sqref="A1:A65536"/>
      <selection pane="bottomRight" activeCell="A2" sqref="A2"/>
    </sheetView>
  </sheetViews>
  <sheetFormatPr defaultColWidth="9.1796875" defaultRowHeight="12.5" x14ac:dyDescent="0.25"/>
  <cols>
    <col min="1" max="1" width="70.7265625" style="183" customWidth="1"/>
    <col min="2" max="2" width="13.453125" style="173" customWidth="1"/>
    <col min="3" max="8" width="10.81640625" style="173" customWidth="1"/>
    <col min="9" max="10" width="13.7265625" style="186" customWidth="1"/>
    <col min="11" max="11" width="20.54296875" style="173" customWidth="1"/>
    <col min="12" max="16384" width="9.1796875" style="173"/>
  </cols>
  <sheetData>
    <row r="1" spans="1:11" ht="12.75" customHeight="1" x14ac:dyDescent="0.3">
      <c r="A1" s="171" t="s">
        <v>963</v>
      </c>
      <c r="B1" s="66"/>
      <c r="C1" s="66"/>
      <c r="D1" s="66"/>
      <c r="E1" s="66"/>
      <c r="F1" s="66"/>
      <c r="G1" s="66"/>
      <c r="H1" s="66"/>
      <c r="I1" s="172"/>
      <c r="J1" s="172"/>
      <c r="K1" s="66"/>
    </row>
    <row r="2" spans="1:11" ht="12.75" customHeight="1" x14ac:dyDescent="0.3">
      <c r="A2" s="174" t="s">
        <v>1087</v>
      </c>
      <c r="B2" s="66"/>
      <c r="C2" s="66"/>
      <c r="D2" s="66"/>
      <c r="E2" s="66"/>
      <c r="F2" s="66"/>
      <c r="G2" s="66"/>
      <c r="H2" s="66"/>
      <c r="I2" s="66"/>
      <c r="J2" s="66"/>
      <c r="K2" s="66"/>
    </row>
    <row r="3" spans="1:11" ht="12.75" customHeight="1" x14ac:dyDescent="0.3">
      <c r="A3" s="175"/>
      <c r="B3" s="71"/>
      <c r="C3" s="71"/>
      <c r="D3" s="71"/>
      <c r="E3" s="71"/>
      <c r="F3" s="71"/>
      <c r="G3" s="71"/>
      <c r="H3" s="71"/>
      <c r="I3" s="176"/>
      <c r="J3" s="176"/>
      <c r="K3" s="71"/>
    </row>
    <row r="4" spans="1:11" ht="55.5" customHeight="1" x14ac:dyDescent="0.3">
      <c r="A4" s="177" t="s">
        <v>44</v>
      </c>
      <c r="B4" s="75" t="s">
        <v>45</v>
      </c>
      <c r="C4" s="75" t="s">
        <v>874</v>
      </c>
      <c r="D4" s="75" t="s">
        <v>875</v>
      </c>
      <c r="E4" s="75" t="s">
        <v>958</v>
      </c>
      <c r="F4" s="75" t="s">
        <v>962</v>
      </c>
      <c r="G4" s="75" t="s">
        <v>959</v>
      </c>
      <c r="H4" s="75" t="s">
        <v>960</v>
      </c>
      <c r="I4" s="75" t="s">
        <v>873</v>
      </c>
      <c r="J4" s="75" t="s">
        <v>961</v>
      </c>
      <c r="K4" s="75" t="s">
        <v>757</v>
      </c>
    </row>
    <row r="5" spans="1:11" ht="13" x14ac:dyDescent="0.3">
      <c r="A5" s="194" t="s">
        <v>49</v>
      </c>
      <c r="B5" s="195"/>
      <c r="C5" s="195"/>
      <c r="D5" s="195"/>
      <c r="E5" s="195"/>
      <c r="F5" s="195"/>
      <c r="G5" s="195"/>
      <c r="H5" s="195"/>
      <c r="I5" s="195"/>
      <c r="J5" s="195"/>
      <c r="K5" s="196"/>
    </row>
    <row r="6" spans="1:11" x14ac:dyDescent="0.25">
      <c r="A6" s="178" t="s">
        <v>46</v>
      </c>
      <c r="B6" s="79" t="s">
        <v>50</v>
      </c>
      <c r="C6" s="80">
        <v>44733</v>
      </c>
      <c r="D6" s="84" t="str">
        <f>IF($B6="N/A","N/A",IF(C6&gt;15,"No",IF(C6&lt;-15,"No","Yes")))</f>
        <v>N/A</v>
      </c>
      <c r="E6" s="80">
        <v>50573</v>
      </c>
      <c r="F6" s="84" t="str">
        <f>IF($B6="N/A","N/A",IF(E6&gt;15,"No",IF(E6&lt;-15,"No","Yes")))</f>
        <v>N/A</v>
      </c>
      <c r="G6" s="80">
        <v>55114</v>
      </c>
      <c r="H6" s="84" t="str">
        <f>IF($B6="N/A","N/A",IF(G6&gt;15,"No",IF(G6&lt;-15,"No","Yes")))</f>
        <v>N/A</v>
      </c>
      <c r="I6" s="87">
        <v>13.06</v>
      </c>
      <c r="J6" s="87">
        <v>8.9789999999999992</v>
      </c>
      <c r="K6" s="84" t="str">
        <f>IF(J6="Div by 0", "N/A", IF(J6="N/A","N/A", IF(J6&gt;15, "No", IF(J6&lt;-15, "No", "Yes"))))</f>
        <v>Yes</v>
      </c>
    </row>
    <row r="7" spans="1:11" x14ac:dyDescent="0.25">
      <c r="A7" s="179" t="s">
        <v>694</v>
      </c>
      <c r="B7" s="79" t="s">
        <v>50</v>
      </c>
      <c r="C7" s="84">
        <v>0</v>
      </c>
      <c r="D7" s="84" t="str">
        <f>IF($B7="N/A","N/A",IF(C7&gt;15,"No",IF(C7&lt;-15,"No","Yes")))</f>
        <v>N/A</v>
      </c>
      <c r="E7" s="84">
        <v>0</v>
      </c>
      <c r="F7" s="84" t="str">
        <f>IF($B7="N/A","N/A",IF(E7&gt;15,"No",IF(E7&lt;-15,"No","Yes")))</f>
        <v>N/A</v>
      </c>
      <c r="G7" s="84">
        <v>0</v>
      </c>
      <c r="H7" s="84" t="str">
        <f>IF($B7="N/A","N/A",IF(G7&gt;15,"No",IF(G7&lt;-15,"No","Yes")))</f>
        <v>N/A</v>
      </c>
      <c r="I7" s="87" t="s">
        <v>1088</v>
      </c>
      <c r="J7" s="87" t="s">
        <v>1088</v>
      </c>
      <c r="K7" s="84" t="str">
        <f>IF(J7="Div by 0", "N/A", IF(J7="N/A","N/A", IF(J7&gt;15, "No", IF(J7&lt;-15, "No", "Yes"))))</f>
        <v>N/A</v>
      </c>
    </row>
    <row r="8" spans="1:11" x14ac:dyDescent="0.25">
      <c r="A8" s="179" t="s">
        <v>695</v>
      </c>
      <c r="B8" s="79" t="s">
        <v>50</v>
      </c>
      <c r="C8" s="80">
        <v>0</v>
      </c>
      <c r="D8" s="84" t="str">
        <f>IF($B8="N/A","N/A",IF(C8&gt;15,"No",IF(C8&lt;-15,"No","Yes")))</f>
        <v>N/A</v>
      </c>
      <c r="E8" s="80">
        <v>0</v>
      </c>
      <c r="F8" s="84" t="str">
        <f>IF($B8="N/A","N/A",IF(E8&gt;15,"No",IF(E8&lt;-15,"No","Yes")))</f>
        <v>N/A</v>
      </c>
      <c r="G8" s="80">
        <v>0</v>
      </c>
      <c r="H8" s="84" t="str">
        <f>IF($B8="N/A","N/A",IF(G8&gt;15,"No",IF(G8&lt;-15,"No","Yes")))</f>
        <v>N/A</v>
      </c>
      <c r="I8" s="87" t="s">
        <v>1088</v>
      </c>
      <c r="J8" s="87" t="s">
        <v>1088</v>
      </c>
      <c r="K8" s="84" t="str">
        <f>IF(J8="Div by 0", "N/A", IF(J8="N/A","N/A", IF(J8&gt;15, "No", IF(J8&lt;-15, "No", "Yes"))))</f>
        <v>N/A</v>
      </c>
    </row>
    <row r="9" spans="1:11" x14ac:dyDescent="0.25">
      <c r="A9" s="178" t="s">
        <v>47</v>
      </c>
      <c r="B9" s="79" t="s">
        <v>50</v>
      </c>
      <c r="C9" s="80">
        <v>44733</v>
      </c>
      <c r="D9" s="84" t="str">
        <f>IF($B9="N/A","N/A",IF(C9&gt;15,"No",IF(C9&lt;-15,"No","Yes")))</f>
        <v>N/A</v>
      </c>
      <c r="E9" s="80">
        <v>50573</v>
      </c>
      <c r="F9" s="84" t="str">
        <f>IF($B9="N/A","N/A",IF(E9&gt;15,"No",IF(E9&lt;-15,"No","Yes")))</f>
        <v>N/A</v>
      </c>
      <c r="G9" s="80">
        <v>55114</v>
      </c>
      <c r="H9" s="84" t="str">
        <f>IF($B9="N/A","N/A",IF(G9&gt;15,"No",IF(G9&lt;-15,"No","Yes")))</f>
        <v>N/A</v>
      </c>
      <c r="I9" s="87">
        <v>13.06</v>
      </c>
      <c r="J9" s="87">
        <v>8.9789999999999992</v>
      </c>
      <c r="K9" s="84" t="str">
        <f t="shared" ref="K9:K18" si="0">IF(J9="Div by 0", "N/A", IF(J9="N/A","N/A", IF(J9&gt;15, "No", IF(J9&lt;-15, "No", "Yes"))))</f>
        <v>Yes</v>
      </c>
    </row>
    <row r="10" spans="1:11" x14ac:dyDescent="0.25">
      <c r="A10" s="179" t="s">
        <v>696</v>
      </c>
      <c r="B10" s="79" t="s">
        <v>52</v>
      </c>
      <c r="C10" s="84">
        <v>33.912324235</v>
      </c>
      <c r="D10" s="84" t="str">
        <f>IF($B10="N/A","N/A",IF(C10&gt;20,"No",IF(C10&lt;5,"No","Yes")))</f>
        <v>No</v>
      </c>
      <c r="E10" s="84">
        <v>42.176655527999998</v>
      </c>
      <c r="F10" s="84" t="str">
        <f>IF($B10="N/A","N/A",IF(E10&gt;20,"No",IF(E10&lt;5,"No","Yes")))</f>
        <v>No</v>
      </c>
      <c r="G10" s="84">
        <v>37.511340130999997</v>
      </c>
      <c r="H10" s="84" t="str">
        <f>IF($B10="N/A","N/A",IF(G10&gt;20,"No",IF(G10&lt;5,"No","Yes")))</f>
        <v>No</v>
      </c>
      <c r="I10" s="87">
        <v>24.37</v>
      </c>
      <c r="J10" s="87">
        <v>-11.1</v>
      </c>
      <c r="K10" s="84" t="str">
        <f t="shared" si="0"/>
        <v>Yes</v>
      </c>
    </row>
    <row r="11" spans="1:11" x14ac:dyDescent="0.25">
      <c r="A11" s="179" t="s">
        <v>697</v>
      </c>
      <c r="B11" s="79" t="s">
        <v>50</v>
      </c>
      <c r="C11" s="84">
        <v>20.626830303999999</v>
      </c>
      <c r="D11" s="84" t="str">
        <f>IF($B11="N/A","N/A",IF(C11&gt;15,"No",IF(C11&lt;-15,"No","Yes")))</f>
        <v>N/A</v>
      </c>
      <c r="E11" s="84">
        <v>15.761374647</v>
      </c>
      <c r="F11" s="84" t="str">
        <f>IF($B11="N/A","N/A",IF(E11&gt;15,"No",IF(E11&lt;-15,"No","Yes")))</f>
        <v>N/A</v>
      </c>
      <c r="G11" s="84">
        <v>19.292738687</v>
      </c>
      <c r="H11" s="84" t="str">
        <f>IF($B11="N/A","N/A",IF(G11&gt;15,"No",IF(G11&lt;-15,"No","Yes")))</f>
        <v>N/A</v>
      </c>
      <c r="I11" s="87">
        <v>-23.6</v>
      </c>
      <c r="J11" s="87">
        <v>22.41</v>
      </c>
      <c r="K11" s="84" t="str">
        <f t="shared" si="0"/>
        <v>No</v>
      </c>
    </row>
    <row r="12" spans="1:11" x14ac:dyDescent="0.25">
      <c r="A12" s="179" t="s">
        <v>698</v>
      </c>
      <c r="B12" s="79" t="s">
        <v>174</v>
      </c>
      <c r="C12" s="84">
        <v>99.674867237000001</v>
      </c>
      <c r="D12" s="84" t="str">
        <f>IF($B12="N/A","N/A",IF(C12&gt;1,"Yes","No"))</f>
        <v>Yes</v>
      </c>
      <c r="E12" s="84">
        <v>99.623635679000003</v>
      </c>
      <c r="F12" s="84" t="str">
        <f>IF($B12="N/A","N/A",IF(E12&gt;1,"Yes","No"))</f>
        <v>Yes</v>
      </c>
      <c r="G12" s="84">
        <v>97.028120004000002</v>
      </c>
      <c r="H12" s="84" t="str">
        <f>IF($B12="N/A","N/A",IF(G12&gt;1,"Yes","No"))</f>
        <v>Yes</v>
      </c>
      <c r="I12" s="87">
        <v>-5.0999999999999997E-2</v>
      </c>
      <c r="J12" s="87">
        <v>-2.61</v>
      </c>
      <c r="K12" s="84" t="str">
        <f t="shared" si="0"/>
        <v>Yes</v>
      </c>
    </row>
    <row r="13" spans="1:11" x14ac:dyDescent="0.25">
      <c r="A13" s="179" t="s">
        <v>699</v>
      </c>
      <c r="B13" s="79" t="s">
        <v>50</v>
      </c>
      <c r="C13" s="189">
        <v>6964.2960875999997</v>
      </c>
      <c r="D13" s="84" t="str">
        <f>IF($B13="N/A","N/A",IF(C13&gt;15,"No",IF(C13&lt;-15,"No","Yes")))</f>
        <v>N/A</v>
      </c>
      <c r="E13" s="189">
        <v>7230.5107263999998</v>
      </c>
      <c r="F13" s="84" t="str">
        <f>IF($B13="N/A","N/A",IF(E13&gt;15,"No",IF(E13&lt;-15,"No","Yes")))</f>
        <v>N/A</v>
      </c>
      <c r="G13" s="189">
        <v>7448.6209913000002</v>
      </c>
      <c r="H13" s="84" t="str">
        <f>IF($B13="N/A","N/A",IF(G13&gt;15,"No",IF(G13&lt;-15,"No","Yes")))</f>
        <v>N/A</v>
      </c>
      <c r="I13" s="87">
        <v>3.823</v>
      </c>
      <c r="J13" s="87">
        <v>3.0169999999999999</v>
      </c>
      <c r="K13" s="84" t="str">
        <f t="shared" si="0"/>
        <v>Yes</v>
      </c>
    </row>
    <row r="14" spans="1:11" ht="12.75" customHeight="1" x14ac:dyDescent="0.25">
      <c r="A14" s="153" t="s">
        <v>845</v>
      </c>
      <c r="B14" s="79" t="s">
        <v>50</v>
      </c>
      <c r="C14" s="80">
        <v>57</v>
      </c>
      <c r="D14" s="79" t="s">
        <v>50</v>
      </c>
      <c r="E14" s="80">
        <v>14</v>
      </c>
      <c r="F14" s="79" t="s">
        <v>50</v>
      </c>
      <c r="G14" s="80">
        <v>11</v>
      </c>
      <c r="H14" s="84" t="str">
        <f>IF($B14="N/A","N/A",IF(G14&gt;15,"No",IF(G14&lt;-15,"No","Yes")))</f>
        <v>N/A</v>
      </c>
      <c r="I14" s="79" t="s">
        <v>1089</v>
      </c>
      <c r="J14" s="87">
        <v>-78.599999999999994</v>
      </c>
      <c r="K14" s="84" t="str">
        <f t="shared" si="0"/>
        <v>No</v>
      </c>
    </row>
    <row r="15" spans="1:11" ht="25" x14ac:dyDescent="0.25">
      <c r="A15" s="153" t="s">
        <v>846</v>
      </c>
      <c r="B15" s="79" t="s">
        <v>50</v>
      </c>
      <c r="C15" s="180">
        <v>5617.8070175000003</v>
      </c>
      <c r="D15" s="84" t="str">
        <f>IF($B15="N/A","N/A",IF(C15&gt;60,"No",IF(C15&lt;15,"No","Yes")))</f>
        <v>N/A</v>
      </c>
      <c r="E15" s="180">
        <v>6483.2857143000001</v>
      </c>
      <c r="F15" s="84" t="str">
        <f>IF($B15="N/A","N/A",IF(E15&gt;60,"No",IF(E15&lt;15,"No","Yes")))</f>
        <v>N/A</v>
      </c>
      <c r="G15" s="180">
        <v>3174.3333333</v>
      </c>
      <c r="H15" s="84" t="str">
        <f>IF($B15="N/A","N/A",IF(G15&gt;60,"No",IF(G15&lt;15,"No","Yes")))</f>
        <v>N/A</v>
      </c>
      <c r="I15" s="87">
        <v>15.41</v>
      </c>
      <c r="J15" s="87">
        <v>-51</v>
      </c>
      <c r="K15" s="84" t="str">
        <f t="shared" si="0"/>
        <v>No</v>
      </c>
    </row>
    <row r="16" spans="1:11" x14ac:dyDescent="0.25">
      <c r="A16" s="153" t="s">
        <v>164</v>
      </c>
      <c r="B16" s="79" t="s">
        <v>127</v>
      </c>
      <c r="C16" s="80">
        <v>0</v>
      </c>
      <c r="D16" s="84" t="str">
        <f>IF($B16="N/A","N/A",IF(C16="N/A","N/A",IF(C16=0,"Yes","No")))</f>
        <v>Yes</v>
      </c>
      <c r="E16" s="80">
        <v>0</v>
      </c>
      <c r="F16" s="84" t="str">
        <f>IF($B16="N/A","N/A",IF(E16="N/A","N/A",IF(E16=0,"Yes","No")))</f>
        <v>Yes</v>
      </c>
      <c r="G16" s="80">
        <v>11</v>
      </c>
      <c r="H16" s="84" t="str">
        <f>IF($B16="N/A","N/A",IF(G16=0,"Yes","No"))</f>
        <v>No</v>
      </c>
      <c r="I16" s="79" t="s">
        <v>1088</v>
      </c>
      <c r="J16" s="87" t="s">
        <v>1088</v>
      </c>
      <c r="K16" s="84" t="str">
        <f t="shared" si="0"/>
        <v>N/A</v>
      </c>
    </row>
    <row r="17" spans="1:11" x14ac:dyDescent="0.25">
      <c r="A17" s="153" t="s">
        <v>940</v>
      </c>
      <c r="B17" s="79" t="s">
        <v>127</v>
      </c>
      <c r="C17" s="84" t="s">
        <v>50</v>
      </c>
      <c r="D17" s="84" t="str">
        <f>IF(OR($B17="N/A",$C17="N/A"),"N/A",IF(C17="N/A","N/A",IF(C17=0,"Yes","No")))</f>
        <v>N/A</v>
      </c>
      <c r="E17" s="84">
        <v>0</v>
      </c>
      <c r="F17" s="84" t="str">
        <f t="shared" ref="F17:F18" si="1">IF($B17="N/A","N/A",IF(E17="N/A","N/A",IF(E17=0,"Yes","No")))</f>
        <v>Yes</v>
      </c>
      <c r="G17" s="84">
        <v>0</v>
      </c>
      <c r="H17" s="84" t="str">
        <f t="shared" ref="H17:H18" si="2">IF($B17="N/A","N/A",IF(G17=0,"Yes","No"))</f>
        <v>Yes</v>
      </c>
      <c r="I17" s="87" t="s">
        <v>50</v>
      </c>
      <c r="J17" s="87" t="s">
        <v>1088</v>
      </c>
      <c r="K17" s="84" t="str">
        <f t="shared" si="0"/>
        <v>N/A</v>
      </c>
    </row>
    <row r="18" spans="1:11" x14ac:dyDescent="0.25">
      <c r="A18" s="153" t="s">
        <v>941</v>
      </c>
      <c r="B18" s="79" t="s">
        <v>127</v>
      </c>
      <c r="C18" s="189" t="s">
        <v>50</v>
      </c>
      <c r="D18" s="84" t="str">
        <f>IF(OR($B18="N/A",$C18="N/A"),"N/A",IF(C18="N/A","N/A",IF(C18=0,"Yes","No")))</f>
        <v>N/A</v>
      </c>
      <c r="E18" s="189">
        <v>0</v>
      </c>
      <c r="F18" s="84" t="str">
        <f t="shared" si="1"/>
        <v>Yes</v>
      </c>
      <c r="G18" s="189">
        <v>0</v>
      </c>
      <c r="H18" s="84" t="str">
        <f t="shared" si="2"/>
        <v>Yes</v>
      </c>
      <c r="I18" s="87" t="s">
        <v>50</v>
      </c>
      <c r="J18" s="87" t="s">
        <v>1088</v>
      </c>
      <c r="K18" s="84" t="str">
        <f t="shared" si="0"/>
        <v>N/A</v>
      </c>
    </row>
    <row r="19" spans="1:11" ht="13" x14ac:dyDescent="0.3">
      <c r="A19" s="197" t="s">
        <v>206</v>
      </c>
      <c r="B19" s="198"/>
      <c r="C19" s="198"/>
      <c r="D19" s="198"/>
      <c r="E19" s="198"/>
      <c r="F19" s="198"/>
      <c r="G19" s="198"/>
      <c r="H19" s="198"/>
      <c r="I19" s="198"/>
      <c r="J19" s="198"/>
      <c r="K19" s="199"/>
    </row>
    <row r="20" spans="1:11" x14ac:dyDescent="0.25">
      <c r="A20" s="178" t="s">
        <v>46</v>
      </c>
      <c r="B20" s="79" t="s">
        <v>50</v>
      </c>
      <c r="C20" s="80">
        <v>29563</v>
      </c>
      <c r="D20" s="84" t="str">
        <f>IF($B20="N/A","N/A",IF(C20&gt;15,"No",IF(C20&lt;-15,"No","Yes")))</f>
        <v>N/A</v>
      </c>
      <c r="E20" s="80">
        <v>29243</v>
      </c>
      <c r="F20" s="84" t="str">
        <f>IF($B20="N/A","N/A",IF(E20&gt;15,"No",IF(E20&lt;-15,"No","Yes")))</f>
        <v>N/A</v>
      </c>
      <c r="G20" s="80">
        <v>34440</v>
      </c>
      <c r="H20" s="84" t="str">
        <f>IF($B20="N/A","N/A",IF(G20&gt;15,"No",IF(G20&lt;-15,"No","Yes")))</f>
        <v>N/A</v>
      </c>
      <c r="I20" s="87">
        <v>-1.08</v>
      </c>
      <c r="J20" s="87">
        <v>17.77</v>
      </c>
      <c r="K20" s="84" t="str">
        <f t="shared" ref="K20:K50" si="3">IF(J20="Div by 0", "N/A", IF(J20="N/A","N/A", IF(J20&gt;15, "No", IF(J20&lt;-15, "No", "Yes"))))</f>
        <v>No</v>
      </c>
    </row>
    <row r="21" spans="1:11" x14ac:dyDescent="0.25">
      <c r="A21" s="178" t="s">
        <v>170</v>
      </c>
      <c r="B21" s="79" t="s">
        <v>53</v>
      </c>
      <c r="C21" s="181">
        <v>100</v>
      </c>
      <c r="D21" s="84" t="str">
        <f>IF($B21="N/A","N/A",IF(C21&gt;100,"No",IF(C21&lt;95,"No","Yes")))</f>
        <v>Yes</v>
      </c>
      <c r="E21" s="181">
        <v>100</v>
      </c>
      <c r="F21" s="84" t="str">
        <f>IF($B21="N/A","N/A",IF(E21&gt;100,"No",IF(E21&lt;95,"No","Yes")))</f>
        <v>Yes</v>
      </c>
      <c r="G21" s="84">
        <v>100</v>
      </c>
      <c r="H21" s="84" t="str">
        <f>IF($B21="N/A","N/A",IF(G21&gt;100,"No",IF(G21&lt;95,"No","Yes")))</f>
        <v>Yes</v>
      </c>
      <c r="I21" s="87">
        <v>0</v>
      </c>
      <c r="J21" s="87">
        <v>0</v>
      </c>
      <c r="K21" s="84" t="str">
        <f t="shared" si="3"/>
        <v>Yes</v>
      </c>
    </row>
    <row r="22" spans="1:11" x14ac:dyDescent="0.25">
      <c r="A22" s="178" t="s">
        <v>169</v>
      </c>
      <c r="B22" s="79" t="s">
        <v>127</v>
      </c>
      <c r="C22" s="181">
        <v>0</v>
      </c>
      <c r="D22" s="84" t="str">
        <f>IF($B22="N/A","N/A",IF(C22=0,"Yes","No"))</f>
        <v>Yes</v>
      </c>
      <c r="E22" s="181">
        <v>0</v>
      </c>
      <c r="F22" s="84" t="str">
        <f>IF($B22="N/A","N/A",IF(E22=0,"Yes","No"))</f>
        <v>Yes</v>
      </c>
      <c r="G22" s="181">
        <v>0</v>
      </c>
      <c r="H22" s="84" t="str">
        <f>IF($B22="N/A","N/A",IF(G22=0,"Yes","No"))</f>
        <v>Yes</v>
      </c>
      <c r="I22" s="87" t="s">
        <v>1088</v>
      </c>
      <c r="J22" s="87" t="s">
        <v>1088</v>
      </c>
      <c r="K22" s="84" t="str">
        <f t="shared" si="3"/>
        <v>N/A</v>
      </c>
    </row>
    <row r="23" spans="1:11" ht="12.75" customHeight="1" x14ac:dyDescent="0.25">
      <c r="A23" s="178" t="s">
        <v>184</v>
      </c>
      <c r="B23" s="79" t="s">
        <v>171</v>
      </c>
      <c r="C23" s="189">
        <v>6818.8893888000002</v>
      </c>
      <c r="D23" s="84" t="str">
        <f>IF($B23="N/A","N/A",IF(C23&gt;7000,"No",IF(C23&lt;2000,"No","Yes")))</f>
        <v>Yes</v>
      </c>
      <c r="E23" s="189">
        <v>7134.0108060000002</v>
      </c>
      <c r="F23" s="84" t="str">
        <f>IF($B23="N/A","N/A",IF(E23&gt;7000,"No",IF(E23&lt;2000,"No","Yes")))</f>
        <v>No</v>
      </c>
      <c r="G23" s="189">
        <v>7941.1233449000001</v>
      </c>
      <c r="H23" s="84" t="str">
        <f>IF($B23="N/A","N/A",IF(G23&gt;7000,"No",IF(G23&lt;2000,"No","Yes")))</f>
        <v>No</v>
      </c>
      <c r="I23" s="87">
        <v>4.6210000000000004</v>
      </c>
      <c r="J23" s="87">
        <v>11.31</v>
      </c>
      <c r="K23" s="84" t="str">
        <f t="shared" si="3"/>
        <v>Yes</v>
      </c>
    </row>
    <row r="24" spans="1:11" x14ac:dyDescent="0.25">
      <c r="A24" s="178" t="s">
        <v>185</v>
      </c>
      <c r="B24" s="79" t="s">
        <v>50</v>
      </c>
      <c r="C24" s="189">
        <v>952.04437024000003</v>
      </c>
      <c r="D24" s="84" t="str">
        <f>IF($B24="N/A","N/A",IF(C24&gt;15,"No",IF(C24&lt;-15,"No","Yes")))</f>
        <v>N/A</v>
      </c>
      <c r="E24" s="189">
        <v>998.88858139000001</v>
      </c>
      <c r="F24" s="84" t="str">
        <f>IF($B24="N/A","N/A",IF(E24&gt;15,"No",IF(E24&lt;-15,"No","Yes")))</f>
        <v>N/A</v>
      </c>
      <c r="G24" s="189">
        <v>1178.7784650000001</v>
      </c>
      <c r="H24" s="84" t="str">
        <f>IF($B24="N/A","N/A",IF(G24&gt;15,"No",IF(G24&lt;-15,"No","Yes")))</f>
        <v>N/A</v>
      </c>
      <c r="I24" s="87">
        <v>4.92</v>
      </c>
      <c r="J24" s="87">
        <v>18.010000000000002</v>
      </c>
      <c r="K24" s="84" t="str">
        <f t="shared" si="3"/>
        <v>No</v>
      </c>
    </row>
    <row r="25" spans="1:11" x14ac:dyDescent="0.25">
      <c r="A25" s="178" t="s">
        <v>48</v>
      </c>
      <c r="B25" s="79" t="s">
        <v>15</v>
      </c>
      <c r="C25" s="84">
        <v>4.1301627033999999</v>
      </c>
      <c r="D25" s="84" t="str">
        <f>IF($B25="N/A","N/A",IF(C25&gt;10,"No",IF(C25&lt;=0,"No","Yes")))</f>
        <v>Yes</v>
      </c>
      <c r="E25" s="84">
        <v>3.3649078412</v>
      </c>
      <c r="F25" s="84" t="str">
        <f>IF($B25="N/A","N/A",IF(E25&gt;10,"No",IF(E25&lt;=0,"No","Yes")))</f>
        <v>Yes</v>
      </c>
      <c r="G25" s="84">
        <v>3.6672473868000002</v>
      </c>
      <c r="H25" s="84" t="str">
        <f>IF($B25="N/A","N/A",IF(G25&gt;10,"No",IF(G25&lt;=0,"No","Yes")))</f>
        <v>Yes</v>
      </c>
      <c r="I25" s="87">
        <v>-18.5</v>
      </c>
      <c r="J25" s="87">
        <v>8.9849999999999994</v>
      </c>
      <c r="K25" s="84" t="str">
        <f t="shared" si="3"/>
        <v>Yes</v>
      </c>
    </row>
    <row r="26" spans="1:11" x14ac:dyDescent="0.25">
      <c r="A26" s="178" t="s">
        <v>186</v>
      </c>
      <c r="B26" s="79" t="s">
        <v>50</v>
      </c>
      <c r="C26" s="189">
        <v>2045.3251433</v>
      </c>
      <c r="D26" s="84" t="str">
        <f>IF($B26="N/A","N/A",IF(C26&gt;15,"No",IF(C26&lt;-15,"No","Yes")))</f>
        <v>N/A</v>
      </c>
      <c r="E26" s="189">
        <v>2278.4623984</v>
      </c>
      <c r="F26" s="84" t="str">
        <f>IF($B26="N/A","N/A",IF(E26&gt;15,"No",IF(E26&lt;-15,"No","Yes")))</f>
        <v>N/A</v>
      </c>
      <c r="G26" s="189">
        <v>2506.3214567999999</v>
      </c>
      <c r="H26" s="84" t="str">
        <f>IF($B26="N/A","N/A",IF(G26&gt;15,"No",IF(G26&lt;-15,"No","Yes")))</f>
        <v>N/A</v>
      </c>
      <c r="I26" s="87">
        <v>11.4</v>
      </c>
      <c r="J26" s="87">
        <v>10</v>
      </c>
      <c r="K26" s="84" t="str">
        <f t="shared" si="3"/>
        <v>Yes</v>
      </c>
    </row>
    <row r="27" spans="1:11" x14ac:dyDescent="0.25">
      <c r="A27" s="178" t="s">
        <v>125</v>
      </c>
      <c r="B27" s="79" t="s">
        <v>53</v>
      </c>
      <c r="C27" s="87">
        <v>99.979704359999999</v>
      </c>
      <c r="D27" s="84" t="str">
        <f>IF($B27="N/A","N/A",IF(C27&gt;100,"No",IF(C27&lt;95,"No","Yes")))</f>
        <v>Yes</v>
      </c>
      <c r="E27" s="87">
        <v>99.993160755999995</v>
      </c>
      <c r="F27" s="84" t="str">
        <f>IF($B27="N/A","N/A",IF(E27&gt;100,"No",IF(E27&lt;95,"No","Yes")))</f>
        <v>Yes</v>
      </c>
      <c r="G27" s="87">
        <v>99.947735191999996</v>
      </c>
      <c r="H27" s="84" t="str">
        <f>IF($B27="N/A","N/A",IF(G27&gt;100,"No",IF(G27&lt;95,"No","Yes")))</f>
        <v>Yes</v>
      </c>
      <c r="I27" s="87">
        <v>1.35E-2</v>
      </c>
      <c r="J27" s="87">
        <v>-4.4999999999999998E-2</v>
      </c>
      <c r="K27" s="84" t="str">
        <f t="shared" si="3"/>
        <v>Yes</v>
      </c>
    </row>
    <row r="28" spans="1:11" x14ac:dyDescent="0.25">
      <c r="A28" s="178" t="s">
        <v>187</v>
      </c>
      <c r="B28" s="79" t="s">
        <v>128</v>
      </c>
      <c r="C28" s="87">
        <v>1.1493723991</v>
      </c>
      <c r="D28" s="84" t="str">
        <f>IF($B28="N/A","N/A",IF(C28&gt;1,"Yes","No"))</f>
        <v>Yes</v>
      </c>
      <c r="E28" s="87">
        <v>1.1582025239</v>
      </c>
      <c r="F28" s="84" t="str">
        <f>IF($B28="N/A","N/A",IF(E28&gt;1,"Yes","No"))</f>
        <v>Yes</v>
      </c>
      <c r="G28" s="87">
        <v>1.1515019464</v>
      </c>
      <c r="H28" s="84" t="str">
        <f>IF($B28="N/A","N/A",IF(G28&gt;1,"Yes","No"))</f>
        <v>Yes</v>
      </c>
      <c r="I28" s="87">
        <v>0.76829999999999998</v>
      </c>
      <c r="J28" s="87">
        <v>-0.57899999999999996</v>
      </c>
      <c r="K28" s="84" t="str">
        <f t="shared" si="3"/>
        <v>Yes</v>
      </c>
    </row>
    <row r="29" spans="1:11" x14ac:dyDescent="0.25">
      <c r="A29" s="178" t="s">
        <v>126</v>
      </c>
      <c r="B29" s="79" t="s">
        <v>53</v>
      </c>
      <c r="C29" s="87">
        <v>97.128166965000005</v>
      </c>
      <c r="D29" s="84" t="str">
        <f>IF($B29="N/A","N/A",IF(C29&gt;100,"No",IF(C29&lt;95,"No","Yes")))</f>
        <v>Yes</v>
      </c>
      <c r="E29" s="87">
        <v>98.690284853999998</v>
      </c>
      <c r="F29" s="84" t="str">
        <f>IF($B29="N/A","N/A",IF(E29&gt;100,"No",IF(E29&lt;95,"No","Yes")))</f>
        <v>Yes</v>
      </c>
      <c r="G29" s="87">
        <v>99.425087108</v>
      </c>
      <c r="H29" s="84" t="str">
        <f>IF($B29="N/A","N/A",IF(G29&gt;100,"No",IF(G29&lt;95,"No","Yes")))</f>
        <v>Yes</v>
      </c>
      <c r="I29" s="87">
        <v>1.6080000000000001</v>
      </c>
      <c r="J29" s="87">
        <v>0.74460000000000004</v>
      </c>
      <c r="K29" s="84" t="str">
        <f t="shared" si="3"/>
        <v>Yes</v>
      </c>
    </row>
    <row r="30" spans="1:11" x14ac:dyDescent="0.25">
      <c r="A30" s="178" t="s">
        <v>188</v>
      </c>
      <c r="B30" s="79" t="s">
        <v>129</v>
      </c>
      <c r="C30" s="87">
        <v>9.6362401616</v>
      </c>
      <c r="D30" s="84" t="str">
        <f>IF($B30="N/A","N/A",IF(C30&gt;3,"Yes","No"))</f>
        <v>Yes</v>
      </c>
      <c r="E30" s="87">
        <v>9.7443520443999994</v>
      </c>
      <c r="F30" s="84" t="str">
        <f>IF($B30="N/A","N/A",IF(E30&gt;3,"Yes","No"))</f>
        <v>Yes</v>
      </c>
      <c r="G30" s="87">
        <v>9.4981309503000002</v>
      </c>
      <c r="H30" s="84" t="str">
        <f>IF($B30="N/A","N/A",IF(G30&gt;3,"Yes","No"))</f>
        <v>Yes</v>
      </c>
      <c r="I30" s="87">
        <v>1.1220000000000001</v>
      </c>
      <c r="J30" s="87">
        <v>-2.5299999999999998</v>
      </c>
      <c r="K30" s="84" t="str">
        <f t="shared" si="3"/>
        <v>Yes</v>
      </c>
    </row>
    <row r="31" spans="1:11" x14ac:dyDescent="0.25">
      <c r="A31" s="178" t="s">
        <v>842</v>
      </c>
      <c r="B31" s="79" t="s">
        <v>16</v>
      </c>
      <c r="C31" s="87">
        <v>7.2100331507000002</v>
      </c>
      <c r="D31" s="84" t="str">
        <f>IF($B31="N/A","N/A",IF(C31&gt;=8,"No",IF(C31&lt;2,"No","Yes")))</f>
        <v>Yes</v>
      </c>
      <c r="E31" s="87">
        <v>7.2328237747999999</v>
      </c>
      <c r="F31" s="84" t="str">
        <f>IF($B31="N/A","N/A",IF(E31&gt;=8,"No",IF(E31&lt;2,"No","Yes")))</f>
        <v>Yes</v>
      </c>
      <c r="G31" s="87">
        <v>6.7739920995</v>
      </c>
      <c r="H31" s="84" t="str">
        <f>IF($B31="N/A","N/A",IF(G31&gt;=8,"No",IF(G31&lt;2,"No","Yes")))</f>
        <v>Yes</v>
      </c>
      <c r="I31" s="87">
        <v>0.31609999999999999</v>
      </c>
      <c r="J31" s="87">
        <v>-6.34</v>
      </c>
      <c r="K31" s="84" t="str">
        <f t="shared" si="3"/>
        <v>Yes</v>
      </c>
    </row>
    <row r="32" spans="1:11" x14ac:dyDescent="0.25">
      <c r="A32" s="178" t="s">
        <v>189</v>
      </c>
      <c r="B32" s="79" t="s">
        <v>16</v>
      </c>
      <c r="C32" s="87">
        <v>7.1623651186000004</v>
      </c>
      <c r="D32" s="84" t="str">
        <f>IF($B32="N/A","N/A",IF(C32&gt;=8,"No",IF(C32&lt;2,"No","Yes")))</f>
        <v>Yes</v>
      </c>
      <c r="E32" s="87">
        <v>7.1419485004999999</v>
      </c>
      <c r="F32" s="84" t="str">
        <f>IF($B32="N/A","N/A",IF(E32&gt;=8,"No",IF(E32&lt;2,"No","Yes")))</f>
        <v>Yes</v>
      </c>
      <c r="G32" s="87">
        <v>6.7369261593000003</v>
      </c>
      <c r="H32" s="84" t="str">
        <f>IF($B32="N/A","N/A",IF(G32&gt;=8,"No",IF(G32&lt;2,"No","Yes")))</f>
        <v>Yes</v>
      </c>
      <c r="I32" s="87">
        <v>-0.28499999999999998</v>
      </c>
      <c r="J32" s="87">
        <v>-5.67</v>
      </c>
      <c r="K32" s="84" t="str">
        <f t="shared" si="3"/>
        <v>Yes</v>
      </c>
    </row>
    <row r="33" spans="1:11" x14ac:dyDescent="0.25">
      <c r="A33" s="178" t="s">
        <v>943</v>
      </c>
      <c r="B33" s="79" t="s">
        <v>55</v>
      </c>
      <c r="C33" s="87" t="s">
        <v>50</v>
      </c>
      <c r="D33" s="84" t="str">
        <f>IF(OR($B33="N/A",$C33="N/A"),"N/A",IF(C33&gt;100,"No",IF(C33&lt;98,"No","Yes")))</f>
        <v>N/A</v>
      </c>
      <c r="E33" s="87" t="s">
        <v>50</v>
      </c>
      <c r="F33" s="84" t="str">
        <f>IF(OR($B33="N/A",$E33="N/A"),"N/A",IF(E33&gt;100,"No",IF(E33&lt;98,"No","Yes")))</f>
        <v>N/A</v>
      </c>
      <c r="G33" s="87">
        <v>100</v>
      </c>
      <c r="H33" s="84" t="str">
        <f>IF($B33="N/A","N/A",IF(G33&gt;100,"No",IF(G33&lt;98,"No","Yes")))</f>
        <v>Yes</v>
      </c>
      <c r="I33" s="87" t="s">
        <v>50</v>
      </c>
      <c r="J33" s="87" t="s">
        <v>50</v>
      </c>
      <c r="K33" s="84" t="str">
        <f t="shared" si="3"/>
        <v>N/A</v>
      </c>
    </row>
    <row r="34" spans="1:11" x14ac:dyDescent="0.25">
      <c r="A34" s="178" t="s">
        <v>190</v>
      </c>
      <c r="B34" s="182" t="s">
        <v>53</v>
      </c>
      <c r="C34" s="87">
        <v>98.657105165000004</v>
      </c>
      <c r="D34" s="84" t="str">
        <f>IF($B34="N/A","N/A",IF(C34&gt;100,"No",IF(C34&lt;95,"No","Yes")))</f>
        <v>Yes</v>
      </c>
      <c r="E34" s="87">
        <v>98.645829770999995</v>
      </c>
      <c r="F34" s="84" t="str">
        <f>IF($B34="N/A","N/A",IF(E34&gt;100,"No",IF(E34&lt;95,"No","Yes")))</f>
        <v>Yes</v>
      </c>
      <c r="G34" s="87">
        <v>98.25203252</v>
      </c>
      <c r="H34" s="84" t="str">
        <f>IF($B34="N/A","N/A",IF(G34&gt;100,"No",IF(G34&lt;95,"No","Yes")))</f>
        <v>Yes</v>
      </c>
      <c r="I34" s="87">
        <v>-1.0999999999999999E-2</v>
      </c>
      <c r="J34" s="87">
        <v>-0.39900000000000002</v>
      </c>
      <c r="K34" s="84" t="str">
        <f t="shared" si="3"/>
        <v>Yes</v>
      </c>
    </row>
    <row r="35" spans="1:11" x14ac:dyDescent="0.25">
      <c r="A35" s="178" t="s">
        <v>191</v>
      </c>
      <c r="B35" s="79" t="s">
        <v>53</v>
      </c>
      <c r="C35" s="87">
        <v>99.059635354999998</v>
      </c>
      <c r="D35" s="84" t="str">
        <f>IF($B35="N/A","N/A",IF(C35&gt;100,"No",IF(C35&lt;95,"No","Yes")))</f>
        <v>Yes</v>
      </c>
      <c r="E35" s="87">
        <v>99.021988167999993</v>
      </c>
      <c r="F35" s="84" t="str">
        <f>IF($B35="N/A","N/A",IF(E35&gt;100,"No",IF(E35&lt;95,"No","Yes")))</f>
        <v>Yes</v>
      </c>
      <c r="G35" s="87">
        <v>98.928571429000002</v>
      </c>
      <c r="H35" s="84" t="str">
        <f>IF($B35="N/A","N/A",IF(G35&gt;100,"No",IF(G35&lt;95,"No","Yes")))</f>
        <v>Yes</v>
      </c>
      <c r="I35" s="87">
        <v>-3.7999999999999999E-2</v>
      </c>
      <c r="J35" s="87">
        <v>-9.4E-2</v>
      </c>
      <c r="K35" s="84" t="str">
        <f t="shared" si="3"/>
        <v>Yes</v>
      </c>
    </row>
    <row r="36" spans="1:11" x14ac:dyDescent="0.25">
      <c r="A36" s="178" t="s">
        <v>192</v>
      </c>
      <c r="B36" s="79" t="s">
        <v>54</v>
      </c>
      <c r="C36" s="87">
        <v>0.3281128438</v>
      </c>
      <c r="D36" s="84" t="str">
        <f>IF($B36="N/A","N/A",IF(C36&gt;5,"No",IF(C36&lt;=0,"No","Yes")))</f>
        <v>Yes</v>
      </c>
      <c r="E36" s="87">
        <v>0.25305201240000003</v>
      </c>
      <c r="F36" s="84" t="str">
        <f>IF($B36="N/A","N/A",IF(E36&gt;5,"No",IF(E36&lt;=0,"No","Yes")))</f>
        <v>Yes</v>
      </c>
      <c r="G36" s="87">
        <v>0</v>
      </c>
      <c r="H36" s="84" t="str">
        <f>IF($B36="N/A","N/A",IF(G36&gt;5,"No",IF(G36&lt;=0,"No","Yes")))</f>
        <v>No</v>
      </c>
      <c r="I36" s="87">
        <v>-22.9</v>
      </c>
      <c r="J36" s="87">
        <v>-100</v>
      </c>
      <c r="K36" s="84" t="str">
        <f t="shared" si="3"/>
        <v>No</v>
      </c>
    </row>
    <row r="37" spans="1:11" x14ac:dyDescent="0.25">
      <c r="A37" s="178" t="s">
        <v>193</v>
      </c>
      <c r="B37" s="79" t="s">
        <v>55</v>
      </c>
      <c r="C37" s="87">
        <v>100</v>
      </c>
      <c r="D37" s="84" t="str">
        <f>IF($B37="N/A","N/A",IF(C37&gt;100,"No",IF(C37&lt;98,"No","Yes")))</f>
        <v>Yes</v>
      </c>
      <c r="E37" s="87">
        <v>100</v>
      </c>
      <c r="F37" s="84" t="str">
        <f>IF($B37="N/A","N/A",IF(E37&gt;100,"No",IF(E37&lt;98,"No","Yes")))</f>
        <v>Yes</v>
      </c>
      <c r="G37" s="87">
        <v>100</v>
      </c>
      <c r="H37" s="84" t="str">
        <f>IF($B37="N/A","N/A",IF(G37&gt;100,"No",IF(G37&lt;98,"No","Yes")))</f>
        <v>Yes</v>
      </c>
      <c r="I37" s="87">
        <v>0</v>
      </c>
      <c r="J37" s="87">
        <v>0</v>
      </c>
      <c r="K37" s="84" t="str">
        <f t="shared" si="3"/>
        <v>Yes</v>
      </c>
    </row>
    <row r="38" spans="1:11" x14ac:dyDescent="0.25">
      <c r="A38" s="178" t="s">
        <v>194</v>
      </c>
      <c r="B38" s="79" t="s">
        <v>17</v>
      </c>
      <c r="C38" s="87">
        <v>5.6557182964999999</v>
      </c>
      <c r="D38" s="84" t="str">
        <f>IF($B38="N/A","N/A",IF(C38&gt;=2,"Yes","No"))</f>
        <v>Yes</v>
      </c>
      <c r="E38" s="87">
        <v>6.0422323291</v>
      </c>
      <c r="F38" s="84" t="str">
        <f>IF($B38="N/A","N/A",IF(E38&gt;=2,"Yes","No"))</f>
        <v>Yes</v>
      </c>
      <c r="G38" s="87">
        <v>6.3353077816000001</v>
      </c>
      <c r="H38" s="84" t="str">
        <f>IF($B38="N/A","N/A",IF(G38&gt;=2,"Yes","No"))</f>
        <v>Yes</v>
      </c>
      <c r="I38" s="87">
        <v>6.8339999999999996</v>
      </c>
      <c r="J38" s="87">
        <v>4.8499999999999996</v>
      </c>
      <c r="K38" s="84" t="str">
        <f t="shared" si="3"/>
        <v>Yes</v>
      </c>
    </row>
    <row r="39" spans="1:11" x14ac:dyDescent="0.25">
      <c r="A39" s="178" t="s">
        <v>195</v>
      </c>
      <c r="B39" s="79" t="s">
        <v>56</v>
      </c>
      <c r="C39" s="87">
        <v>6.1495788654999997</v>
      </c>
      <c r="D39" s="84" t="str">
        <f>IF($B39="N/A","N/A",IF(C39&gt;30,"No",IF(C39&lt;5,"No","Yes")))</f>
        <v>Yes</v>
      </c>
      <c r="E39" s="87">
        <v>5.6457955750000002</v>
      </c>
      <c r="F39" s="84" t="str">
        <f>IF($B39="N/A","N/A",IF(E39&gt;30,"No",IF(E39&lt;5,"No","Yes")))</f>
        <v>Yes</v>
      </c>
      <c r="G39" s="87">
        <v>5.0987224158000002</v>
      </c>
      <c r="H39" s="84" t="str">
        <f>IF($B39="N/A","N/A",IF(G39&gt;30,"No",IF(G39&lt;5,"No","Yes")))</f>
        <v>Yes</v>
      </c>
      <c r="I39" s="87">
        <v>-8.19</v>
      </c>
      <c r="J39" s="87">
        <v>-9.69</v>
      </c>
      <c r="K39" s="84" t="str">
        <f t="shared" si="3"/>
        <v>Yes</v>
      </c>
    </row>
    <row r="40" spans="1:11" x14ac:dyDescent="0.25">
      <c r="A40" s="178" t="s">
        <v>196</v>
      </c>
      <c r="B40" s="79" t="s">
        <v>10</v>
      </c>
      <c r="C40" s="87">
        <v>23.160707640999998</v>
      </c>
      <c r="D40" s="84" t="str">
        <f>IF($B40="N/A","N/A",IF(C40&gt;75,"No",IF(C40&lt;15,"No","Yes")))</f>
        <v>Yes</v>
      </c>
      <c r="E40" s="87">
        <v>23.263687036</v>
      </c>
      <c r="F40" s="84" t="str">
        <f>IF($B40="N/A","N/A",IF(E40&gt;75,"No",IF(E40&lt;15,"No","Yes")))</f>
        <v>Yes</v>
      </c>
      <c r="G40" s="87">
        <v>21.504065041</v>
      </c>
      <c r="H40" s="84" t="str">
        <f>IF($B40="N/A","N/A",IF(G40&gt;75,"No",IF(G40&lt;15,"No","Yes")))</f>
        <v>Yes</v>
      </c>
      <c r="I40" s="87">
        <v>0.4446</v>
      </c>
      <c r="J40" s="87">
        <v>-7.56</v>
      </c>
      <c r="K40" s="84" t="str">
        <f t="shared" si="3"/>
        <v>Yes</v>
      </c>
    </row>
    <row r="41" spans="1:11" x14ac:dyDescent="0.25">
      <c r="A41" s="178" t="s">
        <v>197</v>
      </c>
      <c r="B41" s="79" t="s">
        <v>11</v>
      </c>
      <c r="C41" s="87">
        <v>70.689713492999999</v>
      </c>
      <c r="D41" s="84" t="str">
        <f>IF($B41="N/A","N/A",IF(C41&gt;70,"No",IF(C41&lt;25,"No","Yes")))</f>
        <v>No</v>
      </c>
      <c r="E41" s="87">
        <v>71.090517388999999</v>
      </c>
      <c r="F41" s="84" t="str">
        <f>IF($B41="N/A","N/A",IF(E41&gt;70,"No",IF(E41&lt;25,"No","Yes")))</f>
        <v>No</v>
      </c>
      <c r="G41" s="87">
        <v>73.397212543999999</v>
      </c>
      <c r="H41" s="84" t="str">
        <f>IF($B41="N/A","N/A",IF(G41&gt;70,"No",IF(G41&lt;25,"No","Yes")))</f>
        <v>No</v>
      </c>
      <c r="I41" s="87">
        <v>0.56699999999999995</v>
      </c>
      <c r="J41" s="87">
        <v>3.2450000000000001</v>
      </c>
      <c r="K41" s="84" t="str">
        <f t="shared" si="3"/>
        <v>Yes</v>
      </c>
    </row>
    <row r="42" spans="1:11" x14ac:dyDescent="0.25">
      <c r="A42" s="178" t="s">
        <v>198</v>
      </c>
      <c r="B42" s="79" t="s">
        <v>18</v>
      </c>
      <c r="C42" s="87">
        <v>50.018604336999999</v>
      </c>
      <c r="D42" s="84" t="str">
        <f>IF($B42="N/A","N/A",IF(C42&gt;70,"No",IF(C42&lt;35,"No","Yes")))</f>
        <v>Yes</v>
      </c>
      <c r="E42" s="87">
        <v>51.711520706000002</v>
      </c>
      <c r="F42" s="84" t="str">
        <f>IF($B42="N/A","N/A",IF(E42&gt;70,"No",IF(E42&lt;35,"No","Yes")))</f>
        <v>Yes</v>
      </c>
      <c r="G42" s="87">
        <v>53.542392567</v>
      </c>
      <c r="H42" s="84" t="str">
        <f>IF($B42="N/A","N/A",IF(G42&gt;70,"No",IF(G42&lt;35,"No","Yes")))</f>
        <v>Yes</v>
      </c>
      <c r="I42" s="87">
        <v>3.3849999999999998</v>
      </c>
      <c r="J42" s="87">
        <v>3.5409999999999999</v>
      </c>
      <c r="K42" s="84" t="str">
        <f t="shared" si="3"/>
        <v>Yes</v>
      </c>
    </row>
    <row r="43" spans="1:11" x14ac:dyDescent="0.25">
      <c r="A43" s="178" t="s">
        <v>199</v>
      </c>
      <c r="B43" s="79" t="s">
        <v>128</v>
      </c>
      <c r="C43" s="87">
        <v>2.0135930209000001</v>
      </c>
      <c r="D43" s="84" t="str">
        <f>IF($B43="N/A","N/A",IF(C43&gt;1,"Yes","No"))</f>
        <v>Yes</v>
      </c>
      <c r="E43" s="87">
        <v>2.0361063350999999</v>
      </c>
      <c r="F43" s="84" t="str">
        <f>IF($B43="N/A","N/A",IF(E43&gt;1,"Yes","No"))</f>
        <v>Yes</v>
      </c>
      <c r="G43" s="87">
        <v>2.0288503254000001</v>
      </c>
      <c r="H43" s="84" t="str">
        <f>IF($B43="N/A","N/A",IF(G43&gt;1,"Yes","No"))</f>
        <v>Yes</v>
      </c>
      <c r="I43" s="87">
        <v>1.1180000000000001</v>
      </c>
      <c r="J43" s="87">
        <v>-0.35599999999999998</v>
      </c>
      <c r="K43" s="84" t="str">
        <f t="shared" si="3"/>
        <v>Yes</v>
      </c>
    </row>
    <row r="44" spans="1:11" x14ac:dyDescent="0.25">
      <c r="A44" s="178" t="s">
        <v>200</v>
      </c>
      <c r="B44" s="79" t="s">
        <v>50</v>
      </c>
      <c r="C44" s="87">
        <v>0</v>
      </c>
      <c r="D44" s="84" t="str">
        <f>IF($B44="N/A","N/A",IF(C44&gt;15,"No",IF(C44&lt;-15,"No","Yes")))</f>
        <v>N/A</v>
      </c>
      <c r="E44" s="87">
        <v>0</v>
      </c>
      <c r="F44" s="84" t="str">
        <f>IF($B44="N/A","N/A",IF(E44&gt;15,"No",IF(E44&lt;-15,"No","Yes")))</f>
        <v>N/A</v>
      </c>
      <c r="G44" s="87">
        <v>0</v>
      </c>
      <c r="H44" s="84" t="str">
        <f>IF($B44="N/A","N/A",IF(G44&gt;15,"No",IF(G44&lt;-15,"No","Yes")))</f>
        <v>N/A</v>
      </c>
      <c r="I44" s="87" t="s">
        <v>1088</v>
      </c>
      <c r="J44" s="87" t="s">
        <v>1088</v>
      </c>
      <c r="K44" s="84" t="str">
        <f t="shared" si="3"/>
        <v>N/A</v>
      </c>
    </row>
    <row r="45" spans="1:11" x14ac:dyDescent="0.25">
      <c r="A45" s="178" t="s">
        <v>201</v>
      </c>
      <c r="B45" s="79" t="s">
        <v>50</v>
      </c>
      <c r="C45" s="87">
        <v>100</v>
      </c>
      <c r="D45" s="84" t="str">
        <f>IF($B45="N/A","N/A",IF(C45&gt;15,"No",IF(C45&lt;-15,"No","Yes")))</f>
        <v>N/A</v>
      </c>
      <c r="E45" s="87">
        <v>100</v>
      </c>
      <c r="F45" s="84" t="str">
        <f>IF($B45="N/A","N/A",IF(E45&gt;15,"No",IF(E45&lt;-15,"No","Yes")))</f>
        <v>N/A</v>
      </c>
      <c r="G45" s="87">
        <v>99.994577007000004</v>
      </c>
      <c r="H45" s="84" t="str">
        <f>IF($B45="N/A","N/A",IF(G45&gt;15,"No",IF(G45&lt;-15,"No","Yes")))</f>
        <v>N/A</v>
      </c>
      <c r="I45" s="87">
        <v>0</v>
      </c>
      <c r="J45" s="87">
        <v>-5.0000000000000001E-3</v>
      </c>
      <c r="K45" s="84" t="str">
        <f t="shared" si="3"/>
        <v>Yes</v>
      </c>
    </row>
    <row r="46" spans="1:11" x14ac:dyDescent="0.25">
      <c r="A46" s="178" t="s">
        <v>202</v>
      </c>
      <c r="B46" s="79" t="s">
        <v>50</v>
      </c>
      <c r="C46" s="87" t="s">
        <v>1088</v>
      </c>
      <c r="D46" s="84" t="str">
        <f>IF($B46="N/A","N/A",IF(C46&gt;15,"No",IF(C46&lt;-15,"No","Yes")))</f>
        <v>N/A</v>
      </c>
      <c r="E46" s="87" t="s">
        <v>1088</v>
      </c>
      <c r="F46" s="84" t="str">
        <f>IF($B46="N/A","N/A",IF(E46&gt;15,"No",IF(E46&lt;-15,"No","Yes")))</f>
        <v>N/A</v>
      </c>
      <c r="G46" s="87" t="s">
        <v>1088</v>
      </c>
      <c r="H46" s="84" t="str">
        <f>IF($B46="N/A","N/A",IF(G46&gt;15,"No",IF(G46&lt;-15,"No","Yes")))</f>
        <v>N/A</v>
      </c>
      <c r="I46" s="87" t="s">
        <v>1088</v>
      </c>
      <c r="J46" s="87" t="s">
        <v>1088</v>
      </c>
      <c r="K46" s="84" t="str">
        <f t="shared" si="3"/>
        <v>N/A</v>
      </c>
    </row>
    <row r="47" spans="1:11" x14ac:dyDescent="0.25">
      <c r="A47" s="178" t="s">
        <v>203</v>
      </c>
      <c r="B47" s="79" t="s">
        <v>50</v>
      </c>
      <c r="C47" s="87">
        <v>100</v>
      </c>
      <c r="D47" s="84" t="str">
        <f>IF($B47="N/A","N/A",IF(C47&gt;15,"No",IF(C47&lt;-15,"No","Yes")))</f>
        <v>N/A</v>
      </c>
      <c r="E47" s="87">
        <v>100</v>
      </c>
      <c r="F47" s="84" t="str">
        <f>IF($B47="N/A","N/A",IF(E47&gt;15,"No",IF(E47&lt;-15,"No","Yes")))</f>
        <v>N/A</v>
      </c>
      <c r="G47" s="87">
        <v>99.994576711999997</v>
      </c>
      <c r="H47" s="84" t="str">
        <f>IF($B47="N/A","N/A",IF(G47&gt;15,"No",IF(G47&lt;-15,"No","Yes")))</f>
        <v>N/A</v>
      </c>
      <c r="I47" s="87">
        <v>0</v>
      </c>
      <c r="J47" s="87">
        <v>-5.0000000000000001E-3</v>
      </c>
      <c r="K47" s="84" t="str">
        <f t="shared" si="3"/>
        <v>Yes</v>
      </c>
    </row>
    <row r="48" spans="1:11" x14ac:dyDescent="0.25">
      <c r="A48" s="178" t="s">
        <v>204</v>
      </c>
      <c r="B48" s="79" t="s">
        <v>19</v>
      </c>
      <c r="C48" s="87">
        <v>0</v>
      </c>
      <c r="D48" s="84" t="str">
        <f>IF($B48="N/A","N/A",IF(C48&gt;=90,"Yes","No"))</f>
        <v>No</v>
      </c>
      <c r="E48" s="87">
        <v>0</v>
      </c>
      <c r="F48" s="84" t="str">
        <f>IF($B48="N/A","N/A",IF(E48&gt;=90,"Yes","No"))</f>
        <v>No</v>
      </c>
      <c r="G48" s="87">
        <v>0</v>
      </c>
      <c r="H48" s="84" t="str">
        <f>IF($B48="N/A","N/A",IF(G48&gt;=90,"Yes","No"))</f>
        <v>No</v>
      </c>
      <c r="I48" s="87" t="s">
        <v>1088</v>
      </c>
      <c r="J48" s="87" t="s">
        <v>1088</v>
      </c>
      <c r="K48" s="84" t="str">
        <f t="shared" si="3"/>
        <v>N/A</v>
      </c>
    </row>
    <row r="49" spans="1:11" x14ac:dyDescent="0.25">
      <c r="A49" s="178" t="s">
        <v>87</v>
      </c>
      <c r="B49" s="79" t="s">
        <v>50</v>
      </c>
      <c r="C49" s="87">
        <v>12.238270811</v>
      </c>
      <c r="D49" s="84" t="str">
        <f>IF($B49="N/A","N/A",IF(C49&gt;15,"No",IF(C49&lt;-15,"No","Yes")))</f>
        <v>N/A</v>
      </c>
      <c r="E49" s="87">
        <v>12.300379577999999</v>
      </c>
      <c r="F49" s="84" t="str">
        <f>IF($B49="N/A","N/A",IF(E49&gt;15,"No",IF(E49&lt;-15,"No","Yes")))</f>
        <v>N/A</v>
      </c>
      <c r="G49" s="87">
        <v>14.021486642999999</v>
      </c>
      <c r="H49" s="84" t="str">
        <f>IF($B49="N/A","N/A",IF(G49&gt;15,"No",IF(G49&lt;-15,"No","Yes")))</f>
        <v>N/A</v>
      </c>
      <c r="I49" s="87">
        <v>0.50749999999999995</v>
      </c>
      <c r="J49" s="87">
        <v>13.99</v>
      </c>
      <c r="K49" s="84" t="str">
        <f t="shared" si="3"/>
        <v>Yes</v>
      </c>
    </row>
    <row r="50" spans="1:11" ht="25" x14ac:dyDescent="0.25">
      <c r="A50" s="178" t="s">
        <v>205</v>
      </c>
      <c r="B50" s="79" t="s">
        <v>50</v>
      </c>
      <c r="C50" s="87">
        <v>14.176504414</v>
      </c>
      <c r="D50" s="84" t="str">
        <f>IF($B50="N/A","N/A",IF(C50&gt;15,"No",IF(C50&lt;-15,"No","Yes")))</f>
        <v>N/A</v>
      </c>
      <c r="E50" s="87">
        <v>14.324795677999999</v>
      </c>
      <c r="F50" s="84" t="str">
        <f>IF($B50="N/A","N/A",IF(E50&gt;15,"No",IF(E50&lt;-15,"No","Yes")))</f>
        <v>N/A</v>
      </c>
      <c r="G50" s="87">
        <v>16.094657375000001</v>
      </c>
      <c r="H50" s="84" t="str">
        <f>IF($B50="N/A","N/A",IF(G50&gt;15,"No",IF(G50&lt;-15,"No","Yes")))</f>
        <v>N/A</v>
      </c>
      <c r="I50" s="87">
        <v>1.046</v>
      </c>
      <c r="J50" s="87">
        <v>12.36</v>
      </c>
      <c r="K50" s="84" t="str">
        <f t="shared" si="3"/>
        <v>Yes</v>
      </c>
    </row>
    <row r="51" spans="1:11" x14ac:dyDescent="0.25">
      <c r="A51" s="191" t="s">
        <v>176</v>
      </c>
      <c r="B51" s="192"/>
      <c r="C51" s="192"/>
      <c r="D51" s="192"/>
      <c r="E51" s="192"/>
      <c r="F51" s="192"/>
      <c r="G51" s="192"/>
      <c r="H51" s="192"/>
      <c r="I51" s="192"/>
      <c r="J51" s="192"/>
      <c r="K51" s="193"/>
    </row>
    <row r="52" spans="1:11" x14ac:dyDescent="0.25">
      <c r="A52" s="178" t="s">
        <v>700</v>
      </c>
      <c r="B52" s="79" t="s">
        <v>20</v>
      </c>
      <c r="C52" s="87">
        <v>72.753103542000005</v>
      </c>
      <c r="D52" s="84" t="str">
        <f>IF($B52="N/A","N/A",IF(C52&gt;90,"No",IF(C52&lt;75,"No","Yes")))</f>
        <v>No</v>
      </c>
      <c r="E52" s="87">
        <v>72.670382656000001</v>
      </c>
      <c r="F52" s="84" t="str">
        <f>IF($B52="N/A","N/A",IF(E52&gt;90,"No",IF(E52&lt;75,"No","Yes")))</f>
        <v>No</v>
      </c>
      <c r="G52" s="87">
        <v>75.531358885000003</v>
      </c>
      <c r="H52" s="84" t="str">
        <f>IF($B52="N/A","N/A",IF(G52&gt;90,"No",IF(G52&lt;75,"No","Yes")))</f>
        <v>Yes</v>
      </c>
      <c r="I52" s="87">
        <v>-0.114</v>
      </c>
      <c r="J52" s="87">
        <v>3.9369999999999998</v>
      </c>
      <c r="K52" s="84" t="str">
        <f>IF(J52="Div by 0", "N/A", IF(J52="N/A","N/A", IF(J52&gt;15, "No", IF(J52&lt;-15, "No", "Yes"))))</f>
        <v>Yes</v>
      </c>
    </row>
    <row r="53" spans="1:11" x14ac:dyDescent="0.25">
      <c r="A53" s="178" t="s">
        <v>701</v>
      </c>
      <c r="B53" s="79" t="s">
        <v>130</v>
      </c>
      <c r="C53" s="87">
        <v>23.979298447000001</v>
      </c>
      <c r="D53" s="84" t="str">
        <f>IF($B53="N/A","N/A",IF(C53&gt;10,"No",IF(C53&lt;1,"No","Yes")))</f>
        <v>No</v>
      </c>
      <c r="E53" s="87">
        <v>23.882638579999998</v>
      </c>
      <c r="F53" s="84" t="str">
        <f>IF($B53="N/A","N/A",IF(E53&gt;10,"No",IF(E53&lt;1,"No","Yes")))</f>
        <v>No</v>
      </c>
      <c r="G53" s="87">
        <v>20.656213704999999</v>
      </c>
      <c r="H53" s="84" t="str">
        <f>IF($B53="N/A","N/A",IF(G53&gt;10,"No",IF(G53&lt;1,"No","Yes")))</f>
        <v>No</v>
      </c>
      <c r="I53" s="87">
        <v>-0.40300000000000002</v>
      </c>
      <c r="J53" s="87">
        <v>-13.5</v>
      </c>
      <c r="K53" s="84" t="str">
        <f>IF(J53="Div by 0", "N/A", IF(J53="N/A","N/A", IF(J53&gt;15, "No", IF(J53&lt;-15, "No", "Yes"))))</f>
        <v>Yes</v>
      </c>
    </row>
    <row r="54" spans="1:11" x14ac:dyDescent="0.25">
      <c r="A54" s="178" t="s">
        <v>702</v>
      </c>
      <c r="B54" s="79" t="s">
        <v>172</v>
      </c>
      <c r="C54" s="87">
        <v>1.4003991475999999</v>
      </c>
      <c r="D54" s="84" t="str">
        <f>IF($B54="N/A","N/A",IF(C54&gt;2,"No",IF(C54&lt;=0,"No","Yes")))</f>
        <v>Yes</v>
      </c>
      <c r="E54" s="87">
        <v>1.5012139657000001</v>
      </c>
      <c r="F54" s="84" t="str">
        <f>IF($B54="N/A","N/A",IF(E54&gt;2,"No",IF(E54&lt;=0,"No","Yes")))</f>
        <v>Yes</v>
      </c>
      <c r="G54" s="87">
        <v>1.7595818814999999</v>
      </c>
      <c r="H54" s="84" t="str">
        <f>IF($B54="N/A","N/A",IF(G54&gt;2,"No",IF(G54&lt;=0,"No","Yes")))</f>
        <v>Yes</v>
      </c>
      <c r="I54" s="87">
        <v>7.1989999999999998</v>
      </c>
      <c r="J54" s="87">
        <v>17.21</v>
      </c>
      <c r="K54" s="84" t="str">
        <f>IF(J54="Div by 0", "N/A", IF(J54="N/A","N/A", IF(J54&gt;15, "No", IF(J54&lt;-15, "No", "Yes"))))</f>
        <v>No</v>
      </c>
    </row>
    <row r="55" spans="1:11" x14ac:dyDescent="0.25">
      <c r="A55" s="178" t="s">
        <v>703</v>
      </c>
      <c r="B55" s="79" t="s">
        <v>173</v>
      </c>
      <c r="C55" s="87">
        <v>1.2447992423000001</v>
      </c>
      <c r="D55" s="84" t="str">
        <f>IF($B55="N/A","N/A",IF(C55&gt;3,"No",IF(C55&lt;=0,"No","Yes")))</f>
        <v>Yes</v>
      </c>
      <c r="E55" s="87">
        <v>1.2994562801</v>
      </c>
      <c r="F55" s="84" t="str">
        <f>IF($B55="N/A","N/A",IF(E55&gt;3,"No",IF(E55&lt;=0,"No","Yes")))</f>
        <v>Yes</v>
      </c>
      <c r="G55" s="87">
        <v>1.1643437862999999</v>
      </c>
      <c r="H55" s="84" t="str">
        <f>IF($B55="N/A","N/A",IF(G55&gt;3,"No",IF(G55&lt;=0,"No","Yes")))</f>
        <v>Yes</v>
      </c>
      <c r="I55" s="87">
        <v>4.391</v>
      </c>
      <c r="J55" s="87">
        <v>-10.4</v>
      </c>
      <c r="K55" s="84" t="str">
        <f>IF(J55="Div by 0", "N/A", IF(J55="N/A","N/A", IF(J55&gt;15, "No", IF(J55&lt;-15, "No", "Yes"))))</f>
        <v>Yes</v>
      </c>
    </row>
    <row r="56" spans="1:11" ht="13" x14ac:dyDescent="0.3">
      <c r="A56" s="197" t="s">
        <v>207</v>
      </c>
      <c r="B56" s="198"/>
      <c r="C56" s="198"/>
      <c r="D56" s="198"/>
      <c r="E56" s="198"/>
      <c r="F56" s="198"/>
      <c r="G56" s="198"/>
      <c r="H56" s="198"/>
      <c r="I56" s="198"/>
      <c r="J56" s="198"/>
      <c r="K56" s="199"/>
    </row>
    <row r="57" spans="1:11" x14ac:dyDescent="0.25">
      <c r="A57" s="178" t="s">
        <v>46</v>
      </c>
      <c r="B57" s="79" t="s">
        <v>50</v>
      </c>
      <c r="C57" s="80">
        <v>15170</v>
      </c>
      <c r="D57" s="84" t="str">
        <f>IF($B57="N/A","N/A",IF(C57&gt;15,"No",IF(C57&lt;-15,"No","Yes")))</f>
        <v>N/A</v>
      </c>
      <c r="E57" s="80">
        <v>21330</v>
      </c>
      <c r="F57" s="84" t="str">
        <f>IF($B57="N/A","N/A",IF(E57&gt;15,"No",IF(E57&lt;-15,"No","Yes")))</f>
        <v>N/A</v>
      </c>
      <c r="G57" s="80">
        <v>20674</v>
      </c>
      <c r="H57" s="84" t="str">
        <f>IF($B57="N/A","N/A",IF(G57&gt;15,"No",IF(G57&lt;-15,"No","Yes")))</f>
        <v>N/A</v>
      </c>
      <c r="I57" s="87">
        <v>40.61</v>
      </c>
      <c r="J57" s="87">
        <v>-3.08</v>
      </c>
      <c r="K57" s="84" t="str">
        <f t="shared" ref="K57:K82" si="4">IF(J57="Div by 0", "N/A", IF(J57="N/A","N/A", IF(J57&gt;15, "No", IF(J57&lt;-15, "No", "Yes"))))</f>
        <v>Yes</v>
      </c>
    </row>
    <row r="58" spans="1:11" x14ac:dyDescent="0.25">
      <c r="A58" s="178" t="s">
        <v>170</v>
      </c>
      <c r="B58" s="79" t="s">
        <v>50</v>
      </c>
      <c r="C58" s="87">
        <v>100</v>
      </c>
      <c r="D58" s="84" t="str">
        <f>IF($B58="N/A","N/A",IF(C58&gt;15,"No",IF(C58&lt;-15,"No","Yes")))</f>
        <v>N/A</v>
      </c>
      <c r="E58" s="87">
        <v>100</v>
      </c>
      <c r="F58" s="84" t="str">
        <f>IF($B58="N/A","N/A",IF(E58&gt;15,"No",IF(E58&lt;-15,"No","Yes")))</f>
        <v>N/A</v>
      </c>
      <c r="G58" s="87">
        <v>100</v>
      </c>
      <c r="H58" s="84" t="str">
        <f>IF($B58="N/A","N/A",IF(G58&gt;15,"No",IF(G58&lt;-15,"No","Yes")))</f>
        <v>N/A</v>
      </c>
      <c r="I58" s="87">
        <v>0</v>
      </c>
      <c r="J58" s="87">
        <v>0</v>
      </c>
      <c r="K58" s="84" t="str">
        <f t="shared" si="4"/>
        <v>Yes</v>
      </c>
    </row>
    <row r="59" spans="1:11" x14ac:dyDescent="0.25">
      <c r="A59" s="178" t="s">
        <v>169</v>
      </c>
      <c r="B59" s="79" t="s">
        <v>127</v>
      </c>
      <c r="C59" s="87">
        <v>0</v>
      </c>
      <c r="D59" s="84" t="str">
        <f>IF($B59="N/A","N/A",IF(C59=0,"Yes","No"))</f>
        <v>Yes</v>
      </c>
      <c r="E59" s="87">
        <v>0</v>
      </c>
      <c r="F59" s="84" t="str">
        <f>IF($B59="N/A","N/A",IF(E59=0,"Yes","No"))</f>
        <v>Yes</v>
      </c>
      <c r="G59" s="87">
        <v>0</v>
      </c>
      <c r="H59" s="84" t="str">
        <f>IF($B59="N/A","N/A",IF(G59=0,"Yes","No"))</f>
        <v>Yes</v>
      </c>
      <c r="I59" s="87" t="s">
        <v>1088</v>
      </c>
      <c r="J59" s="87" t="s">
        <v>1088</v>
      </c>
      <c r="K59" s="84" t="str">
        <f t="shared" si="4"/>
        <v>N/A</v>
      </c>
    </row>
    <row r="60" spans="1:11" ht="12.75" customHeight="1" x14ac:dyDescent="0.25">
      <c r="A60" s="178" t="s">
        <v>184</v>
      </c>
      <c r="B60" s="79" t="s">
        <v>50</v>
      </c>
      <c r="C60" s="189">
        <v>1273.3249834999999</v>
      </c>
      <c r="D60" s="84" t="str">
        <f>IF($B60="N/A","N/A",IF(C60&gt;15,"No",IF(C60&lt;-15,"No","Yes")))</f>
        <v>N/A</v>
      </c>
      <c r="E60" s="189">
        <v>1187.7070792</v>
      </c>
      <c r="F60" s="84" t="str">
        <f>IF($B60="N/A","N/A",IF(E60&gt;15,"No",IF(E60&lt;-15,"No","Yes")))</f>
        <v>N/A</v>
      </c>
      <c r="G60" s="189">
        <v>1257.1542517</v>
      </c>
      <c r="H60" s="84" t="str">
        <f>IF($B60="N/A","N/A",IF(G60&gt;15,"No",IF(G60&lt;-15,"No","Yes")))</f>
        <v>N/A</v>
      </c>
      <c r="I60" s="87">
        <v>-6.72</v>
      </c>
      <c r="J60" s="87">
        <v>5.8470000000000004</v>
      </c>
      <c r="K60" s="84" t="str">
        <f t="shared" si="4"/>
        <v>Yes</v>
      </c>
    </row>
    <row r="61" spans="1:11" x14ac:dyDescent="0.25">
      <c r="A61" s="178" t="s">
        <v>48</v>
      </c>
      <c r="B61" s="79" t="s">
        <v>50</v>
      </c>
      <c r="C61" s="87">
        <v>1.4831905076</v>
      </c>
      <c r="D61" s="84" t="str">
        <f>IF($B61="N/A","N/A",IF(C61&gt;15,"No",IF(C61&lt;-15,"No","Yes")))</f>
        <v>N/A</v>
      </c>
      <c r="E61" s="87">
        <v>0.60947022969999998</v>
      </c>
      <c r="F61" s="84" t="str">
        <f>IF($B61="N/A","N/A",IF(E61&gt;15,"No",IF(E61&lt;-15,"No","Yes")))</f>
        <v>N/A</v>
      </c>
      <c r="G61" s="87">
        <v>0.73038599209999999</v>
      </c>
      <c r="H61" s="84" t="str">
        <f>IF($B61="N/A","N/A",IF(G61&gt;15,"No",IF(G61&lt;-15,"No","Yes")))</f>
        <v>N/A</v>
      </c>
      <c r="I61" s="87">
        <v>-58.9</v>
      </c>
      <c r="J61" s="87">
        <v>19.84</v>
      </c>
      <c r="K61" s="84" t="str">
        <f t="shared" si="4"/>
        <v>No</v>
      </c>
    </row>
    <row r="62" spans="1:11" x14ac:dyDescent="0.25">
      <c r="A62" s="178" t="s">
        <v>186</v>
      </c>
      <c r="B62" s="79" t="s">
        <v>50</v>
      </c>
      <c r="C62" s="189">
        <v>1428.9733332999999</v>
      </c>
      <c r="D62" s="84" t="str">
        <f>IF($B62="N/A","N/A",IF(C62&gt;15,"No",IF(C62&lt;-15,"No","Yes")))</f>
        <v>N/A</v>
      </c>
      <c r="E62" s="189">
        <v>1395.6615385</v>
      </c>
      <c r="F62" s="84" t="str">
        <f>IF($B62="N/A","N/A",IF(E62&gt;15,"No",IF(E62&lt;-15,"No","Yes")))</f>
        <v>N/A</v>
      </c>
      <c r="G62" s="189">
        <v>878.07947019999995</v>
      </c>
      <c r="H62" s="84" t="str">
        <f>IF($B62="N/A","N/A",IF(G62&gt;15,"No",IF(G62&lt;-15,"No","Yes")))</f>
        <v>N/A</v>
      </c>
      <c r="I62" s="87">
        <v>-2.33</v>
      </c>
      <c r="J62" s="87">
        <v>-37.1</v>
      </c>
      <c r="K62" s="84" t="str">
        <f t="shared" si="4"/>
        <v>No</v>
      </c>
    </row>
    <row r="63" spans="1:11" x14ac:dyDescent="0.25">
      <c r="A63" s="178" t="s">
        <v>125</v>
      </c>
      <c r="B63" s="79" t="s">
        <v>53</v>
      </c>
      <c r="C63" s="87">
        <v>99.782465392000006</v>
      </c>
      <c r="D63" s="84" t="str">
        <f>IF($B63="N/A","N/A",IF(C63&gt;100,"No",IF(C63&lt;95,"No","Yes")))</f>
        <v>Yes</v>
      </c>
      <c r="E63" s="87">
        <v>99.765588373</v>
      </c>
      <c r="F63" s="84" t="str">
        <f>IF($B63="N/A","N/A",IF(E63&gt;100,"No",IF(E63&lt;95,"No","Yes")))</f>
        <v>Yes</v>
      </c>
      <c r="G63" s="87">
        <v>99.371190867999999</v>
      </c>
      <c r="H63" s="84" t="str">
        <f>IF($B63="N/A","N/A",IF(G63&gt;100,"No",IF(G63&lt;95,"No","Yes")))</f>
        <v>Yes</v>
      </c>
      <c r="I63" s="87">
        <v>-1.7000000000000001E-2</v>
      </c>
      <c r="J63" s="87">
        <v>-0.39500000000000002</v>
      </c>
      <c r="K63" s="84" t="str">
        <f t="shared" si="4"/>
        <v>Yes</v>
      </c>
    </row>
    <row r="64" spans="1:11" x14ac:dyDescent="0.25">
      <c r="A64" s="178" t="s">
        <v>187</v>
      </c>
      <c r="B64" s="79" t="s">
        <v>128</v>
      </c>
      <c r="C64" s="87">
        <v>1.1989165621</v>
      </c>
      <c r="D64" s="84" t="str">
        <f>IF($B64="N/A","N/A",IF(C64&gt;1,"Yes","No"))</f>
        <v>Yes</v>
      </c>
      <c r="E64" s="87">
        <v>1.2155075188</v>
      </c>
      <c r="F64" s="84" t="str">
        <f>IF($B64="N/A","N/A",IF(E64&gt;1,"Yes","No"))</f>
        <v>Yes</v>
      </c>
      <c r="G64" s="87">
        <v>1.2131035826000001</v>
      </c>
      <c r="H64" s="84" t="str">
        <f>IF($B64="N/A","N/A",IF(G64&gt;1,"Yes","No"))</f>
        <v>Yes</v>
      </c>
      <c r="I64" s="87">
        <v>1.3839999999999999</v>
      </c>
      <c r="J64" s="87">
        <v>-0.19800000000000001</v>
      </c>
      <c r="K64" s="84" t="str">
        <f t="shared" si="4"/>
        <v>Yes</v>
      </c>
    </row>
    <row r="65" spans="1:11" x14ac:dyDescent="0.25">
      <c r="A65" s="178" t="s">
        <v>126</v>
      </c>
      <c r="B65" s="79" t="s">
        <v>53</v>
      </c>
      <c r="C65" s="87">
        <v>99.960448252999996</v>
      </c>
      <c r="D65" s="84" t="str">
        <f>IF($B65="N/A","N/A",IF(C65&gt;100,"No",IF(C65&lt;95,"No","Yes")))</f>
        <v>Yes</v>
      </c>
      <c r="E65" s="87">
        <v>99.990623534999997</v>
      </c>
      <c r="F65" s="84" t="str">
        <f>IF($B65="N/A","N/A",IF(E65&gt;100,"No",IF(E65&lt;95,"No","Yes")))</f>
        <v>Yes</v>
      </c>
      <c r="G65" s="87">
        <v>99.946793072999995</v>
      </c>
      <c r="H65" s="84" t="str">
        <f>IF($B65="N/A","N/A",IF(G65&gt;100,"No",IF(G65&lt;95,"No","Yes")))</f>
        <v>Yes</v>
      </c>
      <c r="I65" s="87">
        <v>3.0200000000000001E-2</v>
      </c>
      <c r="J65" s="87">
        <v>-4.3999999999999997E-2</v>
      </c>
      <c r="K65" s="84" t="str">
        <f t="shared" si="4"/>
        <v>Yes</v>
      </c>
    </row>
    <row r="66" spans="1:11" x14ac:dyDescent="0.25">
      <c r="A66" s="178" t="s">
        <v>188</v>
      </c>
      <c r="B66" s="79" t="s">
        <v>129</v>
      </c>
      <c r="C66" s="87">
        <v>11.668689000000001</v>
      </c>
      <c r="D66" s="84" t="str">
        <f>IF($B66="N/A","N/A",IF(C66&gt;3,"Yes","No"))</f>
        <v>Yes</v>
      </c>
      <c r="E66" s="87">
        <v>11.896989872000001</v>
      </c>
      <c r="F66" s="84" t="str">
        <f>IF($B66="N/A","N/A",IF(E66&gt;3,"Yes","No"))</f>
        <v>Yes</v>
      </c>
      <c r="G66" s="87">
        <v>12.050525092999999</v>
      </c>
      <c r="H66" s="84" t="str">
        <f>IF($B66="N/A","N/A",IF(G66&gt;3,"Yes","No"))</f>
        <v>Yes</v>
      </c>
      <c r="I66" s="87">
        <v>1.9570000000000001</v>
      </c>
      <c r="J66" s="87">
        <v>1.2909999999999999</v>
      </c>
      <c r="K66" s="84" t="str">
        <f t="shared" si="4"/>
        <v>Yes</v>
      </c>
    </row>
    <row r="67" spans="1:11" x14ac:dyDescent="0.25">
      <c r="A67" s="178" t="s">
        <v>842</v>
      </c>
      <c r="B67" s="79" t="s">
        <v>16</v>
      </c>
      <c r="C67" s="87">
        <v>6.8823257959999999</v>
      </c>
      <c r="D67" s="84" t="str">
        <f>IF($B67="N/A","N/A",IF(C67&gt;=8,"No",IF(C67&lt;2,"No","Yes")))</f>
        <v>Yes</v>
      </c>
      <c r="E67" s="87">
        <v>6.5621717929000001</v>
      </c>
      <c r="F67" s="84" t="str">
        <f>IF($B67="N/A","N/A",IF(E67&gt;=8,"No",IF(E67&lt;2,"No","Yes")))</f>
        <v>Yes</v>
      </c>
      <c r="G67" s="87">
        <v>6.5816968173000001</v>
      </c>
      <c r="H67" s="84" t="str">
        <f>IF($B67="N/A","N/A",IF(G67&gt;=8,"No",IF(G67&lt;2,"No","Yes")))</f>
        <v>Yes</v>
      </c>
      <c r="I67" s="87">
        <v>-4.6500000000000004</v>
      </c>
      <c r="J67" s="87">
        <v>0.29749999999999999</v>
      </c>
      <c r="K67" s="84" t="str">
        <f t="shared" si="4"/>
        <v>Yes</v>
      </c>
    </row>
    <row r="68" spans="1:11" x14ac:dyDescent="0.25">
      <c r="A68" s="178" t="s">
        <v>943</v>
      </c>
      <c r="B68" s="79" t="s">
        <v>55</v>
      </c>
      <c r="C68" s="87" t="s">
        <v>50</v>
      </c>
      <c r="D68" s="84" t="str">
        <f>IF(OR($B68="N/A",$C68="N/A"),"N/A",IF(C68&gt;100,"No",IF(C68&lt;98,"No","Yes")))</f>
        <v>N/A</v>
      </c>
      <c r="E68" s="87" t="s">
        <v>50</v>
      </c>
      <c r="F68" s="84" t="str">
        <f>IF(OR($B68="N/A",$E68="N/A"),"N/A",IF(E68&gt;100,"No",IF(E68&lt;98,"No","Yes")))</f>
        <v>N/A</v>
      </c>
      <c r="G68" s="87">
        <v>99.869401179999997</v>
      </c>
      <c r="H68" s="84" t="str">
        <f>IF($B68="N/A","N/A",IF(G68&gt;100,"No",IF(G68&lt;98,"No","Yes")))</f>
        <v>Yes</v>
      </c>
      <c r="I68" s="87" t="s">
        <v>50</v>
      </c>
      <c r="J68" s="87" t="s">
        <v>50</v>
      </c>
      <c r="K68" s="84" t="str">
        <f t="shared" si="4"/>
        <v>N/A</v>
      </c>
    </row>
    <row r="69" spans="1:11" x14ac:dyDescent="0.25">
      <c r="A69" s="178" t="s">
        <v>190</v>
      </c>
      <c r="B69" s="79" t="s">
        <v>53</v>
      </c>
      <c r="C69" s="87">
        <v>99.709953855999998</v>
      </c>
      <c r="D69" s="84" t="str">
        <f>IF($B69="N/A","N/A",IF(C69&gt;100,"No",IF(C69&lt;95,"No","Yes")))</f>
        <v>Yes</v>
      </c>
      <c r="E69" s="87">
        <v>99.826535395999997</v>
      </c>
      <c r="F69" s="84" t="str">
        <f>IF($B69="N/A","N/A",IF(E69&gt;100,"No",IF(E69&lt;95,"No","Yes")))</f>
        <v>Yes</v>
      </c>
      <c r="G69" s="87">
        <v>99.675921446999993</v>
      </c>
      <c r="H69" s="84" t="str">
        <f>IF($B69="N/A","N/A",IF(G69&gt;100,"No",IF(G69&lt;95,"No","Yes")))</f>
        <v>Yes</v>
      </c>
      <c r="I69" s="87">
        <v>0.1169</v>
      </c>
      <c r="J69" s="87">
        <v>-0.151</v>
      </c>
      <c r="K69" s="84" t="str">
        <f t="shared" si="4"/>
        <v>Yes</v>
      </c>
    </row>
    <row r="70" spans="1:11" x14ac:dyDescent="0.25">
      <c r="A70" s="178" t="s">
        <v>191</v>
      </c>
      <c r="B70" s="79" t="s">
        <v>53</v>
      </c>
      <c r="C70" s="87">
        <v>100</v>
      </c>
      <c r="D70" s="84" t="str">
        <f>IF($B70="N/A","N/A",IF(C70&gt;100,"No",IF(C70&lt;95,"No","Yes")))</f>
        <v>Yes</v>
      </c>
      <c r="E70" s="87">
        <v>100</v>
      </c>
      <c r="F70" s="84" t="str">
        <f>IF($B70="N/A","N/A",IF(E70&gt;100,"No",IF(E70&lt;95,"No","Yes")))</f>
        <v>Yes</v>
      </c>
      <c r="G70" s="87">
        <v>100</v>
      </c>
      <c r="H70" s="84" t="str">
        <f>IF($B70="N/A","N/A",IF(G70&gt;100,"No",IF(G70&lt;95,"No","Yes")))</f>
        <v>Yes</v>
      </c>
      <c r="I70" s="87">
        <v>0</v>
      </c>
      <c r="J70" s="87">
        <v>0</v>
      </c>
      <c r="K70" s="84" t="str">
        <f t="shared" si="4"/>
        <v>Yes</v>
      </c>
    </row>
    <row r="71" spans="1:11" x14ac:dyDescent="0.25">
      <c r="A71" s="178" t="s">
        <v>193</v>
      </c>
      <c r="B71" s="79" t="s">
        <v>55</v>
      </c>
      <c r="C71" s="87">
        <v>99.986816083999997</v>
      </c>
      <c r="D71" s="84" t="str">
        <f>IF($B71="N/A","N/A",IF(C71&gt;100,"No",IF(C71&lt;98,"No","Yes")))</f>
        <v>Yes</v>
      </c>
      <c r="E71" s="87">
        <v>100</v>
      </c>
      <c r="F71" s="84" t="str">
        <f>IF($B71="N/A","N/A",IF(E71&gt;100,"No",IF(E71&lt;98,"No","Yes")))</f>
        <v>Yes</v>
      </c>
      <c r="G71" s="87">
        <v>99.946793072999995</v>
      </c>
      <c r="H71" s="84" t="str">
        <f>IF($B71="N/A","N/A",IF(G71&gt;100,"No",IF(G71&lt;98,"No","Yes")))</f>
        <v>Yes</v>
      </c>
      <c r="I71" s="87">
        <v>1.32E-2</v>
      </c>
      <c r="J71" s="87">
        <v>-5.2999999999999999E-2</v>
      </c>
      <c r="K71" s="84" t="str">
        <f t="shared" si="4"/>
        <v>Yes</v>
      </c>
    </row>
    <row r="72" spans="1:11" x14ac:dyDescent="0.25">
      <c r="A72" s="178" t="s">
        <v>194</v>
      </c>
      <c r="B72" s="79" t="s">
        <v>17</v>
      </c>
      <c r="C72" s="87">
        <v>6.7339135021000001</v>
      </c>
      <c r="D72" s="84" t="str">
        <f>IF($B72="N/A","N/A",IF(C72&gt;=2,"Yes","No"))</f>
        <v>Yes</v>
      </c>
      <c r="E72" s="87">
        <v>7.7557899672000001</v>
      </c>
      <c r="F72" s="84" t="str">
        <f>IF($B72="N/A","N/A",IF(E72&gt;=2,"Yes","No"))</f>
        <v>Yes</v>
      </c>
      <c r="G72" s="87">
        <v>8.0042588201000004</v>
      </c>
      <c r="H72" s="84" t="str">
        <f>IF($B72="N/A","N/A",IF(G72&gt;=2,"Yes","No"))</f>
        <v>Yes</v>
      </c>
      <c r="I72" s="87">
        <v>15.18</v>
      </c>
      <c r="J72" s="87">
        <v>3.2040000000000002</v>
      </c>
      <c r="K72" s="84" t="str">
        <f t="shared" si="4"/>
        <v>Yes</v>
      </c>
    </row>
    <row r="73" spans="1:11" x14ac:dyDescent="0.25">
      <c r="A73" s="178" t="s">
        <v>195</v>
      </c>
      <c r="B73" s="79" t="s">
        <v>56</v>
      </c>
      <c r="C73" s="87">
        <v>7.0872890294999999</v>
      </c>
      <c r="D73" s="84" t="str">
        <f>IF($B73="N/A","N/A",IF(C73&gt;30,"No",IF(C73&lt;5,"No","Yes")))</f>
        <v>Yes</v>
      </c>
      <c r="E73" s="87">
        <v>6.7604313174000001</v>
      </c>
      <c r="F73" s="84" t="str">
        <f>IF($B73="N/A","N/A",IF(E73&gt;30,"No",IF(E73&lt;5,"No","Yes")))</f>
        <v>Yes</v>
      </c>
      <c r="G73" s="87">
        <v>5.7542467212000004</v>
      </c>
      <c r="H73" s="84" t="str">
        <f>IF($B73="N/A","N/A",IF(G73&gt;30,"No",IF(G73&lt;5,"No","Yes")))</f>
        <v>Yes</v>
      </c>
      <c r="I73" s="87">
        <v>-4.6100000000000003</v>
      </c>
      <c r="J73" s="87">
        <v>-14.9</v>
      </c>
      <c r="K73" s="84" t="str">
        <f t="shared" si="4"/>
        <v>Yes</v>
      </c>
    </row>
    <row r="74" spans="1:11" x14ac:dyDescent="0.25">
      <c r="A74" s="178" t="s">
        <v>196</v>
      </c>
      <c r="B74" s="79" t="s">
        <v>10</v>
      </c>
      <c r="C74" s="87">
        <v>36.853902953999999</v>
      </c>
      <c r="D74" s="84" t="str">
        <f>IF($B74="N/A","N/A",IF(C74&gt;75,"No",IF(C74&lt;15,"No","Yes")))</f>
        <v>Yes</v>
      </c>
      <c r="E74" s="87">
        <v>38.856071260999997</v>
      </c>
      <c r="F74" s="84" t="str">
        <f>IF($B74="N/A","N/A",IF(E74&gt;75,"No",IF(E74&lt;15,"No","Yes")))</f>
        <v>Yes</v>
      </c>
      <c r="G74" s="87">
        <v>36.514542902999999</v>
      </c>
      <c r="H74" s="84" t="str">
        <f>IF($B74="N/A","N/A",IF(G74&gt;75,"No",IF(G74&lt;15,"No","Yes")))</f>
        <v>Yes</v>
      </c>
      <c r="I74" s="87">
        <v>5.4329999999999998</v>
      </c>
      <c r="J74" s="87">
        <v>-6.03</v>
      </c>
      <c r="K74" s="84" t="str">
        <f t="shared" si="4"/>
        <v>Yes</v>
      </c>
    </row>
    <row r="75" spans="1:11" x14ac:dyDescent="0.25">
      <c r="A75" s="178" t="s">
        <v>197</v>
      </c>
      <c r="B75" s="79" t="s">
        <v>11</v>
      </c>
      <c r="C75" s="87">
        <v>56.058808016999997</v>
      </c>
      <c r="D75" s="84" t="str">
        <f>IF($B75="N/A","N/A",IF(C75&gt;70,"No",IF(C75&lt;25,"No","Yes")))</f>
        <v>Yes</v>
      </c>
      <c r="E75" s="87">
        <v>54.378809189000002</v>
      </c>
      <c r="F75" s="84" t="str">
        <f>IF($B75="N/A","N/A",IF(E75&gt;70,"No",IF(E75&lt;25,"No","Yes")))</f>
        <v>Yes</v>
      </c>
      <c r="G75" s="87">
        <v>57.731210376</v>
      </c>
      <c r="H75" s="84" t="str">
        <f>IF($B75="N/A","N/A",IF(G75&gt;70,"No",IF(G75&lt;25,"No","Yes")))</f>
        <v>Yes</v>
      </c>
      <c r="I75" s="87">
        <v>-3</v>
      </c>
      <c r="J75" s="87">
        <v>6.165</v>
      </c>
      <c r="K75" s="84" t="str">
        <f t="shared" si="4"/>
        <v>Yes</v>
      </c>
    </row>
    <row r="76" spans="1:11" x14ac:dyDescent="0.25">
      <c r="A76" s="178" t="s">
        <v>198</v>
      </c>
      <c r="B76" s="79" t="s">
        <v>18</v>
      </c>
      <c r="C76" s="87">
        <v>37.231377719000001</v>
      </c>
      <c r="D76" s="84" t="str">
        <f>IF($B76="N/A","N/A",IF(C76&gt;70,"No",IF(C76&lt;35,"No","Yes")))</f>
        <v>Yes</v>
      </c>
      <c r="E76" s="87">
        <v>43.483356774000001</v>
      </c>
      <c r="F76" s="84" t="str">
        <f>IF($B76="N/A","N/A",IF(E76&gt;70,"No",IF(E76&lt;35,"No","Yes")))</f>
        <v>Yes</v>
      </c>
      <c r="G76" s="87">
        <v>48.379607235999998</v>
      </c>
      <c r="H76" s="84" t="str">
        <f>IF($B76="N/A","N/A",IF(G76&gt;70,"No",IF(G76&lt;35,"No","Yes")))</f>
        <v>Yes</v>
      </c>
      <c r="I76" s="87">
        <v>16.79</v>
      </c>
      <c r="J76" s="87">
        <v>11.26</v>
      </c>
      <c r="K76" s="84" t="str">
        <f t="shared" si="4"/>
        <v>Yes</v>
      </c>
    </row>
    <row r="77" spans="1:11" x14ac:dyDescent="0.25">
      <c r="A77" s="178" t="s">
        <v>199</v>
      </c>
      <c r="B77" s="79" t="s">
        <v>128</v>
      </c>
      <c r="C77" s="87">
        <v>2.1882082153</v>
      </c>
      <c r="D77" s="84" t="str">
        <f>IF($B77="N/A","N/A",IF(C77&gt;1,"Yes","No"))</f>
        <v>Yes</v>
      </c>
      <c r="E77" s="87">
        <v>2.2788140162000001</v>
      </c>
      <c r="F77" s="84" t="str">
        <f>IF($B77="N/A","N/A",IF(E77&gt;1,"Yes","No"))</f>
        <v>Yes</v>
      </c>
      <c r="G77" s="87">
        <v>2.2384523095</v>
      </c>
      <c r="H77" s="84" t="str">
        <f>IF($B77="N/A","N/A",IF(G77&gt;1,"Yes","No"))</f>
        <v>Yes</v>
      </c>
      <c r="I77" s="87">
        <v>4.141</v>
      </c>
      <c r="J77" s="87">
        <v>-1.77</v>
      </c>
      <c r="K77" s="84" t="str">
        <f t="shared" si="4"/>
        <v>Yes</v>
      </c>
    </row>
    <row r="78" spans="1:11" x14ac:dyDescent="0.25">
      <c r="A78" s="178" t="s">
        <v>200</v>
      </c>
      <c r="B78" s="79" t="s">
        <v>50</v>
      </c>
      <c r="C78" s="87">
        <v>0</v>
      </c>
      <c r="D78" s="84" t="str">
        <f>IF($B78="N/A","N/A",IF(C78&gt;15,"No",IF(C78&lt;-15,"No","Yes")))</f>
        <v>N/A</v>
      </c>
      <c r="E78" s="87">
        <v>0</v>
      </c>
      <c r="F78" s="84" t="str">
        <f>IF($B78="N/A","N/A",IF(E78&gt;15,"No",IF(E78&lt;-15,"No","Yes")))</f>
        <v>N/A</v>
      </c>
      <c r="G78" s="87">
        <v>0</v>
      </c>
      <c r="H78" s="84" t="str">
        <f>IF($B78="N/A","N/A",IF(G78&gt;15,"No",IF(G78&lt;-15,"No","Yes")))</f>
        <v>N/A</v>
      </c>
      <c r="I78" s="87" t="s">
        <v>1088</v>
      </c>
      <c r="J78" s="87" t="s">
        <v>1088</v>
      </c>
      <c r="K78" s="84" t="str">
        <f t="shared" si="4"/>
        <v>N/A</v>
      </c>
    </row>
    <row r="79" spans="1:11" x14ac:dyDescent="0.25">
      <c r="A79" s="178" t="s">
        <v>201</v>
      </c>
      <c r="B79" s="79" t="s">
        <v>50</v>
      </c>
      <c r="C79" s="87">
        <v>100</v>
      </c>
      <c r="D79" s="84" t="str">
        <f>IF($B79="N/A","N/A",IF(C79&gt;15,"No",IF(C79&lt;-15,"No","Yes")))</f>
        <v>N/A</v>
      </c>
      <c r="E79" s="87">
        <v>99.967654987000003</v>
      </c>
      <c r="F79" s="84" t="str">
        <f>IF($B79="N/A","N/A",IF(E79&gt;15,"No",IF(E79&lt;-15,"No","Yes")))</f>
        <v>N/A</v>
      </c>
      <c r="G79" s="87">
        <v>99.530093980999993</v>
      </c>
      <c r="H79" s="84" t="str">
        <f>IF($B79="N/A","N/A",IF(G79&gt;15,"No",IF(G79&lt;-15,"No","Yes")))</f>
        <v>N/A</v>
      </c>
      <c r="I79" s="87">
        <v>-3.2000000000000001E-2</v>
      </c>
      <c r="J79" s="87">
        <v>-0.438</v>
      </c>
      <c r="K79" s="84" t="str">
        <f t="shared" si="4"/>
        <v>Yes</v>
      </c>
    </row>
    <row r="80" spans="1:11" x14ac:dyDescent="0.25">
      <c r="A80" s="178" t="s">
        <v>202</v>
      </c>
      <c r="B80" s="79" t="s">
        <v>50</v>
      </c>
      <c r="C80" s="87" t="s">
        <v>1088</v>
      </c>
      <c r="D80" s="84" t="str">
        <f>IF($B80="N/A","N/A",IF(C80&gt;15,"No",IF(C80&lt;-15,"No","Yes")))</f>
        <v>N/A</v>
      </c>
      <c r="E80" s="87" t="s">
        <v>1088</v>
      </c>
      <c r="F80" s="84" t="str">
        <f>IF($B80="N/A","N/A",IF(E80&gt;15,"No",IF(E80&lt;-15,"No","Yes")))</f>
        <v>N/A</v>
      </c>
      <c r="G80" s="87" t="s">
        <v>1088</v>
      </c>
      <c r="H80" s="84" t="str">
        <f>IF($B80="N/A","N/A",IF(G80&gt;15,"No",IF(G80&lt;-15,"No","Yes")))</f>
        <v>N/A</v>
      </c>
      <c r="I80" s="87" t="s">
        <v>1088</v>
      </c>
      <c r="J80" s="87" t="s">
        <v>1088</v>
      </c>
      <c r="K80" s="84" t="str">
        <f t="shared" si="4"/>
        <v>N/A</v>
      </c>
    </row>
    <row r="81" spans="1:11" x14ac:dyDescent="0.25">
      <c r="A81" s="178" t="s">
        <v>203</v>
      </c>
      <c r="B81" s="79" t="s">
        <v>50</v>
      </c>
      <c r="C81" s="87">
        <v>100</v>
      </c>
      <c r="D81" s="84" t="str">
        <f>IF($B81="N/A","N/A",IF(C81&gt;15,"No",IF(C81&lt;-15,"No","Yes")))</f>
        <v>N/A</v>
      </c>
      <c r="E81" s="87">
        <v>99.989214840000002</v>
      </c>
      <c r="F81" s="84" t="str">
        <f>IF($B81="N/A","N/A",IF(E81&gt;15,"No",IF(E81&lt;-15,"No","Yes")))</f>
        <v>N/A</v>
      </c>
      <c r="G81" s="87">
        <v>99.989954796999996</v>
      </c>
      <c r="H81" s="84" t="str">
        <f>IF($B81="N/A","N/A",IF(G81&gt;15,"No",IF(G81&lt;-15,"No","Yes")))</f>
        <v>N/A</v>
      </c>
      <c r="I81" s="87">
        <v>-1.0999999999999999E-2</v>
      </c>
      <c r="J81" s="87">
        <v>6.9999999999999999E-4</v>
      </c>
      <c r="K81" s="84" t="str">
        <f t="shared" si="4"/>
        <v>Yes</v>
      </c>
    </row>
    <row r="82" spans="1:11" x14ac:dyDescent="0.25">
      <c r="A82" s="178" t="s">
        <v>204</v>
      </c>
      <c r="B82" s="79" t="s">
        <v>19</v>
      </c>
      <c r="C82" s="87">
        <v>0</v>
      </c>
      <c r="D82" s="84" t="str">
        <f>IF($B82="N/A","N/A",IF(C82&gt;=90,"Yes","No"))</f>
        <v>No</v>
      </c>
      <c r="E82" s="87">
        <v>0</v>
      </c>
      <c r="F82" s="84" t="str">
        <f>IF($B82="N/A","N/A",IF(E82&gt;=90,"Yes","No"))</f>
        <v>No</v>
      </c>
      <c r="G82" s="87">
        <v>0</v>
      </c>
      <c r="H82" s="84" t="str">
        <f>IF($B82="N/A","N/A",IF(G82&gt;=90,"Yes","No"))</f>
        <v>No</v>
      </c>
      <c r="I82" s="87" t="s">
        <v>1088</v>
      </c>
      <c r="J82" s="87" t="s">
        <v>1088</v>
      </c>
      <c r="K82" s="84" t="str">
        <f t="shared" si="4"/>
        <v>N/A</v>
      </c>
    </row>
    <row r="83" spans="1:11" x14ac:dyDescent="0.25">
      <c r="C83" s="184"/>
      <c r="D83" s="184"/>
      <c r="E83" s="184"/>
      <c r="F83" s="184"/>
      <c r="G83" s="184"/>
      <c r="H83" s="184"/>
      <c r="I83" s="185"/>
      <c r="J83" s="185"/>
      <c r="K83" s="184"/>
    </row>
    <row r="84" spans="1:11" x14ac:dyDescent="0.25">
      <c r="C84" s="184"/>
      <c r="D84" s="184"/>
      <c r="E84" s="184"/>
      <c r="F84" s="184"/>
      <c r="G84" s="184"/>
      <c r="H84" s="184"/>
      <c r="I84" s="185"/>
      <c r="J84" s="185"/>
      <c r="K84" s="184"/>
    </row>
    <row r="85" spans="1:11" x14ac:dyDescent="0.25">
      <c r="C85" s="184"/>
      <c r="D85" s="184"/>
      <c r="E85" s="184"/>
      <c r="F85" s="184"/>
      <c r="G85" s="184"/>
      <c r="H85" s="184"/>
      <c r="I85" s="185"/>
      <c r="J85" s="185"/>
      <c r="K85" s="184"/>
    </row>
    <row r="86" spans="1:11" x14ac:dyDescent="0.25">
      <c r="C86" s="184"/>
      <c r="D86" s="184"/>
      <c r="E86" s="184"/>
      <c r="F86" s="184"/>
      <c r="G86" s="184"/>
      <c r="H86" s="184"/>
      <c r="I86" s="185"/>
      <c r="J86" s="185"/>
      <c r="K86" s="184"/>
    </row>
    <row r="87" spans="1:11" x14ac:dyDescent="0.25">
      <c r="C87" s="184"/>
      <c r="D87" s="184"/>
      <c r="E87" s="184"/>
      <c r="F87" s="184"/>
      <c r="G87" s="184"/>
      <c r="H87" s="184"/>
      <c r="I87" s="185"/>
      <c r="J87" s="185"/>
      <c r="K87" s="184"/>
    </row>
    <row r="88" spans="1:11" x14ac:dyDescent="0.25">
      <c r="C88" s="184"/>
      <c r="D88" s="184"/>
      <c r="E88" s="184"/>
      <c r="F88" s="184"/>
      <c r="G88" s="184"/>
      <c r="H88" s="184"/>
      <c r="I88" s="185"/>
      <c r="J88" s="185"/>
      <c r="K88" s="184"/>
    </row>
    <row r="89" spans="1:11" x14ac:dyDescent="0.25">
      <c r="C89" s="184"/>
      <c r="D89" s="184"/>
      <c r="E89" s="184"/>
      <c r="F89" s="184"/>
      <c r="G89" s="184"/>
      <c r="H89" s="184"/>
      <c r="I89" s="185"/>
      <c r="J89" s="185"/>
      <c r="K89" s="184"/>
    </row>
    <row r="90" spans="1:11" x14ac:dyDescent="0.25">
      <c r="C90" s="184"/>
      <c r="D90" s="184"/>
      <c r="E90" s="184"/>
      <c r="F90" s="184"/>
      <c r="G90" s="184"/>
      <c r="H90" s="184"/>
      <c r="I90" s="185"/>
      <c r="J90" s="185"/>
      <c r="K90" s="184"/>
    </row>
    <row r="91" spans="1:11" x14ac:dyDescent="0.25">
      <c r="C91" s="184"/>
      <c r="D91" s="184"/>
      <c r="E91" s="184"/>
      <c r="F91" s="184"/>
      <c r="G91" s="184"/>
      <c r="H91" s="184"/>
      <c r="I91" s="185"/>
      <c r="J91" s="185"/>
      <c r="K91" s="184"/>
    </row>
    <row r="92" spans="1:11" x14ac:dyDescent="0.25">
      <c r="C92" s="184"/>
      <c r="D92" s="184"/>
      <c r="E92" s="184"/>
      <c r="F92" s="184"/>
      <c r="G92" s="184"/>
      <c r="H92" s="184"/>
      <c r="I92" s="185"/>
      <c r="J92" s="185"/>
      <c r="K92" s="184"/>
    </row>
    <row r="93" spans="1:11" x14ac:dyDescent="0.25">
      <c r="C93" s="184"/>
      <c r="D93" s="184"/>
      <c r="E93" s="184"/>
      <c r="F93" s="184"/>
      <c r="G93" s="184"/>
      <c r="H93" s="184"/>
      <c r="I93" s="185"/>
      <c r="J93" s="185"/>
      <c r="K93" s="184"/>
    </row>
    <row r="94" spans="1:11" x14ac:dyDescent="0.25">
      <c r="C94" s="184"/>
      <c r="D94" s="184"/>
      <c r="E94" s="184"/>
      <c r="F94" s="184"/>
      <c r="G94" s="184"/>
      <c r="H94" s="184"/>
      <c r="I94" s="185"/>
      <c r="J94" s="185"/>
      <c r="K94" s="184"/>
    </row>
    <row r="95" spans="1:11" x14ac:dyDescent="0.25">
      <c r="C95" s="184"/>
      <c r="D95" s="184"/>
      <c r="E95" s="184"/>
      <c r="F95" s="184"/>
      <c r="G95" s="184"/>
      <c r="H95" s="184"/>
      <c r="I95" s="185"/>
      <c r="J95" s="185"/>
      <c r="K95" s="184"/>
    </row>
    <row r="96" spans="1:11" x14ac:dyDescent="0.25">
      <c r="C96" s="184"/>
      <c r="D96" s="184"/>
      <c r="E96" s="184"/>
      <c r="F96" s="184"/>
      <c r="G96" s="184"/>
      <c r="H96" s="184"/>
      <c r="I96" s="185"/>
      <c r="J96" s="185"/>
      <c r="K96" s="184"/>
    </row>
    <row r="97" spans="3:11" x14ac:dyDescent="0.25">
      <c r="C97" s="184"/>
      <c r="D97" s="184"/>
      <c r="E97" s="184"/>
      <c r="F97" s="184"/>
      <c r="G97" s="184"/>
      <c r="H97" s="184"/>
      <c r="I97" s="185"/>
      <c r="J97" s="185"/>
      <c r="K97" s="184"/>
    </row>
    <row r="98" spans="3:11" x14ac:dyDescent="0.25">
      <c r="C98" s="184"/>
      <c r="D98" s="184"/>
      <c r="E98" s="184"/>
      <c r="F98" s="184"/>
      <c r="G98" s="184"/>
      <c r="H98" s="184"/>
      <c r="I98" s="185"/>
      <c r="J98" s="185"/>
      <c r="K98" s="184"/>
    </row>
    <row r="99" spans="3:11" x14ac:dyDescent="0.25">
      <c r="C99" s="184"/>
      <c r="D99" s="184"/>
      <c r="E99" s="184"/>
      <c r="F99" s="184"/>
      <c r="G99" s="184"/>
      <c r="H99" s="184"/>
      <c r="I99" s="185"/>
      <c r="J99" s="185"/>
      <c r="K99" s="184"/>
    </row>
    <row r="100" spans="3:11" x14ac:dyDescent="0.25">
      <c r="C100" s="184"/>
      <c r="D100" s="184"/>
      <c r="E100" s="184"/>
      <c r="F100" s="184"/>
      <c r="G100" s="184"/>
      <c r="H100" s="184"/>
      <c r="I100" s="185"/>
      <c r="J100" s="185"/>
      <c r="K100" s="184"/>
    </row>
    <row r="101" spans="3:11" x14ac:dyDescent="0.25">
      <c r="C101" s="184"/>
      <c r="D101" s="184"/>
      <c r="E101" s="184"/>
      <c r="F101" s="184"/>
      <c r="G101" s="184"/>
      <c r="H101" s="184"/>
      <c r="I101" s="185"/>
      <c r="J101" s="185"/>
      <c r="K101" s="184"/>
    </row>
    <row r="102" spans="3:11" x14ac:dyDescent="0.25">
      <c r="C102" s="184"/>
      <c r="D102" s="184"/>
      <c r="E102" s="184"/>
      <c r="F102" s="184"/>
      <c r="G102" s="184"/>
      <c r="H102" s="184"/>
      <c r="I102" s="185"/>
      <c r="J102" s="185"/>
      <c r="K102" s="184"/>
    </row>
    <row r="103" spans="3:11" x14ac:dyDescent="0.25">
      <c r="C103" s="184"/>
      <c r="D103" s="184"/>
      <c r="E103" s="184"/>
      <c r="F103" s="184"/>
      <c r="G103" s="184"/>
      <c r="H103" s="184"/>
      <c r="I103" s="185"/>
      <c r="J103" s="185"/>
      <c r="K103" s="184"/>
    </row>
    <row r="104" spans="3:11" x14ac:dyDescent="0.25">
      <c r="C104" s="184"/>
      <c r="D104" s="184"/>
      <c r="E104" s="184"/>
      <c r="F104" s="184"/>
      <c r="G104" s="184"/>
      <c r="H104" s="184"/>
      <c r="I104" s="185"/>
      <c r="J104" s="185"/>
      <c r="K104" s="184"/>
    </row>
    <row r="105" spans="3:11" x14ac:dyDescent="0.25">
      <c r="C105" s="184"/>
      <c r="D105" s="184"/>
      <c r="E105" s="184"/>
      <c r="F105" s="184"/>
      <c r="G105" s="184"/>
      <c r="H105" s="184"/>
      <c r="I105" s="185"/>
      <c r="J105" s="185"/>
      <c r="K105" s="184"/>
    </row>
    <row r="106" spans="3:11" x14ac:dyDescent="0.25">
      <c r="C106" s="184"/>
      <c r="D106" s="184"/>
      <c r="E106" s="184"/>
      <c r="F106" s="184"/>
      <c r="G106" s="184"/>
      <c r="H106" s="184"/>
      <c r="I106" s="185"/>
      <c r="J106" s="185"/>
      <c r="K106" s="184"/>
    </row>
    <row r="107" spans="3:11" x14ac:dyDescent="0.25">
      <c r="C107" s="184"/>
      <c r="D107" s="184"/>
      <c r="E107" s="184"/>
      <c r="F107" s="184"/>
      <c r="G107" s="184"/>
      <c r="H107" s="184"/>
      <c r="I107" s="185"/>
      <c r="J107" s="185"/>
      <c r="K107" s="184"/>
    </row>
    <row r="108" spans="3:11" x14ac:dyDescent="0.25">
      <c r="C108" s="184"/>
      <c r="D108" s="184"/>
      <c r="E108" s="184"/>
      <c r="F108" s="184"/>
      <c r="G108" s="184"/>
      <c r="H108" s="184"/>
      <c r="I108" s="185"/>
      <c r="J108" s="185"/>
      <c r="K108" s="184"/>
    </row>
    <row r="109" spans="3:11" x14ac:dyDescent="0.25">
      <c r="C109" s="184"/>
      <c r="D109" s="184"/>
      <c r="E109" s="184"/>
      <c r="F109" s="184"/>
      <c r="G109" s="184"/>
      <c r="H109" s="184"/>
      <c r="I109" s="185"/>
      <c r="J109" s="185"/>
      <c r="K109" s="184"/>
    </row>
    <row r="110" spans="3:11" x14ac:dyDescent="0.25">
      <c r="C110" s="184"/>
      <c r="D110" s="184"/>
      <c r="E110" s="184"/>
      <c r="F110" s="184"/>
      <c r="G110" s="184"/>
      <c r="H110" s="184"/>
      <c r="I110" s="185"/>
      <c r="J110" s="185"/>
      <c r="K110" s="184"/>
    </row>
    <row r="111" spans="3:11" x14ac:dyDescent="0.25">
      <c r="C111" s="184"/>
      <c r="D111" s="184"/>
      <c r="E111" s="184"/>
      <c r="F111" s="184"/>
      <c r="G111" s="184"/>
      <c r="H111" s="184"/>
      <c r="I111" s="185"/>
      <c r="J111" s="185"/>
      <c r="K111" s="184"/>
    </row>
    <row r="112" spans="3:11" x14ac:dyDescent="0.25">
      <c r="C112" s="184"/>
      <c r="D112" s="184"/>
      <c r="E112" s="184"/>
      <c r="F112" s="184"/>
      <c r="G112" s="184"/>
      <c r="H112" s="184"/>
      <c r="I112" s="185"/>
      <c r="J112" s="185"/>
      <c r="K112" s="184"/>
    </row>
    <row r="113" spans="3:11" x14ac:dyDescent="0.25">
      <c r="C113" s="184"/>
      <c r="D113" s="184"/>
      <c r="E113" s="184"/>
      <c r="F113" s="184"/>
      <c r="G113" s="184"/>
      <c r="H113" s="184"/>
      <c r="I113" s="185"/>
      <c r="J113" s="185"/>
      <c r="K113" s="184"/>
    </row>
    <row r="114" spans="3:11" x14ac:dyDescent="0.25">
      <c r="C114" s="184"/>
      <c r="D114" s="184"/>
      <c r="E114" s="184"/>
      <c r="F114" s="184"/>
      <c r="G114" s="184"/>
      <c r="H114" s="184"/>
      <c r="I114" s="185"/>
      <c r="J114" s="185"/>
      <c r="K114" s="184"/>
    </row>
    <row r="115" spans="3:11" x14ac:dyDescent="0.25">
      <c r="C115" s="184"/>
      <c r="D115" s="184"/>
      <c r="E115" s="184"/>
      <c r="F115" s="184"/>
      <c r="G115" s="184"/>
      <c r="H115" s="184"/>
      <c r="I115" s="185"/>
      <c r="J115" s="185"/>
      <c r="K115" s="184"/>
    </row>
    <row r="116" spans="3:11" x14ac:dyDescent="0.25">
      <c r="C116" s="184"/>
      <c r="D116" s="184"/>
      <c r="E116" s="184"/>
      <c r="F116" s="184"/>
      <c r="G116" s="184"/>
      <c r="H116" s="184"/>
      <c r="I116" s="185"/>
      <c r="J116" s="185"/>
      <c r="K116" s="184"/>
    </row>
    <row r="117" spans="3:11" x14ac:dyDescent="0.25">
      <c r="C117" s="184"/>
      <c r="D117" s="184"/>
      <c r="E117" s="184"/>
      <c r="F117" s="184"/>
      <c r="G117" s="184"/>
      <c r="H117" s="184"/>
      <c r="I117" s="185"/>
      <c r="J117" s="185"/>
      <c r="K117" s="184"/>
    </row>
    <row r="118" spans="3:11" x14ac:dyDescent="0.25">
      <c r="C118" s="184"/>
      <c r="D118" s="184"/>
      <c r="E118" s="184"/>
      <c r="F118" s="184"/>
      <c r="G118" s="184"/>
      <c r="H118" s="184"/>
      <c r="I118" s="185"/>
      <c r="J118" s="185"/>
      <c r="K118" s="184"/>
    </row>
    <row r="119" spans="3:11" x14ac:dyDescent="0.25">
      <c r="C119" s="184"/>
      <c r="D119" s="184"/>
      <c r="E119" s="184"/>
      <c r="F119" s="184"/>
      <c r="G119" s="184"/>
      <c r="H119" s="184"/>
      <c r="I119" s="185"/>
      <c r="J119" s="185"/>
      <c r="K119" s="184"/>
    </row>
    <row r="120" spans="3:11" x14ac:dyDescent="0.25">
      <c r="C120" s="184"/>
      <c r="D120" s="184"/>
      <c r="E120" s="184"/>
      <c r="F120" s="184"/>
      <c r="G120" s="184"/>
      <c r="H120" s="184"/>
      <c r="I120" s="185"/>
      <c r="J120" s="185"/>
      <c r="K120" s="184"/>
    </row>
  </sheetData>
  <mergeCells count="4">
    <mergeCell ref="A51:K51"/>
    <mergeCell ref="A5:K5"/>
    <mergeCell ref="A19:K19"/>
    <mergeCell ref="A56:K56"/>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rowBreaks count="1" manualBreakCount="1">
    <brk id="55"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24"/>
  <sheetViews>
    <sheetView zoomScale="70" zoomScaleNormal="70" zoomScaleSheetLayoutView="70" workbookViewId="0">
      <pane xSplit="1" ySplit="4" topLeftCell="B50" activePane="bottomRight" state="frozen"/>
      <selection pane="topRight"/>
      <selection pane="bottomLeft"/>
      <selection pane="bottomRight" activeCell="A2" sqref="A2"/>
    </sheetView>
  </sheetViews>
  <sheetFormatPr defaultColWidth="9.1796875" defaultRowHeight="12.5" x14ac:dyDescent="0.25"/>
  <cols>
    <col min="1" max="1" width="70.7265625" style="26"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1" ht="12.75" customHeight="1" x14ac:dyDescent="0.3">
      <c r="A1" s="7" t="s">
        <v>964</v>
      </c>
      <c r="B1" s="3"/>
      <c r="C1" s="3"/>
      <c r="D1" s="3"/>
      <c r="E1" s="3"/>
      <c r="F1" s="3"/>
      <c r="G1" s="3"/>
      <c r="H1" s="3"/>
      <c r="I1" s="3"/>
      <c r="J1" s="3"/>
      <c r="K1" s="4"/>
    </row>
    <row r="2" spans="1:11" ht="12.75" customHeight="1" x14ac:dyDescent="0.3">
      <c r="A2" s="7" t="s">
        <v>1087</v>
      </c>
      <c r="B2" s="3"/>
      <c r="C2" s="3"/>
      <c r="D2" s="3"/>
      <c r="E2" s="3"/>
      <c r="F2" s="3"/>
      <c r="G2" s="3"/>
      <c r="H2" s="3"/>
      <c r="I2" s="3"/>
      <c r="J2" s="3"/>
      <c r="K2" s="4"/>
    </row>
    <row r="3" spans="1:11" ht="12.75" customHeight="1" x14ac:dyDescent="0.3">
      <c r="A3" s="25"/>
      <c r="B3" s="10"/>
      <c r="C3" s="10"/>
      <c r="D3" s="10"/>
      <c r="E3" s="10"/>
      <c r="F3" s="10"/>
      <c r="G3" s="10"/>
      <c r="H3" s="10"/>
      <c r="I3" s="10"/>
      <c r="J3" s="10"/>
      <c r="K3" s="11"/>
    </row>
    <row r="4" spans="1:11" ht="55.5" customHeight="1" x14ac:dyDescent="0.3">
      <c r="A4" s="47" t="s">
        <v>44</v>
      </c>
      <c r="B4" s="12" t="s">
        <v>45</v>
      </c>
      <c r="C4" s="12" t="s">
        <v>874</v>
      </c>
      <c r="D4" s="12" t="s">
        <v>875</v>
      </c>
      <c r="E4" s="12" t="s">
        <v>958</v>
      </c>
      <c r="F4" s="12" t="s">
        <v>962</v>
      </c>
      <c r="G4" s="12" t="s">
        <v>959</v>
      </c>
      <c r="H4" s="12" t="s">
        <v>960</v>
      </c>
      <c r="I4" s="12" t="s">
        <v>873</v>
      </c>
      <c r="J4" s="12" t="s">
        <v>961</v>
      </c>
      <c r="K4" s="5" t="s">
        <v>757</v>
      </c>
    </row>
    <row r="5" spans="1:11" ht="13" x14ac:dyDescent="0.3">
      <c r="A5" s="200" t="s">
        <v>58</v>
      </c>
      <c r="B5" s="201"/>
      <c r="C5" s="201"/>
      <c r="D5" s="201"/>
      <c r="E5" s="201"/>
      <c r="F5" s="201"/>
      <c r="G5" s="201"/>
      <c r="H5" s="201"/>
      <c r="I5" s="201"/>
      <c r="J5" s="201"/>
      <c r="K5" s="202"/>
    </row>
    <row r="6" spans="1:11" x14ac:dyDescent="0.25">
      <c r="A6" s="6" t="s">
        <v>46</v>
      </c>
      <c r="B6" s="2" t="s">
        <v>50</v>
      </c>
      <c r="C6" s="14">
        <v>304839</v>
      </c>
      <c r="D6" s="15" t="str">
        <f>IF($B6="N/A","N/A",IF(C6&gt;15,"No",IF(C6&lt;-15,"No","Yes")))</f>
        <v>N/A</v>
      </c>
      <c r="E6" s="14">
        <v>302986</v>
      </c>
      <c r="F6" s="15" t="str">
        <f>IF($B6="N/A","N/A",IF(E6&gt;15,"No",IF(E6&lt;-15,"No","Yes")))</f>
        <v>N/A</v>
      </c>
      <c r="G6" s="14">
        <v>294677</v>
      </c>
      <c r="H6" s="15" t="str">
        <f>IF($B6="N/A","N/A",IF(G6&gt;15,"No",IF(G6&lt;-15,"No","Yes")))</f>
        <v>N/A</v>
      </c>
      <c r="I6" s="16">
        <v>-0.60799999999999998</v>
      </c>
      <c r="J6" s="16">
        <v>-2.74</v>
      </c>
      <c r="K6" s="15" t="str">
        <f>IF(J6="Div by 0", "N/A", IF(J6="N/A","N/A", IF(J6&gt;15, "No", IF(J6&lt;-15, "No", "Yes"))))</f>
        <v>Yes</v>
      </c>
    </row>
    <row r="7" spans="1:11" x14ac:dyDescent="0.25">
      <c r="A7" s="52"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1" x14ac:dyDescent="0.25">
      <c r="A8" s="52"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1" x14ac:dyDescent="0.25">
      <c r="A9" s="6" t="s">
        <v>47</v>
      </c>
      <c r="B9" s="2" t="s">
        <v>50</v>
      </c>
      <c r="C9" s="14">
        <v>304839</v>
      </c>
      <c r="D9" s="15" t="str">
        <f>IF($B9="N/A","N/A",IF(C9&gt;15,"No",IF(C9&lt;-15,"No","Yes")))</f>
        <v>N/A</v>
      </c>
      <c r="E9" s="14">
        <v>302986</v>
      </c>
      <c r="F9" s="15" t="str">
        <f>IF($B9="N/A","N/A",IF(E9&gt;15,"No",IF(E9&lt;-15,"No","Yes")))</f>
        <v>N/A</v>
      </c>
      <c r="G9" s="14">
        <v>294677</v>
      </c>
      <c r="H9" s="15" t="str">
        <f>IF($B9="N/A","N/A",IF(G9&gt;15,"No",IF(G9&lt;-15,"No","Yes")))</f>
        <v>N/A</v>
      </c>
      <c r="I9" s="16">
        <v>-0.60799999999999998</v>
      </c>
      <c r="J9" s="16">
        <v>-2.74</v>
      </c>
      <c r="K9" s="15" t="str">
        <f t="shared" ref="K9:K18" si="0">IF(J9="Div by 0", "N/A", IF(J9="N/A","N/A", IF(J9&gt;15, "No", IF(J9&lt;-15, "No", "Yes"))))</f>
        <v>Yes</v>
      </c>
    </row>
    <row r="10" spans="1:11" x14ac:dyDescent="0.25">
      <c r="A10" s="52" t="s">
        <v>696</v>
      </c>
      <c r="B10" s="2" t="s">
        <v>52</v>
      </c>
      <c r="C10" s="17">
        <v>15.143731609</v>
      </c>
      <c r="D10" s="15" t="str">
        <f>IF($B10="N/A","N/A",IF(C10&gt;20,"No",IF(C10&lt;5,"No","Yes")))</f>
        <v>Yes</v>
      </c>
      <c r="E10" s="17">
        <v>15.342623091</v>
      </c>
      <c r="F10" s="15" t="str">
        <f>IF($B10="N/A","N/A",IF(E10&gt;20,"No",IF(E10&lt;5,"No","Yes")))</f>
        <v>Yes</v>
      </c>
      <c r="G10" s="17">
        <v>14.123260383</v>
      </c>
      <c r="H10" s="15" t="str">
        <f>IF($B10="N/A","N/A",IF(G10&gt;20,"No",IF(G10&lt;5,"No","Yes")))</f>
        <v>Yes</v>
      </c>
      <c r="I10" s="16">
        <v>1.3129999999999999</v>
      </c>
      <c r="J10" s="16">
        <v>-7.95</v>
      </c>
      <c r="K10" s="15" t="str">
        <f t="shared" si="0"/>
        <v>Yes</v>
      </c>
    </row>
    <row r="11" spans="1:11" x14ac:dyDescent="0.25">
      <c r="A11" s="52" t="s">
        <v>697</v>
      </c>
      <c r="B11" s="2" t="s">
        <v>51</v>
      </c>
      <c r="C11" s="17">
        <v>22.973110395999999</v>
      </c>
      <c r="D11" s="15" t="str">
        <f>IF($B11="N/A","N/A",IF(C11&gt;1,"Yes","No"))</f>
        <v>Yes</v>
      </c>
      <c r="E11" s="17">
        <v>35.306581821999998</v>
      </c>
      <c r="F11" s="15" t="str">
        <f>IF($B11="N/A","N/A",IF(E11&gt;1,"Yes","No"))</f>
        <v>Yes</v>
      </c>
      <c r="G11" s="17">
        <v>36.278365804000003</v>
      </c>
      <c r="H11" s="15" t="str">
        <f>IF($B11="N/A","N/A",IF(G11&gt;1,"Yes","No"))</f>
        <v>Yes</v>
      </c>
      <c r="I11" s="16">
        <v>53.69</v>
      </c>
      <c r="J11" s="16">
        <v>2.7519999999999998</v>
      </c>
      <c r="K11" s="15" t="str">
        <f t="shared" si="0"/>
        <v>Yes</v>
      </c>
    </row>
    <row r="12" spans="1:11" x14ac:dyDescent="0.25">
      <c r="A12" s="52" t="s">
        <v>698</v>
      </c>
      <c r="B12" s="2" t="s">
        <v>50</v>
      </c>
      <c r="C12" s="17">
        <v>97.548228641999998</v>
      </c>
      <c r="D12" s="15" t="str">
        <f>IF($B12="N/A","N/A",IF(C12&gt;15,"No",IF(C12&lt;-15,"No","Yes")))</f>
        <v>N/A</v>
      </c>
      <c r="E12" s="17">
        <v>98.645465252999998</v>
      </c>
      <c r="F12" s="15" t="str">
        <f>IF($B12="N/A","N/A",IF(E12&gt;15,"No",IF(E12&lt;-15,"No","Yes")))</f>
        <v>N/A</v>
      </c>
      <c r="G12" s="17">
        <v>99.061775050999998</v>
      </c>
      <c r="H12" s="15" t="str">
        <f>IF($B12="N/A","N/A",IF(G12&gt;15,"No",IF(G12&lt;-15,"No","Yes")))</f>
        <v>N/A</v>
      </c>
      <c r="I12" s="16">
        <v>1.125</v>
      </c>
      <c r="J12" s="16">
        <v>0.42199999999999999</v>
      </c>
      <c r="K12" s="15" t="str">
        <f t="shared" si="0"/>
        <v>Yes</v>
      </c>
    </row>
    <row r="13" spans="1:11" x14ac:dyDescent="0.25">
      <c r="A13" s="52" t="s">
        <v>699</v>
      </c>
      <c r="B13" s="2" t="s">
        <v>50</v>
      </c>
      <c r="C13" s="22">
        <v>5389.8006597000003</v>
      </c>
      <c r="D13" s="15" t="str">
        <f>IF($B13="N/A","N/A",IF(C13&gt;15,"No",IF(C13&lt;-15,"No","Yes")))</f>
        <v>N/A</v>
      </c>
      <c r="E13" s="22">
        <v>5312.2133322</v>
      </c>
      <c r="F13" s="15" t="str">
        <f>IF($B13="N/A","N/A",IF(E13&gt;15,"No",IF(E13&lt;-15,"No","Yes")))</f>
        <v>N/A</v>
      </c>
      <c r="G13" s="22">
        <v>6847.9106955999996</v>
      </c>
      <c r="H13" s="15" t="str">
        <f>IF($B13="N/A","N/A",IF(G13&gt;15,"No",IF(G13&lt;-15,"No","Yes")))</f>
        <v>N/A</v>
      </c>
      <c r="I13" s="16">
        <v>-1.44</v>
      </c>
      <c r="J13" s="16">
        <v>28.91</v>
      </c>
      <c r="K13" s="15" t="str">
        <f t="shared" si="0"/>
        <v>No</v>
      </c>
    </row>
    <row r="14" spans="1:11" ht="12.75" customHeight="1" x14ac:dyDescent="0.25">
      <c r="A14" s="31" t="s">
        <v>845</v>
      </c>
      <c r="B14" s="30" t="s">
        <v>50</v>
      </c>
      <c r="C14" s="27">
        <v>80</v>
      </c>
      <c r="D14" s="30" t="s">
        <v>50</v>
      </c>
      <c r="E14" s="27">
        <v>110</v>
      </c>
      <c r="F14" s="30" t="s">
        <v>50</v>
      </c>
      <c r="G14" s="27">
        <v>11</v>
      </c>
      <c r="H14" s="15" t="str">
        <f>IF($B14="N/A","N/A",IF(G14&gt;15,"No",IF(G14&lt;-15,"No","Yes")))</f>
        <v>N/A</v>
      </c>
      <c r="I14" s="30" t="s">
        <v>1090</v>
      </c>
      <c r="J14" s="28">
        <v>-96.4</v>
      </c>
      <c r="K14" s="15" t="str">
        <f t="shared" si="0"/>
        <v>No</v>
      </c>
    </row>
    <row r="15" spans="1:11" ht="25" x14ac:dyDescent="0.25">
      <c r="A15" s="1" t="s">
        <v>846</v>
      </c>
      <c r="B15" s="30" t="s">
        <v>50</v>
      </c>
      <c r="C15" s="22">
        <v>4930.5749999999998</v>
      </c>
      <c r="D15" s="15" t="str">
        <f>IF($B15="N/A","N/A",IF(C15&gt;60,"No",IF(C15&lt;15,"No","Yes")))</f>
        <v>N/A</v>
      </c>
      <c r="E15" s="22">
        <v>5683.1909090999998</v>
      </c>
      <c r="F15" s="15" t="str">
        <f>IF($B15="N/A","N/A",IF(E15&gt;60,"No",IF(E15&lt;15,"No","Yes")))</f>
        <v>N/A</v>
      </c>
      <c r="G15" s="22">
        <v>2305.25</v>
      </c>
      <c r="H15" s="15" t="str">
        <f>IF($B15="N/A","N/A",IF(G15&gt;60,"No",IF(G15&lt;15,"No","Yes")))</f>
        <v>N/A</v>
      </c>
      <c r="I15" s="16">
        <v>15.26</v>
      </c>
      <c r="J15" s="16">
        <v>-59.4</v>
      </c>
      <c r="K15" s="15" t="str">
        <f t="shared" si="0"/>
        <v>No</v>
      </c>
    </row>
    <row r="16" spans="1:11" x14ac:dyDescent="0.25">
      <c r="A16" s="1" t="s">
        <v>165</v>
      </c>
      <c r="B16" s="30" t="s">
        <v>127</v>
      </c>
      <c r="C16" s="27">
        <v>0</v>
      </c>
      <c r="D16" s="15" t="str">
        <f>IF($B16="N/A","N/A",IF(C16="N/A","N/A",IF(C16=0,"Yes","No")))</f>
        <v>Yes</v>
      </c>
      <c r="E16" s="27">
        <v>0</v>
      </c>
      <c r="F16" s="15" t="str">
        <f>IF($B16="N/A","N/A",IF(E16="N/A","N/A",IF(E16=0,"Yes","No")))</f>
        <v>Yes</v>
      </c>
      <c r="G16" s="27">
        <v>11</v>
      </c>
      <c r="H16" s="15" t="str">
        <f>IF($B16="N/A","N/A",IF(G16=0,"Yes","No"))</f>
        <v>No</v>
      </c>
      <c r="I16" s="30" t="s">
        <v>1088</v>
      </c>
      <c r="J16" s="28" t="s">
        <v>1088</v>
      </c>
      <c r="K16" s="15" t="str">
        <f t="shared" si="0"/>
        <v>N/A</v>
      </c>
    </row>
    <row r="17" spans="1:11" x14ac:dyDescent="0.25">
      <c r="A17" s="57" t="s">
        <v>940</v>
      </c>
      <c r="B17" s="2" t="s">
        <v>127</v>
      </c>
      <c r="C17" s="17" t="s">
        <v>50</v>
      </c>
      <c r="D17" s="15" t="str">
        <f t="shared" ref="D17:D18" si="1">IF($B17="N/A","N/A",IF(C17="N/A","N/A",IF(C17=0,"Yes","No")))</f>
        <v>N/A</v>
      </c>
      <c r="E17" s="17">
        <v>0</v>
      </c>
      <c r="F17" s="15" t="str">
        <f t="shared" ref="F17:F18" si="2">IF($B17="N/A","N/A",IF(E17="N/A","N/A",IF(E17=0,"Yes","No")))</f>
        <v>Yes</v>
      </c>
      <c r="G17" s="17">
        <v>0</v>
      </c>
      <c r="H17" s="15" t="str">
        <f t="shared" ref="H17:H18" si="3">IF($B17="N/A","N/A",IF(G17=0,"Yes","No"))</f>
        <v>Yes</v>
      </c>
      <c r="I17" s="16" t="s">
        <v>50</v>
      </c>
      <c r="J17" s="16" t="s">
        <v>1088</v>
      </c>
      <c r="K17" s="15" t="str">
        <f t="shared" si="0"/>
        <v>N/A</v>
      </c>
    </row>
    <row r="18" spans="1:11" x14ac:dyDescent="0.25">
      <c r="A18" s="57" t="s">
        <v>941</v>
      </c>
      <c r="B18" s="2" t="s">
        <v>127</v>
      </c>
      <c r="C18" s="190" t="s">
        <v>50</v>
      </c>
      <c r="D18" s="15" t="str">
        <f t="shared" si="1"/>
        <v>N/A</v>
      </c>
      <c r="E18" s="190">
        <v>0</v>
      </c>
      <c r="F18" s="15" t="str">
        <f t="shared" si="2"/>
        <v>Yes</v>
      </c>
      <c r="G18" s="190">
        <v>0</v>
      </c>
      <c r="H18" s="15" t="str">
        <f t="shared" si="3"/>
        <v>Yes</v>
      </c>
      <c r="I18" s="16" t="s">
        <v>50</v>
      </c>
      <c r="J18" s="16" t="s">
        <v>1088</v>
      </c>
      <c r="K18" s="15" t="str">
        <f t="shared" si="0"/>
        <v>N/A</v>
      </c>
    </row>
    <row r="19" spans="1:11" ht="13" x14ac:dyDescent="0.3">
      <c r="A19" s="203" t="s">
        <v>208</v>
      </c>
      <c r="B19" s="201"/>
      <c r="C19" s="201"/>
      <c r="D19" s="201"/>
      <c r="E19" s="201"/>
      <c r="F19" s="201"/>
      <c r="G19" s="201"/>
      <c r="H19" s="201"/>
      <c r="I19" s="201"/>
      <c r="J19" s="201"/>
      <c r="K19" s="202"/>
    </row>
    <row r="20" spans="1:11" x14ac:dyDescent="0.25">
      <c r="A20" s="6" t="s">
        <v>46</v>
      </c>
      <c r="B20" s="2" t="s">
        <v>50</v>
      </c>
      <c r="C20" s="14">
        <v>258675</v>
      </c>
      <c r="D20" s="15" t="str">
        <f>IF($B20="N/A","N/A",IF(C20&gt;15,"No",IF(C20&lt;-15,"No","Yes")))</f>
        <v>N/A</v>
      </c>
      <c r="E20" s="14">
        <v>256500</v>
      </c>
      <c r="F20" s="15" t="str">
        <f>IF($B20="N/A","N/A",IF(E20&gt;15,"No",IF(E20&lt;-15,"No","Yes")))</f>
        <v>N/A</v>
      </c>
      <c r="G20" s="14">
        <v>253059</v>
      </c>
      <c r="H20" s="15" t="str">
        <f>IF($B20="N/A","N/A",IF(G20&gt;15,"No",IF(G20&lt;-15,"No","Yes")))</f>
        <v>N/A</v>
      </c>
      <c r="I20" s="16">
        <v>-0.84099999999999997</v>
      </c>
      <c r="J20" s="16">
        <v>-1.34</v>
      </c>
      <c r="K20" s="15" t="str">
        <f>IF(J20="Div by 0", "N/A", IF(J20="N/A","N/A", IF(J20&gt;15, "No", IF(J20&lt;-15, "No", "Yes"))))</f>
        <v>Yes</v>
      </c>
    </row>
    <row r="21" spans="1:11" x14ac:dyDescent="0.25">
      <c r="A21" s="6" t="s">
        <v>170</v>
      </c>
      <c r="B21" s="2" t="s">
        <v>50</v>
      </c>
      <c r="C21" s="17">
        <v>100</v>
      </c>
      <c r="D21" s="15" t="str">
        <f>IF($B21="N/A","N/A",IF(C21&gt;15,"No",IF(C21&lt;-15,"No","Yes")))</f>
        <v>N/A</v>
      </c>
      <c r="E21" s="17">
        <v>100</v>
      </c>
      <c r="F21" s="15" t="str">
        <f>IF($B21="N/A","N/A",IF(E21&gt;15,"No",IF(E21&lt;-15,"No","Yes")))</f>
        <v>N/A</v>
      </c>
      <c r="G21" s="17">
        <v>100</v>
      </c>
      <c r="H21" s="15" t="str">
        <f>IF($B21="N/A","N/A",IF(G21&gt;15,"No",IF(G21&lt;-15,"No","Yes")))</f>
        <v>N/A</v>
      </c>
      <c r="I21" s="16">
        <v>0</v>
      </c>
      <c r="J21" s="16">
        <v>0</v>
      </c>
      <c r="K21" s="15" t="str">
        <f>IF(J21="Div by 0", "N/A", IF(J21="N/A","N/A", IF(J21&gt;15, "No", IF(J21&lt;-15, "No", "Yes"))))</f>
        <v>Yes</v>
      </c>
    </row>
    <row r="22" spans="1:11" x14ac:dyDescent="0.25">
      <c r="A22" s="6" t="s">
        <v>169</v>
      </c>
      <c r="B22" s="2" t="s">
        <v>127</v>
      </c>
      <c r="C22" s="17">
        <v>0</v>
      </c>
      <c r="D22" s="15" t="str">
        <f>IF($B22="N/A","N/A",IF(C22=0,"Yes","No"))</f>
        <v>Yes</v>
      </c>
      <c r="E22" s="17">
        <v>0</v>
      </c>
      <c r="F22" s="15" t="str">
        <f>IF($B22="N/A","N/A",IF(E22=0,"Yes","No"))</f>
        <v>Yes</v>
      </c>
      <c r="G22" s="17">
        <v>0</v>
      </c>
      <c r="H22" s="15" t="str">
        <f>IF($B22="N/A","N/A",IF(G22=0,"Yes","No"))</f>
        <v>Yes</v>
      </c>
      <c r="I22" s="16" t="s">
        <v>1088</v>
      </c>
      <c r="J22" s="16" t="s">
        <v>1088</v>
      </c>
      <c r="K22" s="15" t="str">
        <f>IF(J22="Div by 0", "N/A", IF(J22="N/A","N/A", IF(J22&gt;15, "No", IF(J22&lt;-15, "No", "Yes"))))</f>
        <v>N/A</v>
      </c>
    </row>
    <row r="23" spans="1:11" x14ac:dyDescent="0.25">
      <c r="A23" s="204" t="s">
        <v>181</v>
      </c>
      <c r="B23" s="205"/>
      <c r="C23" s="205"/>
      <c r="D23" s="205"/>
      <c r="E23" s="205"/>
      <c r="F23" s="205"/>
      <c r="G23" s="205"/>
      <c r="H23" s="205"/>
      <c r="I23" s="205"/>
      <c r="J23" s="205"/>
      <c r="K23" s="206"/>
    </row>
    <row r="24" spans="1:11" x14ac:dyDescent="0.25">
      <c r="A24" s="6" t="s">
        <v>211</v>
      </c>
      <c r="B24" s="2" t="s">
        <v>60</v>
      </c>
      <c r="C24" s="22">
        <v>185.67223711</v>
      </c>
      <c r="D24" s="15" t="str">
        <f>IF($B24="N/A","N/A",IF(C24&gt;100,"No",IF(C24&lt;50,"No","Yes")))</f>
        <v>No</v>
      </c>
      <c r="E24" s="22">
        <v>191.51632577000001</v>
      </c>
      <c r="F24" s="15" t="str">
        <f>IF($B24="N/A","N/A",IF(E24&gt;100,"No",IF(E24&lt;50,"No","Yes")))</f>
        <v>No</v>
      </c>
      <c r="G24" s="22">
        <v>195.58785065000001</v>
      </c>
      <c r="H24" s="15" t="str">
        <f>IF($B24="N/A","N/A",IF(G24&gt;100,"No",IF(G24&lt;50,"No","Yes")))</f>
        <v>No</v>
      </c>
      <c r="I24" s="16">
        <v>3.1480000000000001</v>
      </c>
      <c r="J24" s="16">
        <v>2.1259999999999999</v>
      </c>
      <c r="K24" s="15" t="str">
        <f t="shared" ref="K24:K49" si="4">IF(J24="Div by 0", "N/A", IF(J24="N/A","N/A", IF(J24&gt;15, "No", IF(J24&lt;-15, "No", "Yes"))))</f>
        <v>Yes</v>
      </c>
    </row>
    <row r="25" spans="1:11" x14ac:dyDescent="0.25">
      <c r="A25" s="6" t="s">
        <v>212</v>
      </c>
      <c r="B25" s="2" t="s">
        <v>50</v>
      </c>
      <c r="C25" s="22">
        <v>567.04402504999996</v>
      </c>
      <c r="D25" s="15" t="str">
        <f>IF($B25="N/A","N/A",IF(C25&gt;15,"No",IF(C25&lt;-15,"No","Yes")))</f>
        <v>N/A</v>
      </c>
      <c r="E25" s="22">
        <v>567.88668026000005</v>
      </c>
      <c r="F25" s="15" t="str">
        <f>IF($B25="N/A","N/A",IF(E25&gt;15,"No",IF(E25&lt;-15,"No","Yes")))</f>
        <v>N/A</v>
      </c>
      <c r="G25" s="22">
        <v>728.05222953999998</v>
      </c>
      <c r="H25" s="15" t="str">
        <f>IF($B25="N/A","N/A",IF(G25&gt;15,"No",IF(G25&lt;-15,"No","Yes")))</f>
        <v>N/A</v>
      </c>
      <c r="I25" s="16">
        <v>0.14860000000000001</v>
      </c>
      <c r="J25" s="16">
        <v>28.2</v>
      </c>
      <c r="K25" s="15" t="str">
        <f t="shared" si="4"/>
        <v>No</v>
      </c>
    </row>
    <row r="26" spans="1:11" x14ac:dyDescent="0.25">
      <c r="A26" s="6" t="s">
        <v>833</v>
      </c>
      <c r="B26" s="2" t="s">
        <v>50</v>
      </c>
      <c r="C26" s="22">
        <v>308.51997348999998</v>
      </c>
      <c r="D26" s="15" t="str">
        <f>IF($B26="N/A","N/A",IF(C26&gt;15,"No",IF(C26&lt;-15,"No","Yes")))</f>
        <v>N/A</v>
      </c>
      <c r="E26" s="22">
        <v>314.63797564999999</v>
      </c>
      <c r="F26" s="15" t="str">
        <f>IF($B26="N/A","N/A",IF(E26&gt;15,"No",IF(E26&lt;-15,"No","Yes")))</f>
        <v>N/A</v>
      </c>
      <c r="G26" s="22">
        <v>327.64281440000002</v>
      </c>
      <c r="H26" s="15" t="str">
        <f>IF($B26="N/A","N/A",IF(G26&gt;15,"No",IF(G26&lt;-15,"No","Yes")))</f>
        <v>N/A</v>
      </c>
      <c r="I26" s="16">
        <v>1.9830000000000001</v>
      </c>
      <c r="J26" s="16">
        <v>4.133</v>
      </c>
      <c r="K26" s="15" t="str">
        <f t="shared" si="4"/>
        <v>Yes</v>
      </c>
    </row>
    <row r="27" spans="1:11" x14ac:dyDescent="0.25">
      <c r="A27" s="6" t="s">
        <v>837</v>
      </c>
      <c r="B27" s="2" t="s">
        <v>50</v>
      </c>
      <c r="C27" s="22">
        <v>805.33625730999995</v>
      </c>
      <c r="D27" s="15" t="str">
        <f>IF($B27="N/A","N/A",IF(C27&gt;15,"No",IF(C27&lt;-15,"No","Yes")))</f>
        <v>N/A</v>
      </c>
      <c r="E27" s="22">
        <v>849.59942024999998</v>
      </c>
      <c r="F27" s="15" t="str">
        <f>IF($B27="N/A","N/A",IF(E27&gt;15,"No",IF(E27&lt;-15,"No","Yes")))</f>
        <v>N/A</v>
      </c>
      <c r="G27" s="22">
        <v>921.99737146999996</v>
      </c>
      <c r="H27" s="15" t="str">
        <f>IF($B27="N/A","N/A",IF(G27&gt;15,"No",IF(G27&lt;-15,"No","Yes")))</f>
        <v>N/A</v>
      </c>
      <c r="I27" s="16">
        <v>5.4960000000000004</v>
      </c>
      <c r="J27" s="16">
        <v>8.5210000000000008</v>
      </c>
      <c r="K27" s="15" t="str">
        <f t="shared" si="4"/>
        <v>Yes</v>
      </c>
    </row>
    <row r="28" spans="1:11" x14ac:dyDescent="0.25">
      <c r="A28" s="204" t="s">
        <v>841</v>
      </c>
      <c r="B28" s="205"/>
      <c r="C28" s="205"/>
      <c r="D28" s="205"/>
      <c r="E28" s="205"/>
      <c r="F28" s="205"/>
      <c r="G28" s="205"/>
      <c r="H28" s="205"/>
      <c r="I28" s="205"/>
      <c r="J28" s="205"/>
      <c r="K28" s="206"/>
    </row>
    <row r="29" spans="1:11" x14ac:dyDescent="0.25">
      <c r="A29" s="6" t="s">
        <v>213</v>
      </c>
      <c r="B29" s="2" t="s">
        <v>61</v>
      </c>
      <c r="C29" s="16">
        <v>93.381269932999999</v>
      </c>
      <c r="D29" s="15" t="str">
        <f>IF($B29="N/A","N/A",IF(C29&gt;99,"No",IF(C29&lt;75,"No","Yes")))</f>
        <v>Yes</v>
      </c>
      <c r="E29" s="16">
        <v>93.262378167999998</v>
      </c>
      <c r="F29" s="15" t="str">
        <f>IF($B29="N/A","N/A",IF(E29&gt;99,"No",IF(E29&lt;75,"No","Yes")))</f>
        <v>Yes</v>
      </c>
      <c r="G29" s="16">
        <v>92.830525687999994</v>
      </c>
      <c r="H29" s="15" t="str">
        <f>IF($B29="N/A","N/A",IF(G29&gt;99,"No",IF(G29&lt;75,"No","Yes")))</f>
        <v>Yes</v>
      </c>
      <c r="I29" s="16">
        <v>-0.127</v>
      </c>
      <c r="J29" s="16">
        <v>-0.46300000000000002</v>
      </c>
      <c r="K29" s="15" t="str">
        <f t="shared" si="4"/>
        <v>Yes</v>
      </c>
    </row>
    <row r="30" spans="1:11" x14ac:dyDescent="0.25">
      <c r="A30" s="6" t="s">
        <v>115</v>
      </c>
      <c r="B30" s="2" t="s">
        <v>50</v>
      </c>
      <c r="C30" s="17">
        <v>100</v>
      </c>
      <c r="D30" s="15" t="str">
        <f>IF($B30="N/A","N/A",IF(C30&gt;15,"No",IF(C30&lt;-15,"No","Yes")))</f>
        <v>N/A</v>
      </c>
      <c r="E30" s="17">
        <v>100</v>
      </c>
      <c r="F30" s="15" t="str">
        <f>IF($B30="N/A","N/A",IF(E30&gt;15,"No",IF(E30&lt;-15,"No","Yes")))</f>
        <v>N/A</v>
      </c>
      <c r="G30" s="17">
        <v>99.999148632000001</v>
      </c>
      <c r="H30" s="15" t="str">
        <f>IF($B30="N/A","N/A",IF(G30&gt;15,"No",IF(G30&lt;-15,"No","Yes")))</f>
        <v>N/A</v>
      </c>
      <c r="I30" s="16">
        <v>0</v>
      </c>
      <c r="J30" s="16">
        <v>-1E-3</v>
      </c>
      <c r="K30" s="15" t="str">
        <f t="shared" si="4"/>
        <v>Yes</v>
      </c>
    </row>
    <row r="31" spans="1:11" x14ac:dyDescent="0.25">
      <c r="A31" s="6" t="s">
        <v>117</v>
      </c>
      <c r="B31" s="2" t="s">
        <v>50</v>
      </c>
      <c r="C31" s="23">
        <v>28.144617767</v>
      </c>
      <c r="D31" s="15" t="str">
        <f>IF($B31="N/A","N/A",IF(C31&gt;15,"No",IF(C31&lt;-15,"No","Yes")))</f>
        <v>N/A</v>
      </c>
      <c r="E31" s="23">
        <v>28.085846383</v>
      </c>
      <c r="F31" s="15" t="str">
        <f>IF($B31="N/A","N/A",IF(E31&gt;15,"No",IF(E31&lt;-15,"No","Yes")))</f>
        <v>N/A</v>
      </c>
      <c r="G31" s="23">
        <v>28.047838784</v>
      </c>
      <c r="H31" s="15" t="str">
        <f>IF($B31="N/A","N/A",IF(G31&gt;15,"No",IF(G31&lt;-15,"No","Yes")))</f>
        <v>N/A</v>
      </c>
      <c r="I31" s="16">
        <v>-0.20899999999999999</v>
      </c>
      <c r="J31" s="16">
        <v>-0.13500000000000001</v>
      </c>
      <c r="K31" s="15" t="str">
        <f t="shared" si="4"/>
        <v>Yes</v>
      </c>
    </row>
    <row r="32" spans="1:11" x14ac:dyDescent="0.25">
      <c r="A32" s="6" t="s">
        <v>214</v>
      </c>
      <c r="B32" s="18" t="s">
        <v>62</v>
      </c>
      <c r="C32" s="17">
        <v>5.5216004638999996</v>
      </c>
      <c r="D32" s="15" t="str">
        <f>IF($B32="N/A","N/A",IF(C32&gt;20,"No",IF(C32&lt;=0,"No","Yes")))</f>
        <v>Yes</v>
      </c>
      <c r="E32" s="17">
        <v>5.5169590642999999</v>
      </c>
      <c r="F32" s="15" t="str">
        <f>IF($B32="N/A","N/A",IF(E32&gt;20,"No",IF(E32&lt;=0,"No","Yes")))</f>
        <v>Yes</v>
      </c>
      <c r="G32" s="17">
        <v>5.7405585259</v>
      </c>
      <c r="H32" s="15" t="str">
        <f>IF($B32="N/A","N/A",IF(G32&gt;20,"No",IF(G32&lt;=0,"No","Yes")))</f>
        <v>Yes</v>
      </c>
      <c r="I32" s="16">
        <v>-8.4000000000000005E-2</v>
      </c>
      <c r="J32" s="16">
        <v>4.0529999999999999</v>
      </c>
      <c r="K32" s="15" t="str">
        <f t="shared" si="4"/>
        <v>Yes</v>
      </c>
    </row>
    <row r="33" spans="1:11" x14ac:dyDescent="0.25">
      <c r="A33" s="6" t="s">
        <v>116</v>
      </c>
      <c r="B33" s="2" t="s">
        <v>50</v>
      </c>
      <c r="C33" s="17">
        <v>100</v>
      </c>
      <c r="D33" s="15" t="str">
        <f>IF($B33="N/A","N/A",IF(C33&gt;15,"No",IF(C33&lt;-15,"No","Yes")))</f>
        <v>N/A</v>
      </c>
      <c r="E33" s="17">
        <v>100</v>
      </c>
      <c r="F33" s="15" t="str">
        <f>IF($B33="N/A","N/A",IF(E33&gt;15,"No",IF(E33&lt;-15,"No","Yes")))</f>
        <v>N/A</v>
      </c>
      <c r="G33" s="17">
        <v>100</v>
      </c>
      <c r="H33" s="15" t="str">
        <f>IF($B33="N/A","N/A",IF(G33&gt;15,"No",IF(G33&lt;-15,"No","Yes")))</f>
        <v>N/A</v>
      </c>
      <c r="I33" s="16">
        <v>0</v>
      </c>
      <c r="J33" s="16">
        <v>0</v>
      </c>
      <c r="K33" s="15" t="str">
        <f t="shared" si="4"/>
        <v>Yes</v>
      </c>
    </row>
    <row r="34" spans="1:11" x14ac:dyDescent="0.25">
      <c r="A34" s="6" t="s">
        <v>118</v>
      </c>
      <c r="B34" s="2" t="s">
        <v>50</v>
      </c>
      <c r="C34" s="23">
        <v>29.878666946999999</v>
      </c>
      <c r="D34" s="15" t="str">
        <f>IF($B34="N/A","N/A",IF(C34&gt;15,"No",IF(C34&lt;-15,"No","Yes")))</f>
        <v>N/A</v>
      </c>
      <c r="E34" s="23">
        <v>29.556851106</v>
      </c>
      <c r="F34" s="15" t="str">
        <f>IF($B34="N/A","N/A",IF(E34&gt;15,"No",IF(E34&lt;-15,"No","Yes")))</f>
        <v>N/A</v>
      </c>
      <c r="G34" s="23">
        <v>28.224478557000001</v>
      </c>
      <c r="H34" s="15" t="str">
        <f>IF($B34="N/A","N/A",IF(G34&gt;15,"No",IF(G34&lt;-15,"No","Yes")))</f>
        <v>N/A</v>
      </c>
      <c r="I34" s="16">
        <v>-1.08</v>
      </c>
      <c r="J34" s="16">
        <v>-4.51</v>
      </c>
      <c r="K34" s="15" t="str">
        <f t="shared" si="4"/>
        <v>Yes</v>
      </c>
    </row>
    <row r="35" spans="1:11" x14ac:dyDescent="0.25">
      <c r="A35" s="6" t="s">
        <v>834</v>
      </c>
      <c r="B35" s="18" t="s">
        <v>63</v>
      </c>
      <c r="C35" s="17">
        <v>0.131052479</v>
      </c>
      <c r="D35" s="15" t="str">
        <f>IF($B35="N/A","N/A",IF(C35&gt;10,"No",IF(C35&lt;=0,"No","Yes")))</f>
        <v>Yes</v>
      </c>
      <c r="E35" s="17">
        <v>0.159454191</v>
      </c>
      <c r="F35" s="15" t="str">
        <f>IF($B35="N/A","N/A",IF(E35&gt;10,"No",IF(E35&lt;=0,"No","Yes")))</f>
        <v>Yes</v>
      </c>
      <c r="G35" s="17">
        <v>0.15174326939999999</v>
      </c>
      <c r="H35" s="15" t="str">
        <f>IF($B35="N/A","N/A",IF(G35&gt;10,"No",IF(G35&lt;=0,"No","Yes")))</f>
        <v>Yes</v>
      </c>
      <c r="I35" s="16">
        <v>21.67</v>
      </c>
      <c r="J35" s="16">
        <v>-4.84</v>
      </c>
      <c r="K35" s="15" t="str">
        <f t="shared" si="4"/>
        <v>Yes</v>
      </c>
    </row>
    <row r="36" spans="1:11" x14ac:dyDescent="0.25">
      <c r="A36" s="6" t="s">
        <v>835</v>
      </c>
      <c r="B36" s="2" t="s">
        <v>50</v>
      </c>
      <c r="C36" s="17">
        <v>100</v>
      </c>
      <c r="D36" s="15" t="str">
        <f>IF($B36="N/A","N/A",IF(C36&gt;15,"No",IF(C36&lt;-15,"No","Yes")))</f>
        <v>N/A</v>
      </c>
      <c r="E36" s="17">
        <v>100</v>
      </c>
      <c r="F36" s="15" t="str">
        <f>IF($B36="N/A","N/A",IF(E36&gt;15,"No",IF(E36&lt;-15,"No","Yes")))</f>
        <v>N/A</v>
      </c>
      <c r="G36" s="17">
        <v>100</v>
      </c>
      <c r="H36" s="15" t="str">
        <f>IF($B36="N/A","N/A",IF(G36&gt;15,"No",IF(G36&lt;-15,"No","Yes")))</f>
        <v>N/A</v>
      </c>
      <c r="I36" s="16">
        <v>0</v>
      </c>
      <c r="J36" s="16">
        <v>0</v>
      </c>
      <c r="K36" s="15" t="str">
        <f t="shared" si="4"/>
        <v>Yes</v>
      </c>
    </row>
    <row r="37" spans="1:11" x14ac:dyDescent="0.25">
      <c r="A37" s="6" t="s">
        <v>836</v>
      </c>
      <c r="B37" s="2" t="s">
        <v>50</v>
      </c>
      <c r="C37" s="23">
        <v>31.162241888000001</v>
      </c>
      <c r="D37" s="15" t="str">
        <f>IF($B37="N/A","N/A",IF(C37&gt;15,"No",IF(C37&lt;-15,"No","Yes")))</f>
        <v>N/A</v>
      </c>
      <c r="E37" s="23">
        <v>25.508557456999998</v>
      </c>
      <c r="F37" s="15" t="str">
        <f>IF($B37="N/A","N/A",IF(E37&gt;15,"No",IF(E37&lt;-15,"No","Yes")))</f>
        <v>N/A</v>
      </c>
      <c r="G37" s="23">
        <v>30.4609375</v>
      </c>
      <c r="H37" s="15" t="str">
        <f>IF($B37="N/A","N/A",IF(G37&gt;15,"No",IF(G37&lt;-15,"No","Yes")))</f>
        <v>N/A</v>
      </c>
      <c r="I37" s="16">
        <v>-18.100000000000001</v>
      </c>
      <c r="J37" s="16">
        <v>19.41</v>
      </c>
      <c r="K37" s="15" t="str">
        <f t="shared" si="4"/>
        <v>No</v>
      </c>
    </row>
    <row r="38" spans="1:11" x14ac:dyDescent="0.25">
      <c r="A38" s="6" t="s">
        <v>838</v>
      </c>
      <c r="B38" s="18" t="s">
        <v>54</v>
      </c>
      <c r="C38" s="17">
        <v>0.96607712379999999</v>
      </c>
      <c r="D38" s="15" t="str">
        <f>IF($B38="N/A","N/A",IF(C38&gt;5,"No",IF(C38&lt;=0,"No","Yes")))</f>
        <v>Yes</v>
      </c>
      <c r="E38" s="17">
        <v>1.0612085769999999</v>
      </c>
      <c r="F38" s="15" t="str">
        <f>IF($B38="N/A","N/A",IF(E38&gt;5,"No",IF(E38&lt;=0,"No","Yes")))</f>
        <v>Yes</v>
      </c>
      <c r="G38" s="17">
        <v>1.2771725170999999</v>
      </c>
      <c r="H38" s="15" t="str">
        <f>IF($B38="N/A","N/A",IF(G38&gt;5,"No",IF(G38&lt;=0,"No","Yes")))</f>
        <v>Yes</v>
      </c>
      <c r="I38" s="16">
        <v>9.8469999999999995</v>
      </c>
      <c r="J38" s="16">
        <v>20.350000000000001</v>
      </c>
      <c r="K38" s="15" t="str">
        <f t="shared" si="4"/>
        <v>No</v>
      </c>
    </row>
    <row r="39" spans="1:11" x14ac:dyDescent="0.25">
      <c r="A39" s="6" t="s">
        <v>839</v>
      </c>
      <c r="B39" s="2" t="s">
        <v>50</v>
      </c>
      <c r="C39" s="17">
        <v>100</v>
      </c>
      <c r="D39" s="15" t="str">
        <f>IF($B39="N/A","N/A",IF(C39&gt;15,"No",IF(C39&lt;-15,"No","Yes")))</f>
        <v>N/A</v>
      </c>
      <c r="E39" s="17">
        <v>100</v>
      </c>
      <c r="F39" s="15" t="str">
        <f>IF($B39="N/A","N/A",IF(E39&gt;15,"No",IF(E39&lt;-15,"No","Yes")))</f>
        <v>N/A</v>
      </c>
      <c r="G39" s="17">
        <v>100</v>
      </c>
      <c r="H39" s="15" t="str">
        <f>IF($B39="N/A","N/A",IF(G39&gt;15,"No",IF(G39&lt;-15,"No","Yes")))</f>
        <v>N/A</v>
      </c>
      <c r="I39" s="16">
        <v>0</v>
      </c>
      <c r="J39" s="16">
        <v>0</v>
      </c>
      <c r="K39" s="15" t="str">
        <f t="shared" si="4"/>
        <v>Yes</v>
      </c>
    </row>
    <row r="40" spans="1:11" x14ac:dyDescent="0.25">
      <c r="A40" s="6" t="s">
        <v>840</v>
      </c>
      <c r="B40" s="2" t="s">
        <v>50</v>
      </c>
      <c r="C40" s="23">
        <v>16.148859544</v>
      </c>
      <c r="D40" s="15" t="str">
        <f>IF($B40="N/A","N/A",IF(C40&gt;15,"No",IF(C40&lt;-15,"No","Yes")))</f>
        <v>N/A</v>
      </c>
      <c r="E40" s="23">
        <v>15.335047759</v>
      </c>
      <c r="F40" s="15" t="str">
        <f>IF($B40="N/A","N/A",IF(E40&gt;15,"No",IF(E40&lt;-15,"No","Yes")))</f>
        <v>N/A</v>
      </c>
      <c r="G40" s="23">
        <v>12.006497525</v>
      </c>
      <c r="H40" s="15" t="str">
        <f>IF($B40="N/A","N/A",IF(G40&gt;15,"No",IF(G40&lt;-15,"No","Yes")))</f>
        <v>N/A</v>
      </c>
      <c r="I40" s="16">
        <v>-5.04</v>
      </c>
      <c r="J40" s="16">
        <v>-21.7</v>
      </c>
      <c r="K40" s="15" t="str">
        <f t="shared" si="4"/>
        <v>No</v>
      </c>
    </row>
    <row r="41" spans="1:11" x14ac:dyDescent="0.25">
      <c r="A41" s="204" t="s">
        <v>748</v>
      </c>
      <c r="B41" s="205"/>
      <c r="C41" s="205"/>
      <c r="D41" s="205"/>
      <c r="E41" s="205"/>
      <c r="F41" s="205"/>
      <c r="G41" s="205"/>
      <c r="H41" s="205"/>
      <c r="I41" s="205"/>
      <c r="J41" s="205"/>
      <c r="K41" s="206"/>
    </row>
    <row r="42" spans="1:11" x14ac:dyDescent="0.25">
      <c r="A42" s="6" t="s">
        <v>59</v>
      </c>
      <c r="B42" s="2" t="s">
        <v>64</v>
      </c>
      <c r="C42" s="17">
        <v>2.7814825553000002</v>
      </c>
      <c r="D42" s="15" t="str">
        <f>IF($B42="N/A","N/A",IF(C42&gt;20,"No",IF(C42&lt;1,"No","Yes")))</f>
        <v>Yes</v>
      </c>
      <c r="E42" s="17">
        <v>2.9224171540000001</v>
      </c>
      <c r="F42" s="15" t="str">
        <f>IF($B42="N/A","N/A",IF(E42&gt;20,"No",IF(E42&lt;1,"No","Yes")))</f>
        <v>Yes</v>
      </c>
      <c r="G42" s="17">
        <v>2.6851445709999999</v>
      </c>
      <c r="H42" s="15" t="str">
        <f>IF($B42="N/A","N/A",IF(G42&gt;20,"No",IF(G42&lt;1,"No","Yes")))</f>
        <v>Yes</v>
      </c>
      <c r="I42" s="16">
        <v>5.0670000000000002</v>
      </c>
      <c r="J42" s="16">
        <v>-8.1199999999999992</v>
      </c>
      <c r="K42" s="15" t="str">
        <f t="shared" si="4"/>
        <v>Yes</v>
      </c>
    </row>
    <row r="43" spans="1:11" x14ac:dyDescent="0.25">
      <c r="A43" s="204" t="s">
        <v>942</v>
      </c>
      <c r="B43" s="205"/>
      <c r="C43" s="205"/>
      <c r="D43" s="205"/>
      <c r="E43" s="205"/>
      <c r="F43" s="205"/>
      <c r="G43" s="205"/>
      <c r="H43" s="205"/>
      <c r="I43" s="205"/>
      <c r="J43" s="205"/>
      <c r="K43" s="206"/>
    </row>
    <row r="44" spans="1:11" x14ac:dyDescent="0.25">
      <c r="A44" s="58" t="s">
        <v>943</v>
      </c>
      <c r="B44" s="2" t="s">
        <v>53</v>
      </c>
      <c r="C44" s="17" t="s">
        <v>50</v>
      </c>
      <c r="D44" s="15" t="str">
        <f>IF(OR($B44="N/A",$C44="N/A"),"N/A",IF(C44&gt;100,"No",IF(C44&lt;95,"No","Yes")))</f>
        <v>N/A</v>
      </c>
      <c r="E44" s="17">
        <v>100</v>
      </c>
      <c r="F44" s="15" t="str">
        <f>IF($B44="N/A","N/A",IF(E44&gt;100,"No",IF(E44&lt;95,"No","Yes")))</f>
        <v>Yes</v>
      </c>
      <c r="G44" s="17">
        <v>100</v>
      </c>
      <c r="H44" s="15" t="str">
        <f>IF($B44="N/A","N/A",IF(G44&gt;100,"No",IF(G44&lt;95,"No","Yes")))</f>
        <v>Yes</v>
      </c>
      <c r="I44" s="16" t="s">
        <v>50</v>
      </c>
      <c r="J44" s="16">
        <v>0</v>
      </c>
      <c r="K44" s="15" t="str">
        <f t="shared" ref="K44" si="5">IF(J44="Div by 0", "N/A", IF(J44="N/A","N/A", IF(J44&gt;15, "No", IF(J44&lt;-15, "No", "Yes"))))</f>
        <v>Yes</v>
      </c>
    </row>
    <row r="45" spans="1:11" x14ac:dyDescent="0.25">
      <c r="A45" s="204" t="s">
        <v>749</v>
      </c>
      <c r="B45" s="205"/>
      <c r="C45" s="205"/>
      <c r="D45" s="205"/>
      <c r="E45" s="205"/>
      <c r="F45" s="205"/>
      <c r="G45" s="205"/>
      <c r="H45" s="205"/>
      <c r="I45" s="205"/>
      <c r="J45" s="205"/>
      <c r="K45" s="206"/>
    </row>
    <row r="46" spans="1:11" x14ac:dyDescent="0.25">
      <c r="A46" s="6" t="s">
        <v>193</v>
      </c>
      <c r="B46" s="2" t="s">
        <v>53</v>
      </c>
      <c r="C46" s="17">
        <v>100</v>
      </c>
      <c r="D46" s="15" t="str">
        <f>IF($B46="N/A","N/A",IF(C46&gt;100,"No",IF(C46&lt;95,"No","Yes")))</f>
        <v>Yes</v>
      </c>
      <c r="E46" s="17">
        <v>100</v>
      </c>
      <c r="F46" s="15" t="str">
        <f>IF($B46="N/A","N/A",IF(E46&gt;100,"No",IF(E46&lt;95,"No","Yes")))</f>
        <v>Yes</v>
      </c>
      <c r="G46" s="17">
        <v>100</v>
      </c>
      <c r="H46" s="15" t="str">
        <f>IF($B46="N/A","N/A",IF(G46&gt;100,"No",IF(G46&lt;95,"No","Yes")))</f>
        <v>Yes</v>
      </c>
      <c r="I46" s="16">
        <v>0</v>
      </c>
      <c r="J46" s="16">
        <v>0</v>
      </c>
      <c r="K46" s="15" t="str">
        <f t="shared" si="4"/>
        <v>Yes</v>
      </c>
    </row>
    <row r="47" spans="1:11" x14ac:dyDescent="0.25">
      <c r="A47" s="6" t="s">
        <v>195</v>
      </c>
      <c r="B47" s="2" t="s">
        <v>56</v>
      </c>
      <c r="C47" s="17">
        <v>22.677491060000001</v>
      </c>
      <c r="D47" s="15" t="str">
        <f>IF($B47="N/A","N/A",IF(C47&gt;30,"No",IF(C47&lt;5,"No","Yes")))</f>
        <v>Yes</v>
      </c>
      <c r="E47" s="17">
        <v>20.710331384</v>
      </c>
      <c r="F47" s="15" t="str">
        <f>IF($B47="N/A","N/A",IF(E47&gt;30,"No",IF(E47&lt;5,"No","Yes")))</f>
        <v>Yes</v>
      </c>
      <c r="G47" s="17">
        <v>18.240805504000001</v>
      </c>
      <c r="H47" s="15" t="str">
        <f>IF($B47="N/A","N/A",IF(G47&gt;30,"No",IF(G47&lt;5,"No","Yes")))</f>
        <v>Yes</v>
      </c>
      <c r="I47" s="16">
        <v>-8.67</v>
      </c>
      <c r="J47" s="16">
        <v>-11.9</v>
      </c>
      <c r="K47" s="15" t="str">
        <f t="shared" si="4"/>
        <v>Yes</v>
      </c>
    </row>
    <row r="48" spans="1:11" x14ac:dyDescent="0.25">
      <c r="A48" s="6" t="s">
        <v>196</v>
      </c>
      <c r="B48" s="2" t="s">
        <v>10</v>
      </c>
      <c r="C48" s="17">
        <v>52.531168455</v>
      </c>
      <c r="D48" s="15" t="str">
        <f>IF($B48="N/A","N/A",IF(C48&gt;75,"No",IF(C48&lt;15,"No","Yes")))</f>
        <v>Yes</v>
      </c>
      <c r="E48" s="17">
        <v>52.477972710000003</v>
      </c>
      <c r="F48" s="15" t="str">
        <f>IF($B48="N/A","N/A",IF(E48&gt;75,"No",IF(E48&lt;15,"No","Yes")))</f>
        <v>Yes</v>
      </c>
      <c r="G48" s="17">
        <v>52.511074493000002</v>
      </c>
      <c r="H48" s="15" t="str">
        <f>IF($B48="N/A","N/A",IF(G48&gt;75,"No",IF(G48&lt;15,"No","Yes")))</f>
        <v>Yes</v>
      </c>
      <c r="I48" s="16">
        <v>-0.10100000000000001</v>
      </c>
      <c r="J48" s="16">
        <v>6.3100000000000003E-2</v>
      </c>
      <c r="K48" s="15" t="str">
        <f t="shared" si="4"/>
        <v>Yes</v>
      </c>
    </row>
    <row r="49" spans="1:11" x14ac:dyDescent="0.25">
      <c r="A49" s="6" t="s">
        <v>197</v>
      </c>
      <c r="B49" s="2" t="s">
        <v>11</v>
      </c>
      <c r="C49" s="17">
        <v>24.791340484999999</v>
      </c>
      <c r="D49" s="15" t="str">
        <f>IF($B49="N/A","N/A",IF(C49&gt;70,"No",IF(C49&lt;25,"No","Yes")))</f>
        <v>No</v>
      </c>
      <c r="E49" s="17">
        <v>26.811695906000001</v>
      </c>
      <c r="F49" s="15" t="str">
        <f>IF($B49="N/A","N/A",IF(E49&gt;70,"No",IF(E49&lt;25,"No","Yes")))</f>
        <v>Yes</v>
      </c>
      <c r="G49" s="17">
        <v>29.248120004</v>
      </c>
      <c r="H49" s="15" t="str">
        <f>IF($B49="N/A","N/A",IF(G49&gt;70,"No",IF(G49&lt;25,"No","Yes")))</f>
        <v>Yes</v>
      </c>
      <c r="I49" s="16">
        <v>8.1489999999999991</v>
      </c>
      <c r="J49" s="16">
        <v>9.0869999999999997</v>
      </c>
      <c r="K49" s="15" t="str">
        <f t="shared" si="4"/>
        <v>Yes</v>
      </c>
    </row>
    <row r="50" spans="1:11" x14ac:dyDescent="0.25">
      <c r="A50" s="207" t="s">
        <v>176</v>
      </c>
      <c r="B50" s="205"/>
      <c r="C50" s="205"/>
      <c r="D50" s="205"/>
      <c r="E50" s="205"/>
      <c r="F50" s="205"/>
      <c r="G50" s="205"/>
      <c r="H50" s="205"/>
      <c r="I50" s="205"/>
      <c r="J50" s="205"/>
      <c r="K50" s="206"/>
    </row>
    <row r="51" spans="1:11" x14ac:dyDescent="0.25">
      <c r="A51" s="58" t="s">
        <v>944</v>
      </c>
      <c r="B51" s="2" t="s">
        <v>53</v>
      </c>
      <c r="C51" s="17" t="s">
        <v>50</v>
      </c>
      <c r="D51" s="15" t="str">
        <f>IF(OR($B51="N/A",$C51="N/A"),"N/A",IF(C51&gt;100,"No",IF(C51&lt;95,"No","Yes")))</f>
        <v>N/A</v>
      </c>
      <c r="E51" s="17">
        <v>100</v>
      </c>
      <c r="F51" s="15" t="str">
        <f>IF($B51="N/A","N/A",IF(E51&gt;100,"No",IF(E51&lt;95,"No","Yes")))</f>
        <v>Yes</v>
      </c>
      <c r="G51" s="17">
        <v>100</v>
      </c>
      <c r="H51" s="15" t="str">
        <f>IF($B51="N/A","N/A",IF(G51&gt;100,"No",IF(G51&lt;95,"No","Yes")))</f>
        <v>Yes</v>
      </c>
      <c r="I51" s="16" t="s">
        <v>50</v>
      </c>
      <c r="J51" s="16">
        <v>0</v>
      </c>
      <c r="K51" s="15" t="str">
        <f>IF(J51="Div by 0", "N/A", IF(J51="N/A","N/A", IF(J51&gt;15, "No", IF(J51&lt;-15, "No", "Yes"))))</f>
        <v>Yes</v>
      </c>
    </row>
    <row r="52" spans="1:11" x14ac:dyDescent="0.25">
      <c r="A52" s="6" t="s">
        <v>700</v>
      </c>
      <c r="B52" s="2" t="s">
        <v>65</v>
      </c>
      <c r="C52" s="17">
        <v>0.58645017880000005</v>
      </c>
      <c r="D52" s="15" t="str">
        <f>IF($B52="N/A","N/A",IF(C52&gt;5,"No",IF(C52&lt;1,"No","Yes")))</f>
        <v>No</v>
      </c>
      <c r="E52" s="17">
        <v>0.5832358674</v>
      </c>
      <c r="F52" s="15" t="str">
        <f>IF($B52="N/A","N/A",IF(E52&gt;5,"No",IF(E52&lt;1,"No","Yes")))</f>
        <v>No</v>
      </c>
      <c r="G52" s="17">
        <v>0.60934406600000002</v>
      </c>
      <c r="H52" s="15" t="str">
        <f>IF($B52="N/A","N/A",IF(G52&gt;5,"No",IF(G52&lt;1,"No","Yes")))</f>
        <v>No</v>
      </c>
      <c r="I52" s="16">
        <v>-0.54800000000000004</v>
      </c>
      <c r="J52" s="16">
        <v>4.476</v>
      </c>
      <c r="K52" s="15" t="str">
        <f>IF(J52="Div by 0", "N/A", IF(J52="N/A","N/A", IF(J52&gt;15, "No", IF(J52&lt;-15, "No", "Yes"))))</f>
        <v>Yes</v>
      </c>
    </row>
    <row r="53" spans="1:11" x14ac:dyDescent="0.25">
      <c r="A53" s="6" t="s">
        <v>702</v>
      </c>
      <c r="B53" s="2" t="s">
        <v>66</v>
      </c>
      <c r="C53" s="17">
        <v>97.695950517</v>
      </c>
      <c r="D53" s="15" t="str">
        <f>IF($B53="N/A","N/A",IF(C53&gt;98,"No",IF(C53&lt;8,"No","Yes")))</f>
        <v>Yes</v>
      </c>
      <c r="E53" s="17">
        <v>97.708771929999997</v>
      </c>
      <c r="F53" s="15" t="str">
        <f>IF($B53="N/A","N/A",IF(E53&gt;98,"No",IF(E53&lt;8,"No","Yes")))</f>
        <v>Yes</v>
      </c>
      <c r="G53" s="17">
        <v>97.405348160000003</v>
      </c>
      <c r="H53" s="15" t="str">
        <f>IF($B53="N/A","N/A",IF(G53&gt;98,"No",IF(G53&lt;8,"No","Yes")))</f>
        <v>Yes</v>
      </c>
      <c r="I53" s="16">
        <v>1.3100000000000001E-2</v>
      </c>
      <c r="J53" s="16">
        <v>-0.311</v>
      </c>
      <c r="K53" s="15" t="str">
        <f>IF(J53="Div by 0", "N/A", IF(J53="N/A","N/A", IF(J53&gt;15, "No", IF(J53&lt;-15, "No", "Yes"))))</f>
        <v>Yes</v>
      </c>
    </row>
    <row r="54" spans="1:11" x14ac:dyDescent="0.25">
      <c r="A54" s="6" t="s">
        <v>703</v>
      </c>
      <c r="B54" s="18" t="s">
        <v>54</v>
      </c>
      <c r="C54" s="17">
        <v>0.97496858990000002</v>
      </c>
      <c r="D54" s="15" t="str">
        <f>IF($B54="N/A","N/A",IF(C54&gt;5,"No",IF(C54&lt;=0,"No","Yes")))</f>
        <v>Yes</v>
      </c>
      <c r="E54" s="17">
        <v>0.96920077969999996</v>
      </c>
      <c r="F54" s="15" t="str">
        <f>IF($B54="N/A","N/A",IF(E54&gt;5,"No",IF(E54&lt;=0,"No","Yes")))</f>
        <v>Yes</v>
      </c>
      <c r="G54" s="17">
        <v>1.0523237664</v>
      </c>
      <c r="H54" s="15" t="str">
        <f>IF($B54="N/A","N/A",IF(G54&gt;5,"No",IF(G54&lt;=0,"No","Yes")))</f>
        <v>Yes</v>
      </c>
      <c r="I54" s="16">
        <v>-0.59199999999999997</v>
      </c>
      <c r="J54" s="16">
        <v>8.5760000000000005</v>
      </c>
      <c r="K54" s="15" t="str">
        <f>IF(J54="Div by 0", "N/A", IF(J54="N/A","N/A", IF(J54&gt;15, "No", IF(J54&lt;-15, "No", "Yes"))))</f>
        <v>Yes</v>
      </c>
    </row>
    <row r="55" spans="1:11" ht="13" x14ac:dyDescent="0.3">
      <c r="A55" s="203" t="s">
        <v>209</v>
      </c>
      <c r="B55" s="201"/>
      <c r="C55" s="201"/>
      <c r="D55" s="201"/>
      <c r="E55" s="201"/>
      <c r="F55" s="201"/>
      <c r="G55" s="201"/>
      <c r="H55" s="201"/>
      <c r="I55" s="201"/>
      <c r="J55" s="201"/>
      <c r="K55" s="202"/>
    </row>
    <row r="56" spans="1:11" x14ac:dyDescent="0.25">
      <c r="A56" s="6" t="s">
        <v>46</v>
      </c>
      <c r="B56" s="2" t="s">
        <v>50</v>
      </c>
      <c r="C56" s="14">
        <v>46164</v>
      </c>
      <c r="D56" s="15" t="str">
        <f>IF($B56="N/A","N/A",IF(C56&gt;15,"No",IF(C56&lt;-15,"No","Yes")))</f>
        <v>N/A</v>
      </c>
      <c r="E56" s="14">
        <v>46486</v>
      </c>
      <c r="F56" s="15" t="str">
        <f>IF($B56="N/A","N/A",IF(E56&gt;15,"No",IF(E56&lt;-15,"No","Yes")))</f>
        <v>N/A</v>
      </c>
      <c r="G56" s="14">
        <v>41618</v>
      </c>
      <c r="H56" s="15" t="str">
        <f>IF($B56="N/A","N/A",IF(G56&gt;15,"No",IF(G56&lt;-15,"No","Yes")))</f>
        <v>N/A</v>
      </c>
      <c r="I56" s="16">
        <v>0.69750000000000001</v>
      </c>
      <c r="J56" s="16">
        <v>-10.5</v>
      </c>
      <c r="K56" s="15" t="str">
        <f t="shared" ref="K56:K71" si="6">IF(J56="Div by 0", "N/A", IF(J56="N/A","N/A", IF(J56&gt;15, "No", IF(J56&lt;-15, "No", "Yes"))))</f>
        <v>Yes</v>
      </c>
    </row>
    <row r="57" spans="1:11" x14ac:dyDescent="0.25">
      <c r="A57" s="6" t="s">
        <v>170</v>
      </c>
      <c r="B57" s="2" t="s">
        <v>50</v>
      </c>
      <c r="C57" s="16">
        <v>100</v>
      </c>
      <c r="D57" s="15" t="str">
        <f>IF($B57="N/A","N/A",IF(C57&gt;15,"No",IF(C57&lt;-15,"No","Yes")))</f>
        <v>N/A</v>
      </c>
      <c r="E57" s="16">
        <v>100</v>
      </c>
      <c r="F57" s="15" t="str">
        <f>IF($B57="N/A","N/A",IF(E57&gt;15,"No",IF(E57&lt;-15,"No","Yes")))</f>
        <v>N/A</v>
      </c>
      <c r="G57" s="16">
        <v>100</v>
      </c>
      <c r="H57" s="15" t="str">
        <f>IF($B57="N/A","N/A",IF(G57&gt;15,"No",IF(G57&lt;-15,"No","Yes")))</f>
        <v>N/A</v>
      </c>
      <c r="I57" s="16">
        <v>0</v>
      </c>
      <c r="J57" s="16">
        <v>0</v>
      </c>
      <c r="K57" s="15" t="str">
        <f t="shared" si="6"/>
        <v>Yes</v>
      </c>
    </row>
    <row r="58" spans="1:11" x14ac:dyDescent="0.25">
      <c r="A58" s="6" t="s">
        <v>169</v>
      </c>
      <c r="B58" s="2" t="s">
        <v>127</v>
      </c>
      <c r="C58" s="16">
        <v>0</v>
      </c>
      <c r="D58" s="15" t="str">
        <f>IF($B58="N/A","N/A",IF(C58=0,"Yes","No"))</f>
        <v>Yes</v>
      </c>
      <c r="E58" s="16">
        <v>0</v>
      </c>
      <c r="F58" s="15" t="str">
        <f>IF($B58="N/A","N/A",IF(E58=0,"Yes","No"))</f>
        <v>Yes</v>
      </c>
      <c r="G58" s="16">
        <v>0</v>
      </c>
      <c r="H58" s="15" t="str">
        <f>IF($B58="N/A","N/A",IF(G58=0,"Yes","No"))</f>
        <v>Yes</v>
      </c>
      <c r="I58" s="16" t="s">
        <v>1088</v>
      </c>
      <c r="J58" s="16" t="s">
        <v>1088</v>
      </c>
      <c r="K58" s="15" t="str">
        <f t="shared" si="6"/>
        <v>N/A</v>
      </c>
    </row>
    <row r="59" spans="1:11" x14ac:dyDescent="0.25">
      <c r="A59" s="6" t="s">
        <v>184</v>
      </c>
      <c r="B59" s="2" t="s">
        <v>50</v>
      </c>
      <c r="C59" s="22">
        <v>753.67338185999995</v>
      </c>
      <c r="D59" s="15" t="str">
        <f>IF($B59="N/A","N/A",IF(C59&gt;15,"No",IF(C59&lt;-15,"No","Yes")))</f>
        <v>N/A</v>
      </c>
      <c r="E59" s="22">
        <v>729.00479714000005</v>
      </c>
      <c r="F59" s="15" t="str">
        <f>IF($B59="N/A","N/A",IF(E59&gt;15,"No",IF(E59&lt;-15,"No","Yes")))</f>
        <v>N/A</v>
      </c>
      <c r="G59" s="22">
        <v>792.50516603000005</v>
      </c>
      <c r="H59" s="15" t="str">
        <f>IF($B59="N/A","N/A",IF(G59&gt;15,"No",IF(G59&lt;-15,"No","Yes")))</f>
        <v>N/A</v>
      </c>
      <c r="I59" s="16">
        <v>-3.27</v>
      </c>
      <c r="J59" s="16">
        <v>8.7110000000000003</v>
      </c>
      <c r="K59" s="15" t="str">
        <f t="shared" si="6"/>
        <v>Yes</v>
      </c>
    </row>
    <row r="60" spans="1:11" x14ac:dyDescent="0.25">
      <c r="A60" s="204" t="s">
        <v>841</v>
      </c>
      <c r="B60" s="205"/>
      <c r="C60" s="205"/>
      <c r="D60" s="205"/>
      <c r="E60" s="205"/>
      <c r="F60" s="205"/>
      <c r="G60" s="205"/>
      <c r="H60" s="205"/>
      <c r="I60" s="205"/>
      <c r="J60" s="205"/>
      <c r="K60" s="206"/>
    </row>
    <row r="61" spans="1:11" x14ac:dyDescent="0.25">
      <c r="A61" s="6" t="s">
        <v>213</v>
      </c>
      <c r="B61" s="2" t="s">
        <v>61</v>
      </c>
      <c r="C61" s="16">
        <v>86.645438003999999</v>
      </c>
      <c r="D61" s="15" t="str">
        <f>IF($B61="N/A","N/A",IF(C61&gt;99,"No",IF(C61&lt;75,"No","Yes")))</f>
        <v>Yes</v>
      </c>
      <c r="E61" s="16">
        <v>88.314761434000005</v>
      </c>
      <c r="F61" s="15" t="str">
        <f>IF($B61="N/A","N/A",IF(E61&gt;99,"No",IF(E61&lt;75,"No","Yes")))</f>
        <v>Yes</v>
      </c>
      <c r="G61" s="16">
        <v>91.193714258</v>
      </c>
      <c r="H61" s="15" t="str">
        <f>IF($B61="N/A","N/A",IF(G61&gt;99,"No",IF(G61&lt;75,"No","Yes")))</f>
        <v>Yes</v>
      </c>
      <c r="I61" s="16">
        <v>1.927</v>
      </c>
      <c r="J61" s="16">
        <v>3.26</v>
      </c>
      <c r="K61" s="15" t="str">
        <f t="shared" si="6"/>
        <v>Yes</v>
      </c>
    </row>
    <row r="62" spans="1:11" x14ac:dyDescent="0.25">
      <c r="A62" s="6" t="s">
        <v>215</v>
      </c>
      <c r="B62" s="18" t="s">
        <v>62</v>
      </c>
      <c r="C62" s="17">
        <v>3.7366779309</v>
      </c>
      <c r="D62" s="15" t="str">
        <f>IF($B62="N/A","N/A",IF(C62&gt;20,"No",IF(C62&lt;=0,"No","Yes")))</f>
        <v>Yes</v>
      </c>
      <c r="E62" s="17">
        <v>2.8804371208999999</v>
      </c>
      <c r="F62" s="15" t="str">
        <f>IF($B62="N/A","N/A",IF(E62&gt;20,"No",IF(E62&lt;=0,"No","Yes")))</f>
        <v>Yes</v>
      </c>
      <c r="G62" s="17">
        <v>1.2086116584</v>
      </c>
      <c r="H62" s="15" t="str">
        <f>IF($B62="N/A","N/A",IF(G62&gt;20,"No",IF(G62&lt;=0,"No","Yes")))</f>
        <v>Yes</v>
      </c>
      <c r="I62" s="16">
        <v>-22.9</v>
      </c>
      <c r="J62" s="16">
        <v>-58</v>
      </c>
      <c r="K62" s="15" t="str">
        <f t="shared" si="6"/>
        <v>No</v>
      </c>
    </row>
    <row r="63" spans="1:11" x14ac:dyDescent="0.25">
      <c r="A63" s="6" t="s">
        <v>834</v>
      </c>
      <c r="B63" s="18" t="s">
        <v>63</v>
      </c>
      <c r="C63" s="17">
        <v>9.2431331774000007</v>
      </c>
      <c r="D63" s="15" t="str">
        <f>IF($B63="N/A","N/A",IF(C63&gt;10,"No",IF(C63&lt;=0,"No","Yes")))</f>
        <v>Yes</v>
      </c>
      <c r="E63" s="17">
        <v>6.5417545067000002</v>
      </c>
      <c r="F63" s="15" t="str">
        <f>IF($B63="N/A","N/A",IF(E63&gt;10,"No",IF(E63&lt;=0,"No","Yes")))</f>
        <v>Yes</v>
      </c>
      <c r="G63" s="17">
        <v>2.8833677700000001E-2</v>
      </c>
      <c r="H63" s="15" t="str">
        <f>IF($B63="N/A","N/A",IF(G63&gt;10,"No",IF(G63&lt;=0,"No","Yes")))</f>
        <v>Yes</v>
      </c>
      <c r="I63" s="16">
        <v>-29.2</v>
      </c>
      <c r="J63" s="16">
        <v>-99.6</v>
      </c>
      <c r="K63" s="15" t="str">
        <f t="shared" si="6"/>
        <v>No</v>
      </c>
    </row>
    <row r="64" spans="1:11" x14ac:dyDescent="0.25">
      <c r="A64" s="6" t="s">
        <v>838</v>
      </c>
      <c r="B64" s="18" t="s">
        <v>54</v>
      </c>
      <c r="C64" s="17">
        <v>0.37475088810000001</v>
      </c>
      <c r="D64" s="15" t="str">
        <f>IF($B64="N/A","N/A",IF(C64&gt;5,"No",IF(C64&lt;=0,"No","Yes")))</f>
        <v>Yes</v>
      </c>
      <c r="E64" s="17">
        <v>2.2630469389000001</v>
      </c>
      <c r="F64" s="15" t="str">
        <f>IF($B64="N/A","N/A",IF(E64&gt;5,"No",IF(E64&lt;=0,"No","Yes")))</f>
        <v>Yes</v>
      </c>
      <c r="G64" s="17">
        <v>7.5688404055999996</v>
      </c>
      <c r="H64" s="15" t="str">
        <f>IF($B64="N/A","N/A",IF(G64&gt;5,"No",IF(G64&lt;=0,"No","Yes")))</f>
        <v>No</v>
      </c>
      <c r="I64" s="16">
        <v>503.9</v>
      </c>
      <c r="J64" s="16">
        <v>234.5</v>
      </c>
      <c r="K64" s="15" t="str">
        <f t="shared" si="6"/>
        <v>No</v>
      </c>
    </row>
    <row r="65" spans="1:11" x14ac:dyDescent="0.25">
      <c r="A65" s="204" t="s">
        <v>942</v>
      </c>
      <c r="B65" s="205"/>
      <c r="C65" s="205"/>
      <c r="D65" s="205"/>
      <c r="E65" s="205"/>
      <c r="F65" s="205"/>
      <c r="G65" s="205"/>
      <c r="H65" s="205"/>
      <c r="I65" s="205"/>
      <c r="J65" s="205"/>
      <c r="K65" s="206"/>
    </row>
    <row r="66" spans="1:11" x14ac:dyDescent="0.25">
      <c r="A66" s="58" t="s">
        <v>943</v>
      </c>
      <c r="B66" s="2" t="s">
        <v>53</v>
      </c>
      <c r="C66" s="17" t="s">
        <v>50</v>
      </c>
      <c r="D66" s="15" t="str">
        <f>IF(OR($B66="N/A",$C66="N/A"),"N/A",IF(C66&gt;100,"No",IF(C66&lt;95,"No","Yes")))</f>
        <v>N/A</v>
      </c>
      <c r="E66" s="17">
        <v>0</v>
      </c>
      <c r="F66" s="15" t="str">
        <f>IF($B66="N/A","N/A",IF(E66&gt;100,"No",IF(E66&lt;95,"No","Yes")))</f>
        <v>No</v>
      </c>
      <c r="G66" s="17">
        <v>0</v>
      </c>
      <c r="H66" s="15" t="str">
        <f>IF($B66="N/A","N/A",IF(G66&gt;100,"No",IF(G66&lt;95,"No","Yes")))</f>
        <v>No</v>
      </c>
      <c r="I66" s="16" t="s">
        <v>50</v>
      </c>
      <c r="J66" s="16" t="s">
        <v>1088</v>
      </c>
      <c r="K66" s="15" t="str">
        <f t="shared" ref="K66" si="7">IF(J66="Div by 0", "N/A", IF(J66="N/A","N/A", IF(J66&gt;15, "No", IF(J66&lt;-15, "No", "Yes"))))</f>
        <v>N/A</v>
      </c>
    </row>
    <row r="67" spans="1:11" x14ac:dyDescent="0.25">
      <c r="A67" s="204" t="s">
        <v>749</v>
      </c>
      <c r="B67" s="205"/>
      <c r="C67" s="205"/>
      <c r="D67" s="205"/>
      <c r="E67" s="205"/>
      <c r="F67" s="205"/>
      <c r="G67" s="205"/>
      <c r="H67" s="205"/>
      <c r="I67" s="205"/>
      <c r="J67" s="205"/>
      <c r="K67" s="206"/>
    </row>
    <row r="68" spans="1:11" x14ac:dyDescent="0.25">
      <c r="A68" s="6" t="s">
        <v>193</v>
      </c>
      <c r="B68" s="2" t="s">
        <v>53</v>
      </c>
      <c r="C68" s="17">
        <v>99.945845246999994</v>
      </c>
      <c r="D68" s="15" t="str">
        <f>IF($B68="N/A","N/A",IF(C68&gt;100,"No",IF(C68&lt;95,"No","Yes")))</f>
        <v>Yes</v>
      </c>
      <c r="E68" s="17">
        <v>99.978488146999993</v>
      </c>
      <c r="F68" s="15" t="str">
        <f>IF($B68="N/A","N/A",IF(E68&gt;100,"No",IF(E68&lt;95,"No","Yes")))</f>
        <v>Yes</v>
      </c>
      <c r="G68" s="17">
        <v>99.961555095999998</v>
      </c>
      <c r="H68" s="15" t="str">
        <f>IF($B68="N/A","N/A",IF(G68&gt;100,"No",IF(G68&lt;95,"No","Yes")))</f>
        <v>Yes</v>
      </c>
      <c r="I68" s="16">
        <v>3.27E-2</v>
      </c>
      <c r="J68" s="16">
        <v>-1.7000000000000001E-2</v>
      </c>
      <c r="K68" s="15" t="str">
        <f t="shared" si="6"/>
        <v>Yes</v>
      </c>
    </row>
    <row r="69" spans="1:11" x14ac:dyDescent="0.25">
      <c r="A69" s="6" t="s">
        <v>195</v>
      </c>
      <c r="B69" s="2" t="s">
        <v>56</v>
      </c>
      <c r="C69" s="17">
        <v>11.118576474999999</v>
      </c>
      <c r="D69" s="15" t="str">
        <f>IF($B69="N/A","N/A",IF(C69&gt;30,"No",IF(C69&lt;5,"No","Yes")))</f>
        <v>Yes</v>
      </c>
      <c r="E69" s="17">
        <v>10.547379293000001</v>
      </c>
      <c r="F69" s="15" t="str">
        <f>IF($B69="N/A","N/A",IF(E69&gt;30,"No",IF(E69&lt;5,"No","Yes")))</f>
        <v>Yes</v>
      </c>
      <c r="G69" s="17">
        <v>10.588433247999999</v>
      </c>
      <c r="H69" s="15" t="str">
        <f>IF($B69="N/A","N/A",IF(G69&gt;30,"No",IF(G69&lt;5,"No","Yes")))</f>
        <v>Yes</v>
      </c>
      <c r="I69" s="16">
        <v>-5.14</v>
      </c>
      <c r="J69" s="16">
        <v>0.38919999999999999</v>
      </c>
      <c r="K69" s="15" t="str">
        <f t="shared" si="6"/>
        <v>Yes</v>
      </c>
    </row>
    <row r="70" spans="1:11" x14ac:dyDescent="0.25">
      <c r="A70" s="6" t="s">
        <v>196</v>
      </c>
      <c r="B70" s="2" t="s">
        <v>10</v>
      </c>
      <c r="C70" s="17">
        <v>48.574958277999997</v>
      </c>
      <c r="D70" s="15" t="str">
        <f>IF($B70="N/A","N/A",IF(C70&gt;75,"No",IF(C70&lt;15,"No","Yes")))</f>
        <v>Yes</v>
      </c>
      <c r="E70" s="17">
        <v>45.881745416999998</v>
      </c>
      <c r="F70" s="15" t="str">
        <f>IF($B70="N/A","N/A",IF(E70&gt;75,"No",IF(E70&lt;15,"No","Yes")))</f>
        <v>Yes</v>
      </c>
      <c r="G70" s="17">
        <v>42.644584395000003</v>
      </c>
      <c r="H70" s="15" t="str">
        <f>IF($B70="N/A","N/A",IF(G70&gt;75,"No",IF(G70&lt;15,"No","Yes")))</f>
        <v>Yes</v>
      </c>
      <c r="I70" s="16">
        <v>-5.54</v>
      </c>
      <c r="J70" s="16">
        <v>-7.06</v>
      </c>
      <c r="K70" s="15" t="str">
        <f t="shared" si="6"/>
        <v>Yes</v>
      </c>
    </row>
    <row r="71" spans="1:11" x14ac:dyDescent="0.25">
      <c r="A71" s="6" t="s">
        <v>197</v>
      </c>
      <c r="B71" s="2" t="s">
        <v>11</v>
      </c>
      <c r="C71" s="17">
        <v>40.302130519000002</v>
      </c>
      <c r="D71" s="15" t="str">
        <f>IF($B71="N/A","N/A",IF(C71&gt;70,"No",IF(C71&lt;25,"No","Yes")))</f>
        <v>Yes</v>
      </c>
      <c r="E71" s="17">
        <v>43.560117050000002</v>
      </c>
      <c r="F71" s="15" t="str">
        <f>IF($B71="N/A","N/A",IF(E71&gt;70,"No",IF(E71&lt;25,"No","Yes")))</f>
        <v>Yes</v>
      </c>
      <c r="G71" s="17">
        <v>46.766982357000003</v>
      </c>
      <c r="H71" s="15" t="str">
        <f>IF($B71="N/A","N/A",IF(G71&gt;70,"No",IF(G71&lt;25,"No","Yes")))</f>
        <v>Yes</v>
      </c>
      <c r="I71" s="16">
        <v>8.0839999999999996</v>
      </c>
      <c r="J71" s="16">
        <v>7.3620000000000001</v>
      </c>
      <c r="K71" s="15" t="str">
        <f t="shared" si="6"/>
        <v>Yes</v>
      </c>
    </row>
    <row r="72" spans="1:11" x14ac:dyDescent="0.25">
      <c r="A72" s="207" t="s">
        <v>176</v>
      </c>
      <c r="B72" s="205"/>
      <c r="C72" s="205"/>
      <c r="D72" s="205"/>
      <c r="E72" s="205"/>
      <c r="F72" s="205"/>
      <c r="G72" s="205"/>
      <c r="H72" s="205"/>
      <c r="I72" s="205"/>
      <c r="J72" s="205"/>
      <c r="K72" s="206"/>
    </row>
    <row r="73" spans="1:11" x14ac:dyDescent="0.25">
      <c r="A73" s="58" t="s">
        <v>944</v>
      </c>
      <c r="B73" s="2" t="s">
        <v>53</v>
      </c>
      <c r="C73" s="17" t="s">
        <v>50</v>
      </c>
      <c r="D73" s="15" t="str">
        <f>IF(OR($B73="N/A",$C73="N/A"),"N/A",IF(C73&gt;100,"No",IF(C73&lt;95,"No","Yes")))</f>
        <v>N/A</v>
      </c>
      <c r="E73" s="17">
        <v>0</v>
      </c>
      <c r="F73" s="15" t="str">
        <f>IF($B73="N/A","N/A",IF(E73&gt;100,"No",IF(E73&lt;95,"No","Yes")))</f>
        <v>No</v>
      </c>
      <c r="G73" s="17">
        <v>0</v>
      </c>
      <c r="H73" s="15" t="str">
        <f>IF($B73="N/A","N/A",IF(G73&gt;100,"No",IF(G73&lt;95,"No","Yes")))</f>
        <v>No</v>
      </c>
      <c r="I73" s="16" t="s">
        <v>50</v>
      </c>
      <c r="J73" s="16" t="s">
        <v>1088</v>
      </c>
      <c r="K73" s="15" t="str">
        <f>IF(J73="Div by 0", "N/A", IF(J73="N/A","N/A", IF(J73&gt;15, "No", IF(J73&lt;-15, "No", "Yes"))))</f>
        <v>N/A</v>
      </c>
    </row>
    <row r="74" spans="1:11" x14ac:dyDescent="0.25">
      <c r="A74" s="6" t="s">
        <v>700</v>
      </c>
      <c r="B74" s="2" t="s">
        <v>65</v>
      </c>
      <c r="C74" s="17">
        <v>0</v>
      </c>
      <c r="D74" s="15" t="str">
        <f>IF($B74="N/A","N/A",IF(C74&gt;5,"No",IF(C74&lt;1,"No","Yes")))</f>
        <v>No</v>
      </c>
      <c r="E74" s="17">
        <v>0</v>
      </c>
      <c r="F74" s="15" t="str">
        <f>IF($B74="N/A","N/A",IF(E74&gt;5,"No",IF(E74&lt;1,"No","Yes")))</f>
        <v>No</v>
      </c>
      <c r="G74" s="17">
        <v>0</v>
      </c>
      <c r="H74" s="15" t="str">
        <f>IF($B74="N/A","N/A",IF(G74&gt;5,"No",IF(G74&lt;1,"No","Yes")))</f>
        <v>No</v>
      </c>
      <c r="I74" s="16" t="s">
        <v>1088</v>
      </c>
      <c r="J74" s="16" t="s">
        <v>1088</v>
      </c>
      <c r="K74" s="15" t="str">
        <f>IF(J74="Div by 0", "N/A", IF(J74="N/A","N/A", IF(J74&gt;15, "No", IF(J74&lt;-15, "No", "Yes"))))</f>
        <v>N/A</v>
      </c>
    </row>
    <row r="75" spans="1:11" x14ac:dyDescent="0.25">
      <c r="A75" s="6" t="s">
        <v>702</v>
      </c>
      <c r="B75" s="2" t="s">
        <v>66</v>
      </c>
      <c r="C75" s="17">
        <v>0</v>
      </c>
      <c r="D75" s="15" t="str">
        <f>IF($B75="N/A","N/A",IF(C75&gt;98,"No",IF(C75&lt;8,"No","Yes")))</f>
        <v>No</v>
      </c>
      <c r="E75" s="17">
        <v>0</v>
      </c>
      <c r="F75" s="15" t="str">
        <f>IF($B75="N/A","N/A",IF(E75&gt;98,"No",IF(E75&lt;8,"No","Yes")))</f>
        <v>No</v>
      </c>
      <c r="G75" s="17">
        <v>0</v>
      </c>
      <c r="H75" s="15" t="str">
        <f>IF($B75="N/A","N/A",IF(G75&gt;98,"No",IF(G75&lt;8,"No","Yes")))</f>
        <v>No</v>
      </c>
      <c r="I75" s="16" t="s">
        <v>1088</v>
      </c>
      <c r="J75" s="16" t="s">
        <v>1088</v>
      </c>
      <c r="K75" s="15" t="str">
        <f>IF(J75="Div by 0", "N/A", IF(J75="N/A","N/A", IF(J75&gt;15, "No", IF(J75&lt;-15, "No", "Yes"))))</f>
        <v>N/A</v>
      </c>
    </row>
    <row r="76" spans="1:11" x14ac:dyDescent="0.25">
      <c r="A76" s="6" t="s">
        <v>703</v>
      </c>
      <c r="B76" s="18" t="s">
        <v>54</v>
      </c>
      <c r="C76" s="17">
        <v>0</v>
      </c>
      <c r="D76" s="15" t="str">
        <f>IF($B76="N/A","N/A",IF(C76&gt;5,"No",IF(C76&lt;=0,"No","Yes")))</f>
        <v>No</v>
      </c>
      <c r="E76" s="17">
        <v>0</v>
      </c>
      <c r="F76" s="15" t="str">
        <f>IF($B76="N/A","N/A",IF(E76&gt;5,"No",IF(E76&lt;=0,"No","Yes")))</f>
        <v>No</v>
      </c>
      <c r="G76" s="17">
        <v>0</v>
      </c>
      <c r="H76" s="15" t="str">
        <f>IF($B76="N/A","N/A",IF(G76&gt;5,"No",IF(G76&lt;=0,"No","Yes")))</f>
        <v>No</v>
      </c>
      <c r="I76" s="16" t="s">
        <v>1088</v>
      </c>
      <c r="J76" s="16" t="s">
        <v>1088</v>
      </c>
      <c r="K76" s="15" t="str">
        <f>IF(J76="Div by 0", "N/A", IF(J76="N/A","N/A", IF(J76&gt;15, "No", IF(J76&lt;-15, "No", "Yes"))))</f>
        <v>N/A</v>
      </c>
    </row>
    <row r="78" spans="1:11" x14ac:dyDescent="0.25">
      <c r="C78" s="19"/>
      <c r="D78" s="19"/>
      <c r="E78" s="19"/>
      <c r="F78" s="19"/>
      <c r="G78" s="19"/>
      <c r="H78" s="19"/>
      <c r="I78" s="19"/>
      <c r="J78" s="19"/>
      <c r="K78" s="19"/>
    </row>
    <row r="79" spans="1:11" x14ac:dyDescent="0.25">
      <c r="C79" s="19"/>
      <c r="D79" s="19"/>
      <c r="E79" s="19"/>
      <c r="F79" s="19"/>
      <c r="G79" s="19"/>
      <c r="H79" s="19"/>
      <c r="I79" s="19"/>
      <c r="J79" s="19"/>
      <c r="K79" s="19"/>
    </row>
    <row r="80" spans="1:11" x14ac:dyDescent="0.25">
      <c r="C80" s="19"/>
      <c r="D80" s="19"/>
      <c r="E80" s="19"/>
      <c r="F80" s="19"/>
      <c r="G80" s="19"/>
      <c r="H80" s="19"/>
      <c r="I80" s="19"/>
      <c r="J80" s="19"/>
      <c r="K80" s="19"/>
    </row>
    <row r="81" spans="3:11" x14ac:dyDescent="0.25">
      <c r="C81" s="19"/>
      <c r="D81" s="19"/>
      <c r="E81" s="19"/>
      <c r="F81" s="19"/>
      <c r="G81" s="19"/>
      <c r="H81" s="19"/>
      <c r="I81" s="19"/>
      <c r="J81" s="19"/>
      <c r="K81" s="19"/>
    </row>
    <row r="82" spans="3:11" x14ac:dyDescent="0.25">
      <c r="C82" s="19"/>
      <c r="D82" s="19"/>
      <c r="E82" s="19"/>
      <c r="F82" s="19"/>
      <c r="G82" s="19"/>
      <c r="H82" s="19"/>
      <c r="I82" s="19"/>
      <c r="J82" s="19"/>
      <c r="K82" s="19"/>
    </row>
    <row r="83" spans="3:11" x14ac:dyDescent="0.25">
      <c r="C83" s="19"/>
      <c r="D83" s="19"/>
      <c r="E83" s="19"/>
      <c r="F83" s="19"/>
      <c r="G83" s="19"/>
      <c r="H83" s="19"/>
      <c r="I83" s="19"/>
      <c r="J83" s="19"/>
      <c r="K83" s="19"/>
    </row>
    <row r="84" spans="3:11" x14ac:dyDescent="0.25">
      <c r="C84" s="19"/>
      <c r="D84" s="19"/>
      <c r="E84" s="19"/>
      <c r="F84" s="19"/>
      <c r="G84" s="19"/>
      <c r="H84" s="19"/>
      <c r="I84" s="19"/>
      <c r="J84" s="19"/>
      <c r="K84" s="19"/>
    </row>
    <row r="85" spans="3:11" x14ac:dyDescent="0.25">
      <c r="C85" s="19"/>
      <c r="D85" s="19"/>
      <c r="E85" s="19"/>
      <c r="F85" s="19"/>
      <c r="G85" s="19"/>
      <c r="H85" s="19"/>
      <c r="I85" s="19"/>
      <c r="J85" s="19"/>
      <c r="K85" s="19"/>
    </row>
    <row r="86" spans="3:11" x14ac:dyDescent="0.25">
      <c r="C86" s="19"/>
      <c r="D86" s="19"/>
      <c r="E86" s="19"/>
      <c r="F86" s="19"/>
      <c r="G86" s="19"/>
      <c r="H86" s="19"/>
      <c r="I86" s="19"/>
      <c r="J86" s="19"/>
      <c r="K86" s="19"/>
    </row>
    <row r="87" spans="3:11" x14ac:dyDescent="0.25">
      <c r="C87" s="19"/>
      <c r="D87" s="19"/>
      <c r="E87" s="19"/>
      <c r="F87" s="19"/>
      <c r="G87" s="19"/>
      <c r="H87" s="19"/>
      <c r="I87" s="19"/>
      <c r="J87" s="19"/>
      <c r="K87" s="19"/>
    </row>
    <row r="88" spans="3:11" x14ac:dyDescent="0.25">
      <c r="C88" s="19"/>
      <c r="D88" s="19"/>
      <c r="E88" s="19"/>
      <c r="F88" s="19"/>
      <c r="G88" s="19"/>
      <c r="H88" s="19"/>
      <c r="I88" s="19"/>
      <c r="J88" s="19"/>
      <c r="K88" s="19"/>
    </row>
    <row r="89" spans="3:11" x14ac:dyDescent="0.25">
      <c r="C89" s="19"/>
      <c r="D89" s="19"/>
      <c r="E89" s="19"/>
      <c r="F89" s="19"/>
      <c r="G89" s="19"/>
      <c r="H89" s="19"/>
      <c r="I89" s="19"/>
      <c r="J89" s="19"/>
      <c r="K89" s="19"/>
    </row>
    <row r="90" spans="3:11" x14ac:dyDescent="0.25">
      <c r="C90" s="19"/>
      <c r="D90" s="19"/>
      <c r="E90" s="19"/>
      <c r="F90" s="19"/>
      <c r="G90" s="19"/>
      <c r="H90" s="19"/>
      <c r="I90" s="19"/>
      <c r="J90" s="19"/>
      <c r="K90" s="19"/>
    </row>
    <row r="91" spans="3:11" x14ac:dyDescent="0.25">
      <c r="C91" s="19"/>
      <c r="D91" s="19"/>
      <c r="E91" s="19"/>
      <c r="F91" s="19"/>
      <c r="G91" s="19"/>
      <c r="H91" s="19"/>
      <c r="I91" s="19"/>
      <c r="J91" s="19"/>
      <c r="K91" s="19"/>
    </row>
    <row r="92" spans="3:11" x14ac:dyDescent="0.25">
      <c r="C92" s="19"/>
      <c r="D92" s="19"/>
      <c r="E92" s="19"/>
      <c r="F92" s="19"/>
      <c r="G92" s="19"/>
      <c r="H92" s="19"/>
      <c r="I92" s="19"/>
      <c r="J92" s="19"/>
      <c r="K92" s="19"/>
    </row>
    <row r="93" spans="3:11" x14ac:dyDescent="0.25">
      <c r="C93" s="19"/>
      <c r="D93" s="19"/>
      <c r="E93" s="19"/>
      <c r="F93" s="19"/>
      <c r="G93" s="19"/>
      <c r="H93" s="19"/>
      <c r="I93" s="19"/>
      <c r="J93" s="19"/>
      <c r="K93" s="19"/>
    </row>
    <row r="94" spans="3:11" x14ac:dyDescent="0.25">
      <c r="C94" s="19"/>
      <c r="D94" s="19"/>
      <c r="E94" s="19"/>
      <c r="F94" s="19"/>
      <c r="G94" s="19"/>
      <c r="H94" s="19"/>
      <c r="I94" s="19"/>
      <c r="J94" s="19"/>
      <c r="K94" s="19"/>
    </row>
    <row r="95" spans="3:11" x14ac:dyDescent="0.25">
      <c r="C95" s="19"/>
      <c r="D95" s="19"/>
      <c r="E95" s="19"/>
      <c r="F95" s="19"/>
      <c r="G95" s="19"/>
      <c r="H95" s="19"/>
      <c r="I95" s="19"/>
      <c r="J95" s="19"/>
      <c r="K95" s="19"/>
    </row>
    <row r="96" spans="3:11" x14ac:dyDescent="0.25">
      <c r="C96" s="19"/>
      <c r="D96" s="19"/>
      <c r="E96" s="19"/>
      <c r="F96" s="19"/>
      <c r="G96" s="19"/>
      <c r="H96" s="19"/>
      <c r="I96" s="19"/>
      <c r="J96" s="19"/>
      <c r="K96" s="19"/>
    </row>
    <row r="97" spans="3:11" x14ac:dyDescent="0.25">
      <c r="C97" s="19"/>
      <c r="D97" s="19"/>
      <c r="E97" s="19"/>
      <c r="F97" s="19"/>
      <c r="G97" s="19"/>
      <c r="H97" s="19"/>
      <c r="I97" s="19"/>
      <c r="J97" s="19"/>
      <c r="K97" s="19"/>
    </row>
    <row r="98" spans="3:11" x14ac:dyDescent="0.25">
      <c r="C98" s="19"/>
      <c r="D98" s="19"/>
      <c r="E98" s="19"/>
      <c r="F98" s="19"/>
      <c r="G98" s="19"/>
      <c r="H98" s="19"/>
      <c r="I98" s="19"/>
      <c r="J98" s="19"/>
      <c r="K98" s="19"/>
    </row>
    <row r="99" spans="3:11" x14ac:dyDescent="0.25">
      <c r="C99" s="19"/>
      <c r="D99" s="19"/>
      <c r="E99" s="19"/>
      <c r="F99" s="19"/>
      <c r="G99" s="19"/>
      <c r="H99" s="19"/>
      <c r="I99" s="19"/>
      <c r="J99" s="19"/>
      <c r="K99" s="19"/>
    </row>
    <row r="100" spans="3:11" x14ac:dyDescent="0.25">
      <c r="C100" s="19"/>
      <c r="D100" s="19"/>
      <c r="E100" s="19"/>
      <c r="F100" s="19"/>
      <c r="G100" s="19"/>
      <c r="H100" s="19"/>
      <c r="I100" s="19"/>
      <c r="J100" s="19"/>
      <c r="K100" s="19"/>
    </row>
    <row r="101" spans="3:11" x14ac:dyDescent="0.25">
      <c r="C101" s="19"/>
      <c r="D101" s="19"/>
      <c r="E101" s="19"/>
      <c r="F101" s="19"/>
      <c r="G101" s="19"/>
      <c r="H101" s="19"/>
      <c r="I101" s="19"/>
      <c r="J101" s="19"/>
      <c r="K101" s="19"/>
    </row>
    <row r="102" spans="3:11" x14ac:dyDescent="0.25">
      <c r="C102" s="19"/>
      <c r="D102" s="19"/>
      <c r="E102" s="19"/>
      <c r="F102" s="19"/>
      <c r="G102" s="19"/>
      <c r="H102" s="19"/>
      <c r="I102" s="19"/>
      <c r="J102" s="19"/>
      <c r="K102" s="19"/>
    </row>
    <row r="103" spans="3:11" x14ac:dyDescent="0.25">
      <c r="C103" s="19"/>
      <c r="D103" s="19"/>
      <c r="E103" s="19"/>
      <c r="F103" s="19"/>
      <c r="G103" s="19"/>
      <c r="H103" s="19"/>
      <c r="I103" s="19"/>
      <c r="J103" s="19"/>
      <c r="K103" s="19"/>
    </row>
    <row r="104" spans="3:11" x14ac:dyDescent="0.25">
      <c r="C104" s="19"/>
      <c r="D104" s="19"/>
      <c r="E104" s="19"/>
      <c r="F104" s="19"/>
      <c r="G104" s="19"/>
      <c r="H104" s="19"/>
      <c r="I104" s="19"/>
      <c r="J104" s="19"/>
      <c r="K104" s="19"/>
    </row>
    <row r="105" spans="3:11" x14ac:dyDescent="0.25">
      <c r="C105" s="19"/>
      <c r="D105" s="19"/>
      <c r="E105" s="19"/>
      <c r="F105" s="19"/>
      <c r="G105" s="19"/>
      <c r="H105" s="19"/>
      <c r="I105" s="19"/>
      <c r="J105" s="19"/>
      <c r="K105" s="19"/>
    </row>
    <row r="106" spans="3:11" x14ac:dyDescent="0.25">
      <c r="C106" s="19"/>
      <c r="D106" s="19"/>
      <c r="E106" s="19"/>
      <c r="F106" s="19"/>
      <c r="G106" s="19"/>
      <c r="H106" s="19"/>
      <c r="I106" s="19"/>
      <c r="J106" s="19"/>
      <c r="K106" s="19"/>
    </row>
    <row r="107" spans="3:11" x14ac:dyDescent="0.25">
      <c r="C107" s="19"/>
      <c r="D107" s="19"/>
      <c r="E107" s="19"/>
      <c r="F107" s="19"/>
      <c r="G107" s="19"/>
      <c r="H107" s="19"/>
      <c r="I107" s="19"/>
      <c r="J107" s="19"/>
      <c r="K107" s="19"/>
    </row>
    <row r="108" spans="3:11" x14ac:dyDescent="0.25">
      <c r="C108" s="19"/>
      <c r="D108" s="19"/>
      <c r="E108" s="19"/>
      <c r="F108" s="19"/>
      <c r="G108" s="19"/>
      <c r="H108" s="19"/>
      <c r="I108" s="19"/>
      <c r="J108" s="19"/>
      <c r="K108" s="19"/>
    </row>
    <row r="109" spans="3:11" x14ac:dyDescent="0.25">
      <c r="C109" s="19"/>
      <c r="D109" s="19"/>
      <c r="E109" s="19"/>
      <c r="F109" s="19"/>
      <c r="G109" s="19"/>
      <c r="H109" s="19"/>
      <c r="I109" s="19"/>
      <c r="J109" s="19"/>
      <c r="K109" s="19"/>
    </row>
    <row r="110" spans="3:11" x14ac:dyDescent="0.25">
      <c r="C110" s="19"/>
      <c r="D110" s="19"/>
      <c r="E110" s="19"/>
      <c r="F110" s="19"/>
      <c r="G110" s="19"/>
      <c r="H110" s="19"/>
      <c r="I110" s="19"/>
      <c r="J110" s="19"/>
      <c r="K110" s="19"/>
    </row>
    <row r="111" spans="3:11" x14ac:dyDescent="0.25">
      <c r="C111" s="19"/>
      <c r="D111" s="19"/>
      <c r="E111" s="19"/>
      <c r="F111" s="19"/>
      <c r="G111" s="19"/>
      <c r="H111" s="19"/>
      <c r="I111" s="19"/>
      <c r="J111" s="19"/>
      <c r="K111" s="19"/>
    </row>
    <row r="112" spans="3:11" x14ac:dyDescent="0.25">
      <c r="C112" s="19"/>
      <c r="D112" s="19"/>
      <c r="E112" s="19"/>
      <c r="F112" s="19"/>
      <c r="G112" s="19"/>
      <c r="H112" s="19"/>
      <c r="I112" s="19"/>
      <c r="J112" s="19"/>
      <c r="K112" s="19"/>
    </row>
    <row r="113" spans="3:11" x14ac:dyDescent="0.25">
      <c r="C113" s="19"/>
      <c r="D113" s="19"/>
      <c r="E113" s="19"/>
      <c r="F113" s="19"/>
      <c r="G113" s="19"/>
      <c r="H113" s="19"/>
      <c r="I113" s="19"/>
      <c r="J113" s="19"/>
      <c r="K113" s="19"/>
    </row>
    <row r="114" spans="3:11" x14ac:dyDescent="0.25">
      <c r="C114" s="19"/>
      <c r="D114" s="19"/>
      <c r="E114" s="19"/>
      <c r="F114" s="19"/>
      <c r="G114" s="19"/>
      <c r="H114" s="19"/>
      <c r="I114" s="19"/>
      <c r="J114" s="19"/>
      <c r="K114" s="19"/>
    </row>
    <row r="115" spans="3:11" x14ac:dyDescent="0.25">
      <c r="C115" s="19"/>
      <c r="D115" s="19"/>
      <c r="E115" s="19"/>
      <c r="F115" s="19"/>
      <c r="G115" s="19"/>
      <c r="H115" s="19"/>
      <c r="I115" s="19"/>
      <c r="J115" s="19"/>
      <c r="K115" s="19"/>
    </row>
    <row r="116" spans="3:11" x14ac:dyDescent="0.25">
      <c r="C116" s="19"/>
      <c r="D116" s="19"/>
      <c r="E116" s="19"/>
      <c r="F116" s="19"/>
      <c r="G116" s="19"/>
      <c r="H116" s="19"/>
      <c r="I116" s="19"/>
      <c r="J116" s="19"/>
      <c r="K116" s="19"/>
    </row>
    <row r="117" spans="3:11" x14ac:dyDescent="0.25">
      <c r="C117" s="19"/>
      <c r="D117" s="19"/>
      <c r="E117" s="19"/>
      <c r="F117" s="19"/>
      <c r="G117" s="19"/>
      <c r="H117" s="19"/>
      <c r="I117" s="19"/>
      <c r="J117" s="19"/>
      <c r="K117" s="19"/>
    </row>
    <row r="118" spans="3:11" x14ac:dyDescent="0.25">
      <c r="C118" s="19"/>
      <c r="D118" s="19"/>
      <c r="E118" s="19"/>
      <c r="F118" s="19"/>
      <c r="G118" s="19"/>
      <c r="H118" s="19"/>
      <c r="I118" s="19"/>
      <c r="J118" s="19"/>
      <c r="K118" s="19"/>
    </row>
    <row r="119" spans="3:11" x14ac:dyDescent="0.25">
      <c r="C119" s="19"/>
      <c r="D119" s="19"/>
      <c r="E119" s="19"/>
      <c r="F119" s="19"/>
      <c r="G119" s="19"/>
      <c r="H119" s="19"/>
      <c r="I119" s="19"/>
      <c r="J119" s="19"/>
      <c r="K119" s="19"/>
    </row>
    <row r="120" spans="3:11" x14ac:dyDescent="0.25">
      <c r="C120" s="19"/>
      <c r="D120" s="19"/>
      <c r="E120" s="19"/>
      <c r="F120" s="19"/>
      <c r="G120" s="19"/>
      <c r="H120" s="19"/>
      <c r="I120" s="19"/>
      <c r="J120" s="19"/>
      <c r="K120" s="19"/>
    </row>
    <row r="121" spans="3:11" x14ac:dyDescent="0.25">
      <c r="C121" s="19"/>
      <c r="D121" s="19"/>
      <c r="E121" s="19"/>
      <c r="F121" s="19"/>
      <c r="G121" s="19"/>
      <c r="H121" s="19"/>
      <c r="I121" s="19"/>
      <c r="J121" s="19"/>
      <c r="K121" s="19"/>
    </row>
    <row r="122" spans="3:11" x14ac:dyDescent="0.25">
      <c r="C122" s="19"/>
      <c r="D122" s="19"/>
      <c r="E122" s="19"/>
      <c r="F122" s="19"/>
      <c r="G122" s="19"/>
      <c r="H122" s="19"/>
      <c r="I122" s="19"/>
      <c r="J122" s="19"/>
      <c r="K122" s="19"/>
    </row>
    <row r="123" spans="3:11" x14ac:dyDescent="0.25">
      <c r="C123" s="19"/>
      <c r="D123" s="19"/>
      <c r="E123" s="19"/>
      <c r="F123" s="19"/>
      <c r="G123" s="19"/>
      <c r="H123" s="19"/>
      <c r="I123" s="19"/>
      <c r="J123" s="19"/>
      <c r="K123" s="19"/>
    </row>
    <row r="124" spans="3:11" x14ac:dyDescent="0.25">
      <c r="C124" s="19"/>
      <c r="D124" s="19"/>
      <c r="E124" s="19"/>
      <c r="F124" s="19"/>
      <c r="G124" s="19"/>
      <c r="H124" s="19"/>
      <c r="I124" s="19"/>
      <c r="J124" s="19"/>
      <c r="K124" s="19"/>
    </row>
  </sheetData>
  <mergeCells count="13">
    <mergeCell ref="A5:K5"/>
    <mergeCell ref="A19:K19"/>
    <mergeCell ref="A23:K23"/>
    <mergeCell ref="A55:K55"/>
    <mergeCell ref="A72:K72"/>
    <mergeCell ref="A50:K50"/>
    <mergeCell ref="A28:K28"/>
    <mergeCell ref="A41:K41"/>
    <mergeCell ref="A45:K45"/>
    <mergeCell ref="A60:K60"/>
    <mergeCell ref="A67:K67"/>
    <mergeCell ref="A43:K43"/>
    <mergeCell ref="A65:K65"/>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K204"/>
  <sheetViews>
    <sheetView zoomScale="70" zoomScaleNormal="70" zoomScaleSheetLayoutView="75" workbookViewId="0">
      <pane xSplit="1" ySplit="4" topLeftCell="B108" activePane="bottomRight" state="frozen"/>
      <selection pane="topRight"/>
      <selection pane="bottomLeft"/>
      <selection pane="bottomRight" activeCell="A2" sqref="A2"/>
    </sheetView>
  </sheetViews>
  <sheetFormatPr defaultColWidth="9.1796875" defaultRowHeight="12.5" x14ac:dyDescent="0.25"/>
  <cols>
    <col min="1" max="1" width="70.7265625" style="24" customWidth="1"/>
    <col min="2" max="2" width="13.453125" style="9" customWidth="1"/>
    <col min="3" max="8" width="10.81640625" style="9" customWidth="1"/>
    <col min="9" max="10" width="13.7265625" style="20" customWidth="1"/>
    <col min="11" max="11" width="18.7265625" style="9" customWidth="1"/>
    <col min="12" max="16384" width="9.1796875" style="9"/>
  </cols>
  <sheetData>
    <row r="1" spans="1:11" ht="12.75" customHeight="1" x14ac:dyDescent="0.3">
      <c r="A1" s="32" t="s">
        <v>965</v>
      </c>
      <c r="B1" s="4"/>
      <c r="C1" s="4"/>
      <c r="D1" s="4"/>
      <c r="E1" s="4"/>
      <c r="F1" s="4"/>
      <c r="G1" s="4"/>
      <c r="H1" s="4"/>
      <c r="I1" s="33"/>
      <c r="J1" s="33"/>
      <c r="K1" s="4"/>
    </row>
    <row r="2" spans="1:11" ht="12.75" customHeight="1" x14ac:dyDescent="0.3">
      <c r="A2" s="34" t="s">
        <v>1087</v>
      </c>
      <c r="B2" s="4"/>
      <c r="C2" s="4"/>
      <c r="D2" s="4"/>
      <c r="E2" s="4"/>
      <c r="F2" s="4"/>
      <c r="G2" s="4"/>
      <c r="H2" s="4"/>
      <c r="I2" s="4"/>
      <c r="J2" s="4"/>
      <c r="K2" s="4"/>
    </row>
    <row r="3" spans="1:11" ht="12.75" customHeight="1" x14ac:dyDescent="0.3">
      <c r="A3" s="35"/>
      <c r="B3" s="11"/>
      <c r="C3" s="11"/>
      <c r="D3" s="11"/>
      <c r="E3" s="11"/>
      <c r="F3" s="11"/>
      <c r="G3" s="11"/>
      <c r="H3" s="11"/>
      <c r="I3" s="36"/>
      <c r="J3" s="36"/>
      <c r="K3" s="11"/>
    </row>
    <row r="4" spans="1:11" ht="56.25" customHeight="1" x14ac:dyDescent="0.3">
      <c r="A4" s="48" t="s">
        <v>44</v>
      </c>
      <c r="B4" s="5" t="s">
        <v>45</v>
      </c>
      <c r="C4" s="12" t="s">
        <v>874</v>
      </c>
      <c r="D4" s="12" t="s">
        <v>875</v>
      </c>
      <c r="E4" s="12" t="s">
        <v>958</v>
      </c>
      <c r="F4" s="12" t="s">
        <v>962</v>
      </c>
      <c r="G4" s="12" t="s">
        <v>959</v>
      </c>
      <c r="H4" s="12" t="s">
        <v>960</v>
      </c>
      <c r="I4" s="5" t="s">
        <v>873</v>
      </c>
      <c r="J4" s="5" t="s">
        <v>961</v>
      </c>
      <c r="K4" s="5" t="s">
        <v>757</v>
      </c>
    </row>
    <row r="5" spans="1:11" ht="13" x14ac:dyDescent="0.3">
      <c r="A5" s="211" t="s">
        <v>67</v>
      </c>
      <c r="B5" s="212"/>
      <c r="C5" s="212"/>
      <c r="D5" s="212"/>
      <c r="E5" s="212"/>
      <c r="F5" s="212"/>
      <c r="G5" s="212"/>
      <c r="H5" s="212"/>
      <c r="I5" s="212"/>
      <c r="J5" s="212"/>
      <c r="K5" s="213"/>
    </row>
    <row r="6" spans="1:11" x14ac:dyDescent="0.25">
      <c r="A6" s="42" t="s">
        <v>46</v>
      </c>
      <c r="B6" s="30" t="s">
        <v>50</v>
      </c>
      <c r="C6" s="29">
        <v>19479427</v>
      </c>
      <c r="D6" s="15" t="str">
        <f>IF($B6="N/A","N/A",IF(C6&gt;15,"No",IF(C6&lt;-15,"No","Yes")))</f>
        <v>N/A</v>
      </c>
      <c r="E6" s="27">
        <v>20196430</v>
      </c>
      <c r="F6" s="15" t="str">
        <f>IF($B6="N/A","N/A",IF(E6&gt;15,"No",IF(E6&lt;-15,"No","Yes")))</f>
        <v>N/A</v>
      </c>
      <c r="G6" s="27">
        <v>18389455</v>
      </c>
      <c r="H6" s="15" t="str">
        <f>IF($B6="N/A","N/A",IF(G6&gt;15,"No",IF(G6&lt;-15,"No","Yes")))</f>
        <v>N/A</v>
      </c>
      <c r="I6" s="28">
        <v>3.681</v>
      </c>
      <c r="J6" s="28">
        <v>-8.9499999999999993</v>
      </c>
      <c r="K6" s="15" t="str">
        <f>IF(J6="Div by 0", "N/A", IF(J6="N/A","N/A", IF(J6&gt;15, "No", IF(J6&lt;-15, "No", "Yes"))))</f>
        <v>Yes</v>
      </c>
    </row>
    <row r="7" spans="1:11" x14ac:dyDescent="0.25">
      <c r="A7" s="50" t="s">
        <v>694</v>
      </c>
      <c r="B7" s="30" t="s">
        <v>50</v>
      </c>
      <c r="C7" s="8">
        <v>0</v>
      </c>
      <c r="D7" s="15" t="str">
        <f>IF($B7="N/A","N/A",IF(C7&gt;15,"No",IF(C7&lt;-15,"No","Yes")))</f>
        <v>N/A</v>
      </c>
      <c r="E7" s="15">
        <v>0</v>
      </c>
      <c r="F7" s="15" t="str">
        <f>IF($B7="N/A","N/A",IF(E7&gt;15,"No",IF(E7&lt;-15,"No","Yes")))</f>
        <v>N/A</v>
      </c>
      <c r="G7" s="15">
        <v>0</v>
      </c>
      <c r="H7" s="15" t="str">
        <f>IF($B7="N/A","N/A",IF(G7&gt;15,"No",IF(G7&lt;-15,"No","Yes")))</f>
        <v>N/A</v>
      </c>
      <c r="I7" s="28" t="s">
        <v>1088</v>
      </c>
      <c r="J7" s="28" t="s">
        <v>1088</v>
      </c>
      <c r="K7" s="15" t="str">
        <f>IF(J7="Div by 0", "N/A", IF(J7="N/A","N/A", IF(J7&gt;15, "No", IF(J7&lt;-15, "No", "Yes"))))</f>
        <v>N/A</v>
      </c>
    </row>
    <row r="8" spans="1:11" x14ac:dyDescent="0.25">
      <c r="A8" s="50" t="s">
        <v>695</v>
      </c>
      <c r="B8" s="30" t="s">
        <v>50</v>
      </c>
      <c r="C8" s="8">
        <v>0</v>
      </c>
      <c r="D8" s="15" t="str">
        <f>IF($B8="N/A","N/A",IF(C8&gt;15,"No",IF(C8&lt;-15,"No","Yes")))</f>
        <v>N/A</v>
      </c>
      <c r="E8" s="15">
        <v>0</v>
      </c>
      <c r="F8" s="15" t="str">
        <f>IF($B8="N/A","N/A",IF(E8&gt;15,"No",IF(E8&lt;-15,"No","Yes")))</f>
        <v>N/A</v>
      </c>
      <c r="G8" s="15">
        <v>0</v>
      </c>
      <c r="H8" s="15" t="str">
        <f>IF($B8="N/A","N/A",IF(G8&gt;15,"No",IF(G8&lt;-15,"No","Yes")))</f>
        <v>N/A</v>
      </c>
      <c r="I8" s="28" t="s">
        <v>1088</v>
      </c>
      <c r="J8" s="28" t="s">
        <v>1088</v>
      </c>
      <c r="K8" s="15" t="str">
        <f>IF(J8="Div by 0", "N/A", IF(J8="N/A","N/A", IF(J8&gt;15, "No", IF(J8&lt;-15, "No", "Yes"))))</f>
        <v>N/A</v>
      </c>
    </row>
    <row r="9" spans="1:11" x14ac:dyDescent="0.25">
      <c r="A9" s="50" t="s">
        <v>704</v>
      </c>
      <c r="B9" s="30" t="s">
        <v>50</v>
      </c>
      <c r="C9" s="8">
        <v>18.508937660000001</v>
      </c>
      <c r="D9" s="15" t="str">
        <f>IF($B9="N/A","N/A",IF(C9&gt;15,"No",IF(C9&lt;-15,"No","Yes")))</f>
        <v>N/A</v>
      </c>
      <c r="E9" s="15">
        <v>17.498919362999999</v>
      </c>
      <c r="F9" s="15" t="str">
        <f>IF($B9="N/A","N/A",IF(E9&gt;15,"No",IF(E9&lt;-15,"No","Yes")))</f>
        <v>N/A</v>
      </c>
      <c r="G9" s="15">
        <v>1.7995149937999999</v>
      </c>
      <c r="H9" s="15" t="str">
        <f>IF($B9="N/A","N/A",IF(G9&gt;15,"No",IF(G9&lt;-15,"No","Yes")))</f>
        <v>N/A</v>
      </c>
      <c r="I9" s="28">
        <v>-5.46</v>
      </c>
      <c r="J9" s="28">
        <v>-89.7</v>
      </c>
      <c r="K9" s="15" t="str">
        <f t="shared" ref="K9:K26" si="0">IF(J9="Div by 0", "N/A", IF(J9="N/A","N/A", IF(J9&gt;15, "No", IF(J9&lt;-15, "No", "Yes"))))</f>
        <v>No</v>
      </c>
    </row>
    <row r="10" spans="1:11" x14ac:dyDescent="0.25">
      <c r="A10" s="188" t="s">
        <v>1077</v>
      </c>
      <c r="B10" s="30" t="s">
        <v>50</v>
      </c>
      <c r="C10" s="29">
        <v>15873992</v>
      </c>
      <c r="D10" s="15" t="str">
        <f>IF($B10="N/A","N/A",IF(C10&gt;15,"No",IF(C10&lt;-15,"No","Yes")))</f>
        <v>N/A</v>
      </c>
      <c r="E10" s="27">
        <v>16662273</v>
      </c>
      <c r="F10" s="15" t="str">
        <f>IF($B10="N/A","N/A",IF(E10&gt;15,"No",IF(E10&lt;-15,"No","Yes")))</f>
        <v>N/A</v>
      </c>
      <c r="G10" s="27">
        <v>18058534</v>
      </c>
      <c r="H10" s="15" t="str">
        <f>IF($B10="N/A","N/A",IF(G10&gt;15,"No",IF(G10&lt;-15,"No","Yes")))</f>
        <v>N/A</v>
      </c>
      <c r="I10" s="28">
        <v>4.9660000000000002</v>
      </c>
      <c r="J10" s="28">
        <v>8.3800000000000008</v>
      </c>
      <c r="K10" s="15" t="str">
        <f t="shared" si="0"/>
        <v>Yes</v>
      </c>
    </row>
    <row r="11" spans="1:11" x14ac:dyDescent="0.25">
      <c r="A11" s="50" t="s">
        <v>696</v>
      </c>
      <c r="B11" s="30" t="s">
        <v>52</v>
      </c>
      <c r="C11" s="8">
        <v>8.6415439795999998</v>
      </c>
      <c r="D11" s="15" t="str">
        <f>IF($B11="N/A","N/A",IF(C11&gt;20,"No",IF(C11&lt;5,"No","Yes")))</f>
        <v>Yes</v>
      </c>
      <c r="E11" s="15">
        <v>8.3683600670999994</v>
      </c>
      <c r="F11" s="15" t="str">
        <f>IF($B11="N/A","N/A",IF(E11&gt;20,"No",IF(E11&lt;5,"No","Yes")))</f>
        <v>Yes</v>
      </c>
      <c r="G11" s="15">
        <v>7.5173433236999996</v>
      </c>
      <c r="H11" s="15" t="str">
        <f>IF($B11="N/A","N/A",IF(G11&gt;20,"No",IF(G11&lt;5,"No","Yes")))</f>
        <v>Yes</v>
      </c>
      <c r="I11" s="28">
        <v>-3.16</v>
      </c>
      <c r="J11" s="28">
        <v>-10.199999999999999</v>
      </c>
      <c r="K11" s="15" t="str">
        <f t="shared" si="0"/>
        <v>Yes</v>
      </c>
    </row>
    <row r="12" spans="1:11" x14ac:dyDescent="0.25">
      <c r="A12" s="50" t="s">
        <v>697</v>
      </c>
      <c r="B12" s="30" t="s">
        <v>174</v>
      </c>
      <c r="C12" s="8">
        <v>36.621531621999999</v>
      </c>
      <c r="D12" s="15" t="str">
        <f>IF($B12="N/A","N/A",IF(C12&gt;1,"Yes","No"))</f>
        <v>Yes</v>
      </c>
      <c r="E12" s="15">
        <v>22.131866403</v>
      </c>
      <c r="F12" s="15" t="str">
        <f>IF($B12="N/A","N/A",IF(E12&gt;1,"Yes","No"))</f>
        <v>Yes</v>
      </c>
      <c r="G12" s="15">
        <v>23.955726417000001</v>
      </c>
      <c r="H12" s="15" t="str">
        <f>IF($B12="N/A","N/A",IF(G12&gt;1,"Yes","No"))</f>
        <v>Yes</v>
      </c>
      <c r="I12" s="28">
        <v>-39.6</v>
      </c>
      <c r="J12" s="28">
        <v>8.2409999999999997</v>
      </c>
      <c r="K12" s="15" t="str">
        <f t="shared" si="0"/>
        <v>Yes</v>
      </c>
    </row>
    <row r="13" spans="1:11" x14ac:dyDescent="0.25">
      <c r="A13" s="50" t="s">
        <v>698</v>
      </c>
      <c r="B13" s="30" t="s">
        <v>50</v>
      </c>
      <c r="C13" s="8">
        <v>96.583557803999994</v>
      </c>
      <c r="D13" s="15" t="str">
        <f>IF($B13="N/A","N/A",IF(C13&gt;15,"No",IF(C13&lt;-15,"No","Yes")))</f>
        <v>N/A</v>
      </c>
      <c r="E13" s="15">
        <v>93.773090448000005</v>
      </c>
      <c r="F13" s="15" t="str">
        <f>IF($B13="N/A","N/A",IF(E13&gt;15,"No",IF(E13&lt;-15,"No","Yes")))</f>
        <v>N/A</v>
      </c>
      <c r="G13" s="15">
        <v>92.564631085000002</v>
      </c>
      <c r="H13" s="15" t="str">
        <f>IF($B13="N/A","N/A",IF(G13&gt;15,"No",IF(G13&lt;-15,"No","Yes")))</f>
        <v>N/A</v>
      </c>
      <c r="I13" s="28">
        <v>-2.91</v>
      </c>
      <c r="J13" s="28">
        <v>-1.29</v>
      </c>
      <c r="K13" s="15" t="str">
        <f t="shared" si="0"/>
        <v>Yes</v>
      </c>
    </row>
    <row r="14" spans="1:11" x14ac:dyDescent="0.25">
      <c r="A14" s="50" t="s">
        <v>699</v>
      </c>
      <c r="B14" s="30" t="s">
        <v>50</v>
      </c>
      <c r="C14" s="43">
        <v>87.567122213999994</v>
      </c>
      <c r="D14" s="15" t="str">
        <f>IF($B14="N/A","N/A",IF(C14&gt;15,"No",IF(C14&lt;-15,"No","Yes")))</f>
        <v>N/A</v>
      </c>
      <c r="E14" s="37">
        <v>82.759622331000003</v>
      </c>
      <c r="F14" s="15" t="str">
        <f>IF($B14="N/A","N/A",IF(E14&gt;15,"No",IF(E14&lt;-15,"No","Yes")))</f>
        <v>N/A</v>
      </c>
      <c r="G14" s="37">
        <v>148.29800535999999</v>
      </c>
      <c r="H14" s="15" t="str">
        <f>IF($B14="N/A","N/A",IF(G14&gt;15,"No",IF(G14&lt;-15,"No","Yes")))</f>
        <v>N/A</v>
      </c>
      <c r="I14" s="28">
        <v>-5.49</v>
      </c>
      <c r="J14" s="28">
        <v>79.19</v>
      </c>
      <c r="K14" s="15" t="str">
        <f t="shared" si="0"/>
        <v>No</v>
      </c>
    </row>
    <row r="15" spans="1:11" x14ac:dyDescent="0.25">
      <c r="A15" s="42" t="s">
        <v>216</v>
      </c>
      <c r="B15" s="30" t="s">
        <v>50</v>
      </c>
      <c r="C15" s="44">
        <v>18.508937660000001</v>
      </c>
      <c r="D15" s="15" t="str">
        <f>IF($B15="N/A","N/A",IF(C15&gt;15,"No",IF(C15&lt;-15,"No","Yes")))</f>
        <v>N/A</v>
      </c>
      <c r="E15" s="38">
        <v>17.498919362999999</v>
      </c>
      <c r="F15" s="15" t="str">
        <f>IF($B15="N/A","N/A",IF(E15&gt;15,"No",IF(E15&lt;-15,"No","Yes")))</f>
        <v>N/A</v>
      </c>
      <c r="G15" s="38">
        <v>1.7995149937999999</v>
      </c>
      <c r="H15" s="15" t="str">
        <f>IF($B15="N/A","N/A",IF(G15&gt;15,"No",IF(G15&lt;-15,"No","Yes")))</f>
        <v>N/A</v>
      </c>
      <c r="I15" s="28">
        <v>-5.46</v>
      </c>
      <c r="J15" s="28">
        <v>-89.7</v>
      </c>
      <c r="K15" s="15" t="str">
        <f t="shared" si="0"/>
        <v>No</v>
      </c>
    </row>
    <row r="16" spans="1:11" x14ac:dyDescent="0.25">
      <c r="A16" s="42" t="s">
        <v>217</v>
      </c>
      <c r="B16" s="30" t="s">
        <v>50</v>
      </c>
      <c r="C16" s="44">
        <v>0</v>
      </c>
      <c r="D16" s="15" t="str">
        <f>IF($B16="N/A","N/A",IF(C16&gt;15,"No",IF(C16&lt;-15,"No","Yes")))</f>
        <v>N/A</v>
      </c>
      <c r="E16" s="38">
        <v>0</v>
      </c>
      <c r="F16" s="15" t="str">
        <f>IF($B16="N/A","N/A",IF(E16&gt;15,"No",IF(E16&lt;-15,"No","Yes")))</f>
        <v>N/A</v>
      </c>
      <c r="G16" s="38">
        <v>0</v>
      </c>
      <c r="H16" s="15" t="str">
        <f>IF($B16="N/A","N/A",IF(G16&gt;15,"No",IF(G16&lt;-15,"No","Yes")))</f>
        <v>N/A</v>
      </c>
      <c r="I16" s="28" t="s">
        <v>1088</v>
      </c>
      <c r="J16" s="28" t="s">
        <v>1088</v>
      </c>
      <c r="K16" s="15" t="str">
        <f t="shared" si="0"/>
        <v>N/A</v>
      </c>
    </row>
    <row r="17" spans="1:11" x14ac:dyDescent="0.25">
      <c r="A17" s="42" t="s">
        <v>218</v>
      </c>
      <c r="B17" s="30" t="s">
        <v>50</v>
      </c>
      <c r="C17" s="44">
        <v>0</v>
      </c>
      <c r="D17" s="15" t="str">
        <f>IF($B17="N/A","N/A",IF(C17&gt;15,"No",IF(C17&lt;-15,"No","Yes")))</f>
        <v>N/A</v>
      </c>
      <c r="E17" s="38">
        <v>0</v>
      </c>
      <c r="F17" s="15" t="str">
        <f>IF($B17="N/A","N/A",IF(E17&gt;15,"No",IF(E17&lt;-15,"No","Yes")))</f>
        <v>N/A</v>
      </c>
      <c r="G17" s="38">
        <v>0</v>
      </c>
      <c r="H17" s="15" t="str">
        <f>IF($B17="N/A","N/A",IF(G17&gt;15,"No",IF(G17&lt;-15,"No","Yes")))</f>
        <v>N/A</v>
      </c>
      <c r="I17" s="28" t="s">
        <v>1088</v>
      </c>
      <c r="J17" s="28" t="s">
        <v>1088</v>
      </c>
      <c r="K17" s="15" t="str">
        <f t="shared" si="0"/>
        <v>N/A</v>
      </c>
    </row>
    <row r="18" spans="1:11" x14ac:dyDescent="0.25">
      <c r="A18" s="42" t="s">
        <v>219</v>
      </c>
      <c r="B18" s="30" t="s">
        <v>138</v>
      </c>
      <c r="C18" s="43">
        <v>197.50408453</v>
      </c>
      <c r="D18" s="15" t="str">
        <f>IF($B18="N/A","N/A",IF(C18&gt;300,"No",IF(C18&lt;75,"No","Yes")))</f>
        <v>Yes</v>
      </c>
      <c r="E18" s="37">
        <v>188.93866713</v>
      </c>
      <c r="F18" s="15" t="str">
        <f>IF($B18="N/A","N/A",IF(E18&gt;300,"No",IF(E18&lt;75,"No","Yes")))</f>
        <v>Yes</v>
      </c>
      <c r="G18" s="37">
        <v>190.07609671</v>
      </c>
      <c r="H18" s="15" t="str">
        <f>IF($B18="N/A","N/A",IF(G18&gt;300,"No",IF(G18&lt;75,"No","Yes")))</f>
        <v>Yes</v>
      </c>
      <c r="I18" s="28">
        <v>-4.34</v>
      </c>
      <c r="J18" s="28">
        <v>0.60199999999999998</v>
      </c>
      <c r="K18" s="15" t="str">
        <f t="shared" si="0"/>
        <v>Yes</v>
      </c>
    </row>
    <row r="19" spans="1:11" x14ac:dyDescent="0.25">
      <c r="A19" s="42" t="s">
        <v>220</v>
      </c>
      <c r="B19" s="30" t="s">
        <v>139</v>
      </c>
      <c r="C19" s="43" t="s">
        <v>1088</v>
      </c>
      <c r="D19" s="15" t="str">
        <f>IF($B19="N/A","N/A",IF(C19&gt;250,"No",IF(C19&lt;20,"No","Yes")))</f>
        <v>No</v>
      </c>
      <c r="E19" s="37" t="s">
        <v>1088</v>
      </c>
      <c r="F19" s="15" t="str">
        <f>IF($B19="N/A","N/A",IF(E19&gt;250,"No",IF(E19&lt;20,"No","Yes")))</f>
        <v>No</v>
      </c>
      <c r="G19" s="37" t="s">
        <v>1088</v>
      </c>
      <c r="H19" s="15" t="str">
        <f>IF($B19="N/A","N/A",IF(G19&gt;250,"No",IF(G19&lt;20,"No","Yes")))</f>
        <v>No</v>
      </c>
      <c r="I19" s="28" t="s">
        <v>1088</v>
      </c>
      <c r="J19" s="28" t="s">
        <v>1088</v>
      </c>
      <c r="K19" s="15" t="str">
        <f t="shared" si="0"/>
        <v>N/A</v>
      </c>
    </row>
    <row r="20" spans="1:11" x14ac:dyDescent="0.25">
      <c r="A20" s="42" t="s">
        <v>221</v>
      </c>
      <c r="B20" s="30" t="s">
        <v>140</v>
      </c>
      <c r="C20" s="43" t="s">
        <v>1088</v>
      </c>
      <c r="D20" s="15" t="str">
        <f>IF($B20="N/A","N/A",IF(C20&gt;5,"No",IF(C20&lt;3,"No","Yes")))</f>
        <v>No</v>
      </c>
      <c r="E20" s="37" t="s">
        <v>1088</v>
      </c>
      <c r="F20" s="15" t="str">
        <f>IF($B20="N/A","N/A",IF(E20&gt;5,"No",IF(E20&lt;3,"No","Yes")))</f>
        <v>No</v>
      </c>
      <c r="G20" s="37" t="s">
        <v>1088</v>
      </c>
      <c r="H20" s="15" t="str">
        <f>IF($B20="N/A","N/A",IF(G20&gt;5,"No",IF(G20&lt;3,"No","Yes")))</f>
        <v>No</v>
      </c>
      <c r="I20" s="28" t="s">
        <v>1088</v>
      </c>
      <c r="J20" s="28" t="s">
        <v>1088</v>
      </c>
      <c r="K20" s="15" t="str">
        <f t="shared" si="0"/>
        <v>N/A</v>
      </c>
    </row>
    <row r="21" spans="1:11" ht="12.75" customHeight="1" x14ac:dyDescent="0.25">
      <c r="A21" s="31" t="s">
        <v>845</v>
      </c>
      <c r="B21" s="30" t="s">
        <v>50</v>
      </c>
      <c r="C21" s="29">
        <v>15632</v>
      </c>
      <c r="D21" s="30" t="s">
        <v>50</v>
      </c>
      <c r="E21" s="27">
        <v>10050</v>
      </c>
      <c r="F21" s="30" t="s">
        <v>50</v>
      </c>
      <c r="G21" s="27">
        <v>345</v>
      </c>
      <c r="H21" s="15" t="str">
        <f>IF($B21="N/A","N/A",IF(G21&gt;15,"No",IF(G21&lt;-15,"No","Yes")))</f>
        <v>N/A</v>
      </c>
      <c r="I21" s="30" t="s">
        <v>1091</v>
      </c>
      <c r="J21" s="28">
        <v>-96.6</v>
      </c>
      <c r="K21" s="15" t="str">
        <f t="shared" si="0"/>
        <v>No</v>
      </c>
    </row>
    <row r="22" spans="1:11" ht="25" x14ac:dyDescent="0.25">
      <c r="A22" s="1" t="s">
        <v>846</v>
      </c>
      <c r="B22" s="30" t="s">
        <v>50</v>
      </c>
      <c r="C22" s="22">
        <v>93.185516887999995</v>
      </c>
      <c r="D22" s="30" t="s">
        <v>50</v>
      </c>
      <c r="E22" s="22">
        <v>90.853532337999994</v>
      </c>
      <c r="F22" s="30" t="s">
        <v>50</v>
      </c>
      <c r="G22" s="22">
        <v>150.51594202999999</v>
      </c>
      <c r="H22" s="30" t="s">
        <v>50</v>
      </c>
      <c r="I22" s="16">
        <v>-2.5</v>
      </c>
      <c r="J22" s="16">
        <v>65.67</v>
      </c>
      <c r="K22" s="15" t="str">
        <f t="shared" si="0"/>
        <v>No</v>
      </c>
    </row>
    <row r="23" spans="1:11" x14ac:dyDescent="0.25">
      <c r="A23" s="1" t="s">
        <v>165</v>
      </c>
      <c r="B23" s="30" t="s">
        <v>127</v>
      </c>
      <c r="C23" s="27">
        <v>0</v>
      </c>
      <c r="D23" s="15" t="str">
        <f>IF($B23="N/A","N/A",IF(C23="N/A","N/A",IF(C23=0,"Yes","No")))</f>
        <v>Yes</v>
      </c>
      <c r="E23" s="27">
        <v>0</v>
      </c>
      <c r="F23" s="15" t="str">
        <f>IF($B23="N/A","N/A",IF(E23="N/A","N/A",IF(E23=0,"Yes","No")))</f>
        <v>Yes</v>
      </c>
      <c r="G23" s="27">
        <v>0</v>
      </c>
      <c r="H23" s="15" t="str">
        <f>IF($B23="N/A","N/A",IF(G23=0,"Yes","No"))</f>
        <v>Yes</v>
      </c>
      <c r="I23" s="30" t="s">
        <v>1088</v>
      </c>
      <c r="J23" s="28" t="s">
        <v>1088</v>
      </c>
      <c r="K23" s="15" t="str">
        <f t="shared" si="0"/>
        <v>N/A</v>
      </c>
    </row>
    <row r="24" spans="1:11" x14ac:dyDescent="0.25">
      <c r="A24" s="57" t="s">
        <v>945</v>
      </c>
      <c r="B24" s="30" t="s">
        <v>50</v>
      </c>
      <c r="C24" s="29" t="s">
        <v>50</v>
      </c>
      <c r="D24" s="30" t="s">
        <v>50</v>
      </c>
      <c r="E24" s="27">
        <v>0</v>
      </c>
      <c r="F24" s="30" t="s">
        <v>50</v>
      </c>
      <c r="G24" s="27">
        <v>0</v>
      </c>
      <c r="H24" s="30" t="s">
        <v>50</v>
      </c>
      <c r="I24" s="28" t="s">
        <v>50</v>
      </c>
      <c r="J24" s="28" t="s">
        <v>1088</v>
      </c>
      <c r="K24" s="15" t="str">
        <f t="shared" si="0"/>
        <v>N/A</v>
      </c>
    </row>
    <row r="25" spans="1:11" x14ac:dyDescent="0.25">
      <c r="A25" s="57" t="s">
        <v>946</v>
      </c>
      <c r="B25" s="30" t="s">
        <v>50</v>
      </c>
      <c r="C25" s="45" t="s">
        <v>50</v>
      </c>
      <c r="D25" s="15" t="str">
        <f t="shared" ref="D25:D26" si="1">IF($B25="N/A","N/A",IF(C25&gt;15,"No",IF(C25&lt;-15,"No","Yes")))</f>
        <v>N/A</v>
      </c>
      <c r="E25" s="28" t="s">
        <v>1088</v>
      </c>
      <c r="F25" s="15" t="str">
        <f t="shared" ref="F25:F26" si="2">IF($B25="N/A","N/A",IF(E25&gt;15,"No",IF(E25&lt;-15,"No","Yes")))</f>
        <v>N/A</v>
      </c>
      <c r="G25" s="28" t="s">
        <v>1088</v>
      </c>
      <c r="H25" s="15" t="str">
        <f t="shared" ref="H25:H26" si="3">IF($B25="N/A","N/A",IF(G25&gt;15,"No",IF(G25&lt;-15,"No","Yes")))</f>
        <v>N/A</v>
      </c>
      <c r="I25" s="28" t="s">
        <v>50</v>
      </c>
      <c r="J25" s="28" t="s">
        <v>1088</v>
      </c>
      <c r="K25" s="15" t="str">
        <f t="shared" si="0"/>
        <v>N/A</v>
      </c>
    </row>
    <row r="26" spans="1:11" x14ac:dyDescent="0.25">
      <c r="A26" s="57" t="s">
        <v>947</v>
      </c>
      <c r="B26" s="30" t="s">
        <v>50</v>
      </c>
      <c r="C26" s="45" t="s">
        <v>50</v>
      </c>
      <c r="D26" s="15" t="str">
        <f t="shared" si="1"/>
        <v>N/A</v>
      </c>
      <c r="E26" s="28" t="s">
        <v>1088</v>
      </c>
      <c r="F26" s="15" t="str">
        <f t="shared" si="2"/>
        <v>N/A</v>
      </c>
      <c r="G26" s="28" t="s">
        <v>1088</v>
      </c>
      <c r="H26" s="15" t="str">
        <f t="shared" si="3"/>
        <v>N/A</v>
      </c>
      <c r="I26" s="28" t="s">
        <v>50</v>
      </c>
      <c r="J26" s="28" t="s">
        <v>1088</v>
      </c>
      <c r="K26" s="15" t="str">
        <f t="shared" si="0"/>
        <v>N/A</v>
      </c>
    </row>
    <row r="27" spans="1:11" ht="13" x14ac:dyDescent="0.3">
      <c r="A27" s="214" t="s">
        <v>208</v>
      </c>
      <c r="B27" s="212"/>
      <c r="C27" s="212"/>
      <c r="D27" s="212"/>
      <c r="E27" s="212"/>
      <c r="F27" s="212"/>
      <c r="G27" s="212"/>
      <c r="H27" s="212"/>
      <c r="I27" s="212"/>
      <c r="J27" s="212"/>
      <c r="K27" s="213"/>
    </row>
    <row r="28" spans="1:11" x14ac:dyDescent="0.25">
      <c r="A28" s="42" t="s">
        <v>46</v>
      </c>
      <c r="B28" s="30" t="s">
        <v>50</v>
      </c>
      <c r="C28" s="29">
        <v>14502234</v>
      </c>
      <c r="D28" s="15" t="str">
        <f>IF($B28="N/A","N/A",IF(C28&gt;15,"No",IF(C28&lt;-15,"No","Yes")))</f>
        <v>N/A</v>
      </c>
      <c r="E28" s="27">
        <v>15267914</v>
      </c>
      <c r="F28" s="15" t="str">
        <f>IF($B28="N/A","N/A",IF(E28&gt;15,"No",IF(E28&lt;-15,"No","Yes")))</f>
        <v>N/A</v>
      </c>
      <c r="G28" s="27">
        <v>16701012</v>
      </c>
      <c r="H28" s="15" t="str">
        <f>IF($B28="N/A","N/A",IF(G28&gt;15,"No",IF(G28&lt;-15,"No","Yes")))</f>
        <v>N/A</v>
      </c>
      <c r="I28" s="28">
        <v>5.28</v>
      </c>
      <c r="J28" s="28">
        <v>9.3859999999999992</v>
      </c>
      <c r="K28" s="15" t="str">
        <f t="shared" ref="K28:K52" si="4">IF(J28="Div by 0", "N/A", IF(J28="N/A","N/A", IF(J28&gt;15, "No", IF(J28&lt;-15, "No", "Yes"))))</f>
        <v>Yes</v>
      </c>
    </row>
    <row r="29" spans="1:11" x14ac:dyDescent="0.25">
      <c r="A29" s="42" t="s">
        <v>170</v>
      </c>
      <c r="B29" s="55" t="s">
        <v>956</v>
      </c>
      <c r="C29" s="45">
        <v>100</v>
      </c>
      <c r="D29" s="15" t="str">
        <f>IF($B29="N/A","N/A",IF(C29&gt;95,"Yes","No"))</f>
        <v>Yes</v>
      </c>
      <c r="E29" s="28">
        <v>100</v>
      </c>
      <c r="F29" s="15" t="str">
        <f>IF($B29="N/A","N/A",IF(E29&gt;95,"Yes","No"))</f>
        <v>Yes</v>
      </c>
      <c r="G29" s="28">
        <v>100</v>
      </c>
      <c r="H29" s="15" t="str">
        <f>IF($B29="N/A","N/A",IF(G29&gt;95,"Yes","No"))</f>
        <v>Yes</v>
      </c>
      <c r="I29" s="28">
        <v>0</v>
      </c>
      <c r="J29" s="28">
        <v>0</v>
      </c>
      <c r="K29" s="15" t="str">
        <f t="shared" si="4"/>
        <v>Yes</v>
      </c>
    </row>
    <row r="30" spans="1:11" x14ac:dyDescent="0.25">
      <c r="A30" s="42" t="s">
        <v>169</v>
      </c>
      <c r="B30" s="30" t="s">
        <v>127</v>
      </c>
      <c r="C30" s="45">
        <v>0</v>
      </c>
      <c r="D30" s="15" t="str">
        <f>IF($B30="N/A","N/A",IF(C30=0,"Yes","No"))</f>
        <v>Yes</v>
      </c>
      <c r="E30" s="28">
        <v>0</v>
      </c>
      <c r="F30" s="15" t="str">
        <f>IF($B30="N/A","N/A",IF(E30=0,"Yes","No"))</f>
        <v>Yes</v>
      </c>
      <c r="G30" s="28">
        <v>0</v>
      </c>
      <c r="H30" s="15" t="str">
        <f>IF($B30="N/A","N/A",IF(G30=0,"Yes","No"))</f>
        <v>Yes</v>
      </c>
      <c r="I30" s="28" t="s">
        <v>1088</v>
      </c>
      <c r="J30" s="28" t="s">
        <v>1088</v>
      </c>
      <c r="K30" s="15" t="str">
        <f t="shared" si="4"/>
        <v>N/A</v>
      </c>
    </row>
    <row r="31" spans="1:11" x14ac:dyDescent="0.25">
      <c r="A31" s="42" t="s">
        <v>90</v>
      </c>
      <c r="B31" s="30" t="s">
        <v>50</v>
      </c>
      <c r="C31" s="45">
        <v>3.1895223867000002</v>
      </c>
      <c r="D31" s="15" t="str">
        <f t="shared" ref="D31:D37" si="5">IF($B31="N/A","N/A",IF(C31&gt;15,"No",IF(C31&lt;-15,"No","Yes")))</f>
        <v>N/A</v>
      </c>
      <c r="E31" s="28">
        <v>3.0856016087000002</v>
      </c>
      <c r="F31" s="15" t="str">
        <f t="shared" ref="F31:F37" si="6">IF($B31="N/A","N/A",IF(E31&gt;15,"No",IF(E31&lt;-15,"No","Yes")))</f>
        <v>N/A</v>
      </c>
      <c r="G31" s="28">
        <v>2.7263198181999999</v>
      </c>
      <c r="H31" s="15" t="str">
        <f t="shared" ref="H31:H37" si="7">IF($B31="N/A","N/A",IF(G31&gt;15,"No",IF(G31&lt;-15,"No","Yes")))</f>
        <v>N/A</v>
      </c>
      <c r="I31" s="28">
        <v>-3.26</v>
      </c>
      <c r="J31" s="28">
        <v>-11.6</v>
      </c>
      <c r="K31" s="15" t="str">
        <f t="shared" si="4"/>
        <v>Yes</v>
      </c>
    </row>
    <row r="32" spans="1:11" x14ac:dyDescent="0.25">
      <c r="A32" s="42" t="s">
        <v>222</v>
      </c>
      <c r="B32" s="30" t="s">
        <v>50</v>
      </c>
      <c r="C32" s="45">
        <v>0</v>
      </c>
      <c r="D32" s="15" t="str">
        <f t="shared" si="5"/>
        <v>N/A</v>
      </c>
      <c r="E32" s="28">
        <v>0</v>
      </c>
      <c r="F32" s="15" t="str">
        <f t="shared" si="6"/>
        <v>N/A</v>
      </c>
      <c r="G32" s="28">
        <v>0</v>
      </c>
      <c r="H32" s="15" t="str">
        <f t="shared" si="7"/>
        <v>N/A</v>
      </c>
      <c r="I32" s="28" t="s">
        <v>1088</v>
      </c>
      <c r="J32" s="28" t="s">
        <v>1088</v>
      </c>
      <c r="K32" s="15" t="str">
        <f t="shared" si="4"/>
        <v>N/A</v>
      </c>
    </row>
    <row r="33" spans="1:11" ht="12.75" customHeight="1" x14ac:dyDescent="0.25">
      <c r="A33" s="42" t="s">
        <v>223</v>
      </c>
      <c r="B33" s="30" t="s">
        <v>50</v>
      </c>
      <c r="C33" s="45">
        <v>1.1394750000000001E-4</v>
      </c>
      <c r="D33" s="15" t="str">
        <f t="shared" si="5"/>
        <v>N/A</v>
      </c>
      <c r="E33" s="28">
        <v>6.2590439999999996E-4</v>
      </c>
      <c r="F33" s="15" t="str">
        <f t="shared" si="6"/>
        <v>N/A</v>
      </c>
      <c r="G33" s="28">
        <v>8.5010083999999993E-3</v>
      </c>
      <c r="H33" s="15" t="str">
        <f t="shared" si="7"/>
        <v>N/A</v>
      </c>
      <c r="I33" s="28">
        <v>449.3</v>
      </c>
      <c r="J33" s="28">
        <v>1258</v>
      </c>
      <c r="K33" s="15" t="str">
        <f t="shared" si="4"/>
        <v>No</v>
      </c>
    </row>
    <row r="34" spans="1:11" x14ac:dyDescent="0.25">
      <c r="A34" s="42" t="s">
        <v>224</v>
      </c>
      <c r="B34" s="30" t="s">
        <v>50</v>
      </c>
      <c r="C34" s="45">
        <v>3.7678309104999999</v>
      </c>
      <c r="D34" s="15" t="str">
        <f t="shared" si="5"/>
        <v>N/A</v>
      </c>
      <c r="E34" s="28">
        <v>3.6240657238999998</v>
      </c>
      <c r="F34" s="15" t="str">
        <f t="shared" si="6"/>
        <v>N/A</v>
      </c>
      <c r="G34" s="28">
        <v>3.1631000156</v>
      </c>
      <c r="H34" s="15" t="str">
        <f t="shared" si="7"/>
        <v>N/A</v>
      </c>
      <c r="I34" s="28">
        <v>-3.82</v>
      </c>
      <c r="J34" s="28">
        <v>-12.7</v>
      </c>
      <c r="K34" s="15" t="str">
        <f t="shared" si="4"/>
        <v>Yes</v>
      </c>
    </row>
    <row r="35" spans="1:11" x14ac:dyDescent="0.25">
      <c r="A35" s="42" t="s">
        <v>876</v>
      </c>
      <c r="B35" s="30" t="s">
        <v>50</v>
      </c>
      <c r="C35" s="45" t="s">
        <v>50</v>
      </c>
      <c r="D35" s="15" t="str">
        <f t="shared" si="5"/>
        <v>N/A</v>
      </c>
      <c r="E35" s="28">
        <v>7.4362785447000004</v>
      </c>
      <c r="F35" s="15" t="str">
        <f t="shared" si="6"/>
        <v>N/A</v>
      </c>
      <c r="G35" s="28">
        <v>7.5455665123999998</v>
      </c>
      <c r="H35" s="15" t="str">
        <f t="shared" si="7"/>
        <v>N/A</v>
      </c>
      <c r="I35" s="28" t="s">
        <v>50</v>
      </c>
      <c r="J35" s="28">
        <v>1.47</v>
      </c>
      <c r="K35" s="15" t="str">
        <f t="shared" ref="K35" si="8">IF(J35="Div by 0", "N/A", IF(J35="N/A","N/A", IF(J35&gt;15, "No", IF(J35&lt;-15, "No", "Yes"))))</f>
        <v>Yes</v>
      </c>
    </row>
    <row r="36" spans="1:11" x14ac:dyDescent="0.25">
      <c r="A36" s="42" t="s">
        <v>877</v>
      </c>
      <c r="B36" s="30" t="s">
        <v>50</v>
      </c>
      <c r="C36" s="45" t="s">
        <v>50</v>
      </c>
      <c r="D36" s="15" t="str">
        <f t="shared" si="5"/>
        <v>N/A</v>
      </c>
      <c r="E36" s="28">
        <v>6.0015467118999997</v>
      </c>
      <c r="F36" s="15" t="str">
        <f t="shared" si="6"/>
        <v>N/A</v>
      </c>
      <c r="G36" s="28">
        <v>5.8627656400000001</v>
      </c>
      <c r="H36" s="15" t="str">
        <f t="shared" si="7"/>
        <v>N/A</v>
      </c>
      <c r="I36" s="28" t="s">
        <v>50</v>
      </c>
      <c r="J36" s="28">
        <v>-2.31</v>
      </c>
      <c r="K36" s="15" t="str">
        <f t="shared" si="4"/>
        <v>Yes</v>
      </c>
    </row>
    <row r="37" spans="1:11" x14ac:dyDescent="0.25">
      <c r="A37" s="56" t="s">
        <v>948</v>
      </c>
      <c r="B37" s="30" t="s">
        <v>50</v>
      </c>
      <c r="C37" s="45" t="s">
        <v>50</v>
      </c>
      <c r="D37" s="15" t="str">
        <f t="shared" si="5"/>
        <v>N/A</v>
      </c>
      <c r="E37" s="28">
        <v>28.236005258999999</v>
      </c>
      <c r="F37" s="15" t="str">
        <f t="shared" si="6"/>
        <v>N/A</v>
      </c>
      <c r="G37" s="28">
        <v>29.102014896</v>
      </c>
      <c r="H37" s="15" t="str">
        <f t="shared" si="7"/>
        <v>N/A</v>
      </c>
      <c r="I37" s="28" t="s">
        <v>50</v>
      </c>
      <c r="J37" s="28">
        <v>3.0670000000000002</v>
      </c>
      <c r="K37" s="15" t="str">
        <f t="shared" ref="K37" si="9">IF(J37="Div by 0", "N/A", IF(J37="N/A","N/A", IF(J37&gt;15, "No", IF(J37&lt;-15, "No", "Yes"))))</f>
        <v>Yes</v>
      </c>
    </row>
    <row r="38" spans="1:11" x14ac:dyDescent="0.25">
      <c r="A38" s="208" t="s">
        <v>750</v>
      </c>
      <c r="B38" s="209"/>
      <c r="C38" s="209"/>
      <c r="D38" s="209"/>
      <c r="E38" s="209"/>
      <c r="F38" s="209"/>
      <c r="G38" s="209"/>
      <c r="H38" s="209"/>
      <c r="I38" s="209"/>
      <c r="J38" s="209"/>
      <c r="K38" s="210"/>
    </row>
    <row r="39" spans="1:11" x14ac:dyDescent="0.25">
      <c r="A39" s="56" t="s">
        <v>949</v>
      </c>
      <c r="B39" s="55" t="s">
        <v>956</v>
      </c>
      <c r="C39" s="45" t="s">
        <v>50</v>
      </c>
      <c r="D39" s="15" t="str">
        <f>IF(OR($B39="N/A",$C39="N/A"),"N/A",IF(C39&gt;95,"Yes","No"))</f>
        <v>N/A</v>
      </c>
      <c r="E39" s="28">
        <v>97.582839410999995</v>
      </c>
      <c r="F39" s="15" t="str">
        <f>IF($B39="N/A","N/A",IF(E39&gt;95,"Yes","No"))</f>
        <v>Yes</v>
      </c>
      <c r="G39" s="28">
        <v>97.767494568999993</v>
      </c>
      <c r="H39" s="15" t="str">
        <f>IF($B39="N/A","N/A",IF(G39&gt;95,"Yes","No"))</f>
        <v>Yes</v>
      </c>
      <c r="I39" s="28" t="s">
        <v>50</v>
      </c>
      <c r="J39" s="28">
        <v>0.18920000000000001</v>
      </c>
      <c r="K39" s="15" t="str">
        <f t="shared" ref="K39" si="10">IF(J39="Div by 0", "N/A", IF(J39="N/A","N/A", IF(J39&gt;15, "No", IF(J39&lt;-15, "No", "Yes"))))</f>
        <v>Yes</v>
      </c>
    </row>
    <row r="40" spans="1:11" x14ac:dyDescent="0.25">
      <c r="A40" s="42" t="s">
        <v>225</v>
      </c>
      <c r="B40" s="39" t="s">
        <v>85</v>
      </c>
      <c r="C40" s="45">
        <v>6.8879180958999999</v>
      </c>
      <c r="D40" s="15" t="str">
        <f>IF($B40="N/A","N/A",IF(C40&gt;90,"No",IF(C40&lt;50,"No","Yes")))</f>
        <v>No</v>
      </c>
      <c r="E40" s="28">
        <v>6.656665737</v>
      </c>
      <c r="F40" s="15" t="str">
        <f>IF($B40="N/A","N/A",IF(E40&gt;90,"No",IF(E40&lt;50,"No","Yes")))</f>
        <v>No</v>
      </c>
      <c r="G40" s="28">
        <v>9.4453557665000005</v>
      </c>
      <c r="H40" s="15" t="str">
        <f>IF($B40="N/A","N/A",IF(G40&gt;90,"No",IF(G40&lt;50,"No","Yes")))</f>
        <v>No</v>
      </c>
      <c r="I40" s="28">
        <v>-3.36</v>
      </c>
      <c r="J40" s="28">
        <v>41.89</v>
      </c>
      <c r="K40" s="15" t="str">
        <f t="shared" si="4"/>
        <v>No</v>
      </c>
    </row>
    <row r="41" spans="1:11" x14ac:dyDescent="0.25">
      <c r="A41" s="42" t="s">
        <v>226</v>
      </c>
      <c r="B41" s="39" t="s">
        <v>54</v>
      </c>
      <c r="C41" s="45">
        <v>54.90483742</v>
      </c>
      <c r="D41" s="15" t="str">
        <f t="shared" ref="D41:D46" si="11">IF($B41="N/A","N/A",IF(C41&gt;5,"No",IF(C41&lt;=0,"No","Yes")))</f>
        <v>No</v>
      </c>
      <c r="E41" s="28">
        <v>55.900321419000001</v>
      </c>
      <c r="F41" s="15" t="str">
        <f t="shared" ref="F41:F46" si="12">IF($B41="N/A","N/A",IF(E41&gt;5,"No",IF(E41&lt;=0,"No","Yes")))</f>
        <v>No</v>
      </c>
      <c r="G41" s="28">
        <v>52.700884234</v>
      </c>
      <c r="H41" s="15" t="str">
        <f t="shared" ref="H41:H46" si="13">IF($B41="N/A","N/A",IF(G41&gt;5,"No",IF(G41&lt;=0,"No","Yes")))</f>
        <v>No</v>
      </c>
      <c r="I41" s="28">
        <v>1.8129999999999999</v>
      </c>
      <c r="J41" s="28">
        <v>-5.72</v>
      </c>
      <c r="K41" s="15" t="str">
        <f t="shared" si="4"/>
        <v>Yes</v>
      </c>
    </row>
    <row r="42" spans="1:11" x14ac:dyDescent="0.25">
      <c r="A42" s="42" t="s">
        <v>227</v>
      </c>
      <c r="B42" s="39" t="s">
        <v>54</v>
      </c>
      <c r="C42" s="45">
        <v>1.5723301665</v>
      </c>
      <c r="D42" s="15" t="str">
        <f t="shared" si="11"/>
        <v>Yes</v>
      </c>
      <c r="E42" s="28">
        <v>1.4508268779</v>
      </c>
      <c r="F42" s="15" t="str">
        <f t="shared" si="12"/>
        <v>Yes</v>
      </c>
      <c r="G42" s="28">
        <v>1.4462357131000001</v>
      </c>
      <c r="H42" s="15" t="str">
        <f t="shared" si="13"/>
        <v>Yes</v>
      </c>
      <c r="I42" s="28">
        <v>-7.73</v>
      </c>
      <c r="J42" s="28">
        <v>-0.316</v>
      </c>
      <c r="K42" s="15" t="str">
        <f t="shared" si="4"/>
        <v>Yes</v>
      </c>
    </row>
    <row r="43" spans="1:11" x14ac:dyDescent="0.25">
      <c r="A43" s="42" t="s">
        <v>228</v>
      </c>
      <c r="B43" s="39" t="s">
        <v>54</v>
      </c>
      <c r="C43" s="45">
        <v>0.43176796070000001</v>
      </c>
      <c r="D43" s="15" t="str">
        <f t="shared" si="11"/>
        <v>Yes</v>
      </c>
      <c r="E43" s="28">
        <v>0.42278205130000002</v>
      </c>
      <c r="F43" s="15" t="str">
        <f t="shared" si="12"/>
        <v>Yes</v>
      </c>
      <c r="G43" s="28">
        <v>0.35339774619999997</v>
      </c>
      <c r="H43" s="15" t="str">
        <f t="shared" si="13"/>
        <v>Yes</v>
      </c>
      <c r="I43" s="28">
        <v>-2.08</v>
      </c>
      <c r="J43" s="28">
        <v>-16.399999999999999</v>
      </c>
      <c r="K43" s="15" t="str">
        <f t="shared" si="4"/>
        <v>No</v>
      </c>
    </row>
    <row r="44" spans="1:11" x14ac:dyDescent="0.25">
      <c r="A44" s="42" t="s">
        <v>878</v>
      </c>
      <c r="B44" s="30" t="s">
        <v>50</v>
      </c>
      <c r="C44" s="45" t="s">
        <v>50</v>
      </c>
      <c r="D44" s="15" t="str">
        <f t="shared" si="11"/>
        <v>N/A</v>
      </c>
      <c r="E44" s="28">
        <v>3.1307485999999998E-3</v>
      </c>
      <c r="F44" s="15" t="str">
        <f t="shared" si="12"/>
        <v>N/A</v>
      </c>
      <c r="G44" s="28">
        <v>3.0656824999999999E-3</v>
      </c>
      <c r="H44" s="15" t="str">
        <f t="shared" si="13"/>
        <v>N/A</v>
      </c>
      <c r="I44" s="28" t="s">
        <v>50</v>
      </c>
      <c r="J44" s="28">
        <v>-2.08</v>
      </c>
      <c r="K44" s="15" t="str">
        <f t="shared" ref="K44" si="14">IF(J44="Div by 0", "N/A", IF(J44="N/A","N/A", IF(J44&gt;15, "No", IF(J44&lt;-15, "No", "Yes"))))</f>
        <v>Yes</v>
      </c>
    </row>
    <row r="45" spans="1:11" x14ac:dyDescent="0.25">
      <c r="A45" s="42" t="s">
        <v>879</v>
      </c>
      <c r="B45" s="30" t="s">
        <v>50</v>
      </c>
      <c r="C45" s="45" t="s">
        <v>50</v>
      </c>
      <c r="D45" s="15" t="str">
        <f t="shared" si="11"/>
        <v>N/A</v>
      </c>
      <c r="E45" s="28">
        <v>2.6329727000000002E-3</v>
      </c>
      <c r="F45" s="15" t="str">
        <f t="shared" si="12"/>
        <v>N/A</v>
      </c>
      <c r="G45" s="28">
        <v>3.2093864E-3</v>
      </c>
      <c r="H45" s="15" t="str">
        <f t="shared" si="13"/>
        <v>N/A</v>
      </c>
      <c r="I45" s="28" t="s">
        <v>50</v>
      </c>
      <c r="J45" s="28">
        <v>21.89</v>
      </c>
      <c r="K45" s="15" t="str">
        <f t="shared" si="4"/>
        <v>No</v>
      </c>
    </row>
    <row r="46" spans="1:11" ht="12.75" customHeight="1" x14ac:dyDescent="0.25">
      <c r="A46" s="42" t="s">
        <v>880</v>
      </c>
      <c r="B46" s="30" t="s">
        <v>50</v>
      </c>
      <c r="C46" s="45" t="s">
        <v>50</v>
      </c>
      <c r="D46" s="15" t="str">
        <f t="shared" si="11"/>
        <v>N/A</v>
      </c>
      <c r="E46" s="28">
        <v>3.27484E-5</v>
      </c>
      <c r="F46" s="15" t="str">
        <f t="shared" si="12"/>
        <v>N/A</v>
      </c>
      <c r="G46" s="28">
        <v>2.3950600000000001E-5</v>
      </c>
      <c r="H46" s="15" t="str">
        <f t="shared" si="13"/>
        <v>N/A</v>
      </c>
      <c r="I46" s="28" t="s">
        <v>50</v>
      </c>
      <c r="J46" s="28">
        <v>-26.9</v>
      </c>
      <c r="K46" s="15" t="str">
        <f t="shared" ref="K46" si="15">IF(J46="Div by 0", "N/A", IF(J46="N/A","N/A", IF(J46&gt;15, "No", IF(J46&lt;-15, "No", "Yes"))))</f>
        <v>No</v>
      </c>
    </row>
    <row r="47" spans="1:11" x14ac:dyDescent="0.25">
      <c r="A47" s="42" t="s">
        <v>229</v>
      </c>
      <c r="B47" s="30" t="s">
        <v>130</v>
      </c>
      <c r="C47" s="45">
        <v>0.40564784710000001</v>
      </c>
      <c r="D47" s="15" t="str">
        <f>IF($B47="N/A","N/A",IF(C47&gt;10,"No",IF(C47&lt;1,"No","Yes")))</f>
        <v>No</v>
      </c>
      <c r="E47" s="28">
        <v>0.43367417450000001</v>
      </c>
      <c r="F47" s="15" t="str">
        <f>IF($B47="N/A","N/A",IF(E47&gt;10,"No",IF(E47&lt;1,"No","Yes")))</f>
        <v>No</v>
      </c>
      <c r="G47" s="28">
        <v>0.52937510610000005</v>
      </c>
      <c r="H47" s="15" t="str">
        <f>IF($B47="N/A","N/A",IF(G47&gt;10,"No",IF(G47&lt;1,"No","Yes")))</f>
        <v>No</v>
      </c>
      <c r="I47" s="28">
        <v>6.9089999999999998</v>
      </c>
      <c r="J47" s="28">
        <v>22.07</v>
      </c>
      <c r="K47" s="15" t="str">
        <f t="shared" si="4"/>
        <v>No</v>
      </c>
    </row>
    <row r="48" spans="1:11" x14ac:dyDescent="0.25">
      <c r="A48" s="42" t="s">
        <v>230</v>
      </c>
      <c r="B48" s="40" t="s">
        <v>63</v>
      </c>
      <c r="C48" s="45">
        <v>26.993048106</v>
      </c>
      <c r="D48" s="15" t="str">
        <f>IF($B48="N/A","N/A",IF(C48&gt;10,"No",IF(C48&lt;=0,"No","Yes")))</f>
        <v>No</v>
      </c>
      <c r="E48" s="28">
        <v>26.744151166000002</v>
      </c>
      <c r="F48" s="15" t="str">
        <f>IF($B48="N/A","N/A",IF(E48&gt;10,"No",IF(E48&lt;=0,"No","Yes")))</f>
        <v>No</v>
      </c>
      <c r="G48" s="28">
        <v>26.167552002000001</v>
      </c>
      <c r="H48" s="15" t="str">
        <f>IF($B48="N/A","N/A",IF(G48&gt;10,"No",IF(G48&lt;=0,"No","Yes")))</f>
        <v>No</v>
      </c>
      <c r="I48" s="28">
        <v>-0.92200000000000004</v>
      </c>
      <c r="J48" s="28">
        <v>-2.16</v>
      </c>
      <c r="K48" s="15" t="str">
        <f t="shared" si="4"/>
        <v>Yes</v>
      </c>
    </row>
    <row r="49" spans="1:11" x14ac:dyDescent="0.25">
      <c r="A49" s="42" t="s">
        <v>231</v>
      </c>
      <c r="B49" s="39" t="s">
        <v>86</v>
      </c>
      <c r="C49" s="45">
        <v>2.4783560933</v>
      </c>
      <c r="D49" s="15" t="str">
        <f>IF($B49="N/A","N/A",IF(C49&gt;=5,"No",IF(C49&lt;0,"No","Yes")))</f>
        <v>Yes</v>
      </c>
      <c r="E49" s="28">
        <v>2.4171605891999999</v>
      </c>
      <c r="F49" s="15" t="str">
        <f>IF($B49="N/A","N/A",IF(E49&gt;=5,"No",IF(E49&lt;0,"No","Yes")))</f>
        <v>Yes</v>
      </c>
      <c r="G49" s="28">
        <v>2.2325054313999999</v>
      </c>
      <c r="H49" s="15" t="str">
        <f>IF($B49="N/A","N/A",IF(G49&gt;=5,"No",IF(G49&lt;0,"No","Yes")))</f>
        <v>Yes</v>
      </c>
      <c r="I49" s="28">
        <v>-2.4700000000000002</v>
      </c>
      <c r="J49" s="28">
        <v>-7.64</v>
      </c>
      <c r="K49" s="15" t="str">
        <f t="shared" si="4"/>
        <v>Yes</v>
      </c>
    </row>
    <row r="50" spans="1:11" x14ac:dyDescent="0.25">
      <c r="A50" s="208" t="s">
        <v>751</v>
      </c>
      <c r="B50" s="209"/>
      <c r="C50" s="209"/>
      <c r="D50" s="209"/>
      <c r="E50" s="209"/>
      <c r="F50" s="209"/>
      <c r="G50" s="209"/>
      <c r="H50" s="209"/>
      <c r="I50" s="209"/>
      <c r="J50" s="209"/>
      <c r="K50" s="210"/>
    </row>
    <row r="51" spans="1:11" x14ac:dyDescent="0.25">
      <c r="A51" s="42" t="s">
        <v>48</v>
      </c>
      <c r="B51" s="39" t="s">
        <v>57</v>
      </c>
      <c r="C51" s="45">
        <v>5.3819294300000001E-2</v>
      </c>
      <c r="D51" s="15" t="str">
        <f>IF($B51="N/A","N/A",IF(C51&gt;15,"No",IF(C51&lt;=0,"No","Yes")))</f>
        <v>Yes</v>
      </c>
      <c r="E51" s="28">
        <v>3.7418340199999997E-2</v>
      </c>
      <c r="F51" s="15" t="str">
        <f>IF($B51="N/A","N/A",IF(E51&gt;15,"No",IF(E51&lt;=0,"No","Yes")))</f>
        <v>Yes</v>
      </c>
      <c r="G51" s="28">
        <v>1.1376559999999999E-4</v>
      </c>
      <c r="H51" s="15" t="str">
        <f>IF($B51="N/A","N/A",IF(G51&gt;15,"No",IF(G51&lt;=0,"No","Yes")))</f>
        <v>Yes</v>
      </c>
      <c r="I51" s="28">
        <v>-30.5</v>
      </c>
      <c r="J51" s="28">
        <v>-99.7</v>
      </c>
      <c r="K51" s="15" t="str">
        <f t="shared" si="4"/>
        <v>No</v>
      </c>
    </row>
    <row r="52" spans="1:11" x14ac:dyDescent="0.25">
      <c r="A52" s="42" t="s">
        <v>186</v>
      </c>
      <c r="B52" s="30" t="s">
        <v>50</v>
      </c>
      <c r="C52" s="43">
        <v>143.92978859999999</v>
      </c>
      <c r="D52" s="15" t="str">
        <f>IF($B52="N/A","N/A",IF(C52&gt;15,"No",IF(C52&lt;-15,"No","Yes")))</f>
        <v>N/A</v>
      </c>
      <c r="E52" s="37">
        <v>155.46490460000001</v>
      </c>
      <c r="F52" s="15" t="str">
        <f>IF($B52="N/A","N/A",IF(E52&gt;15,"No",IF(E52&lt;-15,"No","Yes")))</f>
        <v>N/A</v>
      </c>
      <c r="G52" s="37">
        <v>77.789473684000001</v>
      </c>
      <c r="H52" s="15" t="str">
        <f>IF($B52="N/A","N/A",IF(G52&gt;15,"No",IF(G52&lt;-15,"No","Yes")))</f>
        <v>N/A</v>
      </c>
      <c r="I52" s="28">
        <v>8.0139999999999993</v>
      </c>
      <c r="J52" s="28">
        <v>-50</v>
      </c>
      <c r="K52" s="15" t="str">
        <f t="shared" si="4"/>
        <v>No</v>
      </c>
    </row>
    <row r="53" spans="1:11" x14ac:dyDescent="0.25">
      <c r="A53" s="204" t="s">
        <v>843</v>
      </c>
      <c r="B53" s="205"/>
      <c r="C53" s="205"/>
      <c r="D53" s="205"/>
      <c r="E53" s="205"/>
      <c r="F53" s="205"/>
      <c r="G53" s="205"/>
      <c r="H53" s="205"/>
      <c r="I53" s="205"/>
      <c r="J53" s="205"/>
      <c r="K53" s="206"/>
    </row>
    <row r="54" spans="1:11" x14ac:dyDescent="0.25">
      <c r="A54" s="42" t="s">
        <v>232</v>
      </c>
      <c r="B54" s="30" t="s">
        <v>69</v>
      </c>
      <c r="C54" s="45">
        <v>3.0864279254999998</v>
      </c>
      <c r="D54" s="15" t="str">
        <f>IF($B54="N/A","N/A",IF(C54&gt;35,"No",IF(C54&lt;10,"No","Yes")))</f>
        <v>No</v>
      </c>
      <c r="E54" s="28">
        <v>2.8956935439999998</v>
      </c>
      <c r="F54" s="15" t="str">
        <f>IF($B54="N/A","N/A",IF(E54&gt;35,"No",IF(E54&lt;10,"No","Yes")))</f>
        <v>No</v>
      </c>
      <c r="G54" s="28">
        <v>3.3937584142000001</v>
      </c>
      <c r="H54" s="15" t="str">
        <f>IF($B54="N/A","N/A",IF(G54&gt;35,"No",IF(G54&lt;10,"No","Yes")))</f>
        <v>No</v>
      </c>
      <c r="I54" s="28">
        <v>-6.18</v>
      </c>
      <c r="J54" s="28">
        <v>17.2</v>
      </c>
      <c r="K54" s="15" t="str">
        <f t="shared" ref="K54:K79" si="16">IF(J54="Div by 0", "N/A", IF(J54="N/A","N/A", IF(J54&gt;15, "No", IF(J54&lt;-15, "No", "Yes"))))</f>
        <v>No</v>
      </c>
    </row>
    <row r="55" spans="1:11" x14ac:dyDescent="0.25">
      <c r="A55" s="42" t="s">
        <v>233</v>
      </c>
      <c r="B55" s="30" t="s">
        <v>70</v>
      </c>
      <c r="C55" s="45">
        <v>1.1192965167</v>
      </c>
      <c r="D55" s="15" t="str">
        <f>IF($B55="N/A","N/A",IF(C55&gt;20,"No",IF(C55&lt;2,"No","Yes")))</f>
        <v>No</v>
      </c>
      <c r="E55" s="28">
        <v>1.0451525990999999</v>
      </c>
      <c r="F55" s="15" t="str">
        <f>IF($B55="N/A","N/A",IF(E55&gt;20,"No",IF(E55&lt;2,"No","Yes")))</f>
        <v>No</v>
      </c>
      <c r="G55" s="28">
        <v>3.2412945994000002</v>
      </c>
      <c r="H55" s="15" t="str">
        <f>IF($B55="N/A","N/A",IF(G55&gt;20,"No",IF(G55&lt;2,"No","Yes")))</f>
        <v>Yes</v>
      </c>
      <c r="I55" s="28">
        <v>-6.62</v>
      </c>
      <c r="J55" s="28">
        <v>210.1</v>
      </c>
      <c r="K55" s="15" t="str">
        <f t="shared" si="16"/>
        <v>No</v>
      </c>
    </row>
    <row r="56" spans="1:11" x14ac:dyDescent="0.25">
      <c r="A56" s="42" t="s">
        <v>234</v>
      </c>
      <c r="B56" s="30" t="s">
        <v>91</v>
      </c>
      <c r="C56" s="45">
        <v>0.398897163</v>
      </c>
      <c r="D56" s="15" t="str">
        <f>IF($B56="N/A","N/A",IF(C56&gt;8,"No",IF(C56&lt;0.5,"No","Yes")))</f>
        <v>No</v>
      </c>
      <c r="E56" s="28">
        <v>0.43739439450000001</v>
      </c>
      <c r="F56" s="15" t="str">
        <f>IF($B56="N/A","N/A",IF(E56&gt;8,"No",IF(E56&lt;0.5,"No","Yes")))</f>
        <v>No</v>
      </c>
      <c r="G56" s="28">
        <v>0.46121755980000001</v>
      </c>
      <c r="H56" s="15" t="str">
        <f>IF($B56="N/A","N/A",IF(G56&gt;8,"No",IF(G56&lt;0.5,"No","Yes")))</f>
        <v>No</v>
      </c>
      <c r="I56" s="28">
        <v>9.6509999999999998</v>
      </c>
      <c r="J56" s="28">
        <v>5.4470000000000001</v>
      </c>
      <c r="K56" s="15" t="str">
        <f t="shared" si="16"/>
        <v>Yes</v>
      </c>
    </row>
    <row r="57" spans="1:11" x14ac:dyDescent="0.25">
      <c r="A57" s="42" t="s">
        <v>235</v>
      </c>
      <c r="B57" s="30" t="s">
        <v>71</v>
      </c>
      <c r="C57" s="45">
        <v>3.2460240264000002</v>
      </c>
      <c r="D57" s="15" t="str">
        <f>IF($B57="N/A","N/A",IF(C57&gt;25,"No",IF(C57&lt;3,"No","Yes")))</f>
        <v>Yes</v>
      </c>
      <c r="E57" s="28">
        <v>3.3492132585999999</v>
      </c>
      <c r="F57" s="15" t="str">
        <f>IF($B57="N/A","N/A",IF(E57&gt;25,"No",IF(E57&lt;3,"No","Yes")))</f>
        <v>Yes</v>
      </c>
      <c r="G57" s="28">
        <v>3.6230259578999999</v>
      </c>
      <c r="H57" s="15" t="str">
        <f>IF($B57="N/A","N/A",IF(G57&gt;25,"No",IF(G57&lt;3,"No","Yes")))</f>
        <v>Yes</v>
      </c>
      <c r="I57" s="28">
        <v>3.1789999999999998</v>
      </c>
      <c r="J57" s="28">
        <v>8.1750000000000007</v>
      </c>
      <c r="K57" s="15" t="str">
        <f t="shared" si="16"/>
        <v>Yes</v>
      </c>
    </row>
    <row r="58" spans="1:11" x14ac:dyDescent="0.25">
      <c r="A58" s="42" t="s">
        <v>236</v>
      </c>
      <c r="B58" s="30" t="s">
        <v>72</v>
      </c>
      <c r="C58" s="45">
        <v>1.6988761869</v>
      </c>
      <c r="D58" s="15" t="str">
        <f>IF($B58="N/A","N/A",IF(C58&gt;25,"No",IF(C58&lt;2,"No","Yes")))</f>
        <v>No</v>
      </c>
      <c r="E58" s="28">
        <v>1.7497413203000001</v>
      </c>
      <c r="F58" s="15" t="str">
        <f>IF($B58="N/A","N/A",IF(E58&gt;25,"No",IF(E58&lt;2,"No","Yes")))</f>
        <v>No</v>
      </c>
      <c r="G58" s="28">
        <v>2.0772154405999999</v>
      </c>
      <c r="H58" s="15" t="str">
        <f>IF($B58="N/A","N/A",IF(G58&gt;25,"No",IF(G58&lt;2,"No","Yes")))</f>
        <v>Yes</v>
      </c>
      <c r="I58" s="28">
        <v>2.9940000000000002</v>
      </c>
      <c r="J58" s="28">
        <v>18.72</v>
      </c>
      <c r="K58" s="15" t="str">
        <f t="shared" si="16"/>
        <v>No</v>
      </c>
    </row>
    <row r="59" spans="1:11" x14ac:dyDescent="0.25">
      <c r="A59" s="42" t="s">
        <v>237</v>
      </c>
      <c r="B59" s="30" t="s">
        <v>73</v>
      </c>
      <c r="C59" s="45">
        <v>12.102921522000001</v>
      </c>
      <c r="D59" s="15" t="str">
        <f>IF($B59="N/A","N/A",IF(C59&gt;25,"No",IF(C59&lt;=0,"No","Yes")))</f>
        <v>Yes</v>
      </c>
      <c r="E59" s="28">
        <v>11.510786608</v>
      </c>
      <c r="F59" s="15" t="str">
        <f>IF($B59="N/A","N/A",IF(E59&gt;25,"No",IF(E59&lt;=0,"No","Yes")))</f>
        <v>Yes</v>
      </c>
      <c r="G59" s="28">
        <v>10.213033797</v>
      </c>
      <c r="H59" s="15" t="str">
        <f>IF($B59="N/A","N/A",IF(G59&gt;25,"No",IF(G59&lt;=0,"No","Yes")))</f>
        <v>Yes</v>
      </c>
      <c r="I59" s="28">
        <v>-4.8899999999999997</v>
      </c>
      <c r="J59" s="28">
        <v>-11.3</v>
      </c>
      <c r="K59" s="15" t="str">
        <f t="shared" si="16"/>
        <v>Yes</v>
      </c>
    </row>
    <row r="60" spans="1:11" x14ac:dyDescent="0.25">
      <c r="A60" s="42" t="s">
        <v>238</v>
      </c>
      <c r="B60" s="30" t="s">
        <v>75</v>
      </c>
      <c r="C60" s="45">
        <v>7.7546535244000001</v>
      </c>
      <c r="D60" s="15" t="str">
        <f>IF($B60="N/A","N/A",IF(C60&gt;20,"No",IF(C60&lt;4,"No","Yes")))</f>
        <v>Yes</v>
      </c>
      <c r="E60" s="28">
        <v>7.6637122792000003</v>
      </c>
      <c r="F60" s="15" t="str">
        <f>IF($B60="N/A","N/A",IF(E60&gt;20,"No",IF(E60&lt;4,"No","Yes")))</f>
        <v>Yes</v>
      </c>
      <c r="G60" s="28">
        <v>9.4455114456999993</v>
      </c>
      <c r="H60" s="15" t="str">
        <f>IF($B60="N/A","N/A",IF(G60&gt;20,"No",IF(G60&lt;4,"No","Yes")))</f>
        <v>Yes</v>
      </c>
      <c r="I60" s="28">
        <v>-1.17</v>
      </c>
      <c r="J60" s="28">
        <v>23.25</v>
      </c>
      <c r="K60" s="15" t="str">
        <f t="shared" si="16"/>
        <v>No</v>
      </c>
    </row>
    <row r="61" spans="1:11" x14ac:dyDescent="0.25">
      <c r="A61" s="42" t="s">
        <v>239</v>
      </c>
      <c r="B61" s="30" t="s">
        <v>76</v>
      </c>
      <c r="C61" s="45">
        <v>3.09055832E-2</v>
      </c>
      <c r="D61" s="15" t="str">
        <f>IF($B61="N/A","N/A",IF(C61&gt;=3,"No",IF(C61&lt;0,"No","Yes")))</f>
        <v>Yes</v>
      </c>
      <c r="E61" s="28">
        <v>3.4811566299999999E-2</v>
      </c>
      <c r="F61" s="15" t="str">
        <f>IF($B61="N/A","N/A",IF(E61&gt;=3,"No",IF(E61&lt;0,"No","Yes")))</f>
        <v>Yes</v>
      </c>
      <c r="G61" s="28">
        <v>4.6919312400000003E-2</v>
      </c>
      <c r="H61" s="15" t="str">
        <f>IF($B61="N/A","N/A",IF(G61&gt;=3,"No",IF(G61&lt;0,"No","Yes")))</f>
        <v>Yes</v>
      </c>
      <c r="I61" s="28">
        <v>12.64</v>
      </c>
      <c r="J61" s="28">
        <v>34.78</v>
      </c>
      <c r="K61" s="15" t="str">
        <f t="shared" si="16"/>
        <v>No</v>
      </c>
    </row>
    <row r="62" spans="1:11" x14ac:dyDescent="0.25">
      <c r="A62" s="42" t="s">
        <v>240</v>
      </c>
      <c r="B62" s="30" t="s">
        <v>77</v>
      </c>
      <c r="C62" s="45">
        <v>1.1577181833000001</v>
      </c>
      <c r="D62" s="15" t="str">
        <f>IF($B62="N/A","N/A",IF(C62&gt;=25,"No",IF(C62&lt;0,"No","Yes")))</f>
        <v>Yes</v>
      </c>
      <c r="E62" s="28">
        <v>1.4831757632</v>
      </c>
      <c r="F62" s="15" t="str">
        <f>IF($B62="N/A","N/A",IF(E62&gt;=25,"No",IF(E62&lt;0,"No","Yes")))</f>
        <v>Yes</v>
      </c>
      <c r="G62" s="28">
        <v>1.6116268882</v>
      </c>
      <c r="H62" s="15" t="str">
        <f>IF($B62="N/A","N/A",IF(G62&gt;=25,"No",IF(G62&lt;0,"No","Yes")))</f>
        <v>Yes</v>
      </c>
      <c r="I62" s="28">
        <v>28.11</v>
      </c>
      <c r="J62" s="28">
        <v>8.6609999999999996</v>
      </c>
      <c r="K62" s="15" t="str">
        <f t="shared" si="16"/>
        <v>Yes</v>
      </c>
    </row>
    <row r="63" spans="1:11" x14ac:dyDescent="0.25">
      <c r="A63" s="42" t="s">
        <v>241</v>
      </c>
      <c r="B63" s="30" t="s">
        <v>129</v>
      </c>
      <c r="C63" s="45">
        <v>8.7031556655000006</v>
      </c>
      <c r="D63" s="15" t="str">
        <f>IF($B63="N/A","N/A",IF(C63&gt;3,"Yes","No"))</f>
        <v>Yes</v>
      </c>
      <c r="E63" s="28">
        <v>8.9107195652000009</v>
      </c>
      <c r="F63" s="15" t="str">
        <f>IF($B63="N/A","N/A",IF(E63&gt;3,"Yes","No"))</f>
        <v>Yes</v>
      </c>
      <c r="G63" s="28">
        <v>8.8541041704999994</v>
      </c>
      <c r="H63" s="15" t="str">
        <f>IF($B63="N/A","N/A",IF(G63&gt;3,"Yes","No"))</f>
        <v>Yes</v>
      </c>
      <c r="I63" s="28">
        <v>2.3849999999999998</v>
      </c>
      <c r="J63" s="28">
        <v>-0.63500000000000001</v>
      </c>
      <c r="K63" s="15" t="str">
        <f t="shared" si="16"/>
        <v>Yes</v>
      </c>
    </row>
    <row r="64" spans="1:11" x14ac:dyDescent="0.25">
      <c r="A64" s="42" t="s">
        <v>242</v>
      </c>
      <c r="B64" s="30" t="s">
        <v>128</v>
      </c>
      <c r="C64" s="45">
        <v>0.37777627920000001</v>
      </c>
      <c r="D64" s="15" t="str">
        <f>IF($B64="N/A","N/A",IF(C64&gt;1,"Yes","No"))</f>
        <v>No</v>
      </c>
      <c r="E64" s="28">
        <v>0.39781465890000001</v>
      </c>
      <c r="F64" s="15" t="str">
        <f>IF($B64="N/A","N/A",IF(E64&gt;1,"Yes","No"))</f>
        <v>No</v>
      </c>
      <c r="G64" s="28">
        <v>0.36511559900000001</v>
      </c>
      <c r="H64" s="15" t="str">
        <f>IF($B64="N/A","N/A",IF(G64&gt;1,"Yes","No"))</f>
        <v>No</v>
      </c>
      <c r="I64" s="28">
        <v>5.3040000000000003</v>
      </c>
      <c r="J64" s="28">
        <v>-8.2200000000000006</v>
      </c>
      <c r="K64" s="15" t="str">
        <f t="shared" si="16"/>
        <v>Yes</v>
      </c>
    </row>
    <row r="65" spans="1:11" x14ac:dyDescent="0.25">
      <c r="A65" s="42" t="s">
        <v>243</v>
      </c>
      <c r="B65" s="30" t="s">
        <v>50</v>
      </c>
      <c r="C65" s="45">
        <v>0</v>
      </c>
      <c r="D65" s="15" t="str">
        <f>IF($B65="N/A","N/A",IF(C65&gt;15,"No",IF(C65&lt;-15,"No","Yes")))</f>
        <v>N/A</v>
      </c>
      <c r="E65" s="28">
        <v>0</v>
      </c>
      <c r="F65" s="15" t="str">
        <f>IF($B65="N/A","N/A",IF(E65&gt;15,"No",IF(E65&lt;-15,"No","Yes")))</f>
        <v>N/A</v>
      </c>
      <c r="G65" s="28">
        <v>0</v>
      </c>
      <c r="H65" s="15" t="str">
        <f>IF($B65="N/A","N/A",IF(G65&gt;15,"No",IF(G65&lt;-15,"No","Yes")))</f>
        <v>N/A</v>
      </c>
      <c r="I65" s="28" t="s">
        <v>1088</v>
      </c>
      <c r="J65" s="28" t="s">
        <v>1088</v>
      </c>
      <c r="K65" s="15" t="str">
        <f t="shared" si="16"/>
        <v>N/A</v>
      </c>
    </row>
    <row r="66" spans="1:11" x14ac:dyDescent="0.25">
      <c r="A66" s="42" t="s">
        <v>244</v>
      </c>
      <c r="B66" s="30" t="s">
        <v>50</v>
      </c>
      <c r="C66" s="45">
        <v>0</v>
      </c>
      <c r="D66" s="15" t="str">
        <f>IF($B66="N/A","N/A",IF(C66&gt;15,"No",IF(C66&lt;-15,"No","Yes")))</f>
        <v>N/A</v>
      </c>
      <c r="E66" s="28">
        <v>0</v>
      </c>
      <c r="F66" s="15" t="str">
        <f>IF($B66="N/A","N/A",IF(E66&gt;15,"No",IF(E66&lt;-15,"No","Yes")))</f>
        <v>N/A</v>
      </c>
      <c r="G66" s="28">
        <v>0</v>
      </c>
      <c r="H66" s="15" t="str">
        <f>IF($B66="N/A","N/A",IF(G66&gt;15,"No",IF(G66&lt;-15,"No","Yes")))</f>
        <v>N/A</v>
      </c>
      <c r="I66" s="28" t="s">
        <v>1088</v>
      </c>
      <c r="J66" s="28" t="s">
        <v>1088</v>
      </c>
      <c r="K66" s="15" t="str">
        <f t="shared" si="16"/>
        <v>N/A</v>
      </c>
    </row>
    <row r="67" spans="1:11" x14ac:dyDescent="0.25">
      <c r="A67" s="42" t="s">
        <v>245</v>
      </c>
      <c r="B67" s="30" t="s">
        <v>74</v>
      </c>
      <c r="C67" s="45">
        <v>15.964492091</v>
      </c>
      <c r="D67" s="15" t="str">
        <f>IF($B67="N/A","N/A",IF(C67&gt;0,"Yes","No"))</f>
        <v>Yes</v>
      </c>
      <c r="E67" s="28">
        <v>16.841698218000001</v>
      </c>
      <c r="F67" s="15" t="str">
        <f>IF($B67="N/A","N/A",IF(E67&gt;0,"Yes","No"))</f>
        <v>Yes</v>
      </c>
      <c r="G67" s="28">
        <v>15.121592632</v>
      </c>
      <c r="H67" s="15" t="str">
        <f>IF($B67="N/A","N/A",IF(G67&gt;0,"Yes","No"))</f>
        <v>Yes</v>
      </c>
      <c r="I67" s="28">
        <v>5.4950000000000001</v>
      </c>
      <c r="J67" s="28">
        <v>-10.199999999999999</v>
      </c>
      <c r="K67" s="15" t="str">
        <f t="shared" si="16"/>
        <v>Yes</v>
      </c>
    </row>
    <row r="68" spans="1:11" x14ac:dyDescent="0.25">
      <c r="A68" s="42" t="s">
        <v>246</v>
      </c>
      <c r="B68" s="30" t="s">
        <v>74</v>
      </c>
      <c r="C68" s="45">
        <v>18.392276666000001</v>
      </c>
      <c r="D68" s="15" t="str">
        <f>IF($B68="N/A","N/A",IF(C68&gt;0,"Yes","No"))</f>
        <v>Yes</v>
      </c>
      <c r="E68" s="28">
        <v>18.222043954</v>
      </c>
      <c r="F68" s="15" t="str">
        <f>IF($B68="N/A","N/A",IF(E68&gt;0,"Yes","No"))</f>
        <v>Yes</v>
      </c>
      <c r="G68" s="28">
        <v>18.232230478000002</v>
      </c>
      <c r="H68" s="15" t="str">
        <f>IF($B68="N/A","N/A",IF(G68&gt;0,"Yes","No"))</f>
        <v>Yes</v>
      </c>
      <c r="I68" s="28">
        <v>-0.92600000000000005</v>
      </c>
      <c r="J68" s="28">
        <v>5.5899999999999998E-2</v>
      </c>
      <c r="K68" s="15" t="str">
        <f t="shared" si="16"/>
        <v>Yes</v>
      </c>
    </row>
    <row r="69" spans="1:11" x14ac:dyDescent="0.25">
      <c r="A69" s="42" t="s">
        <v>247</v>
      </c>
      <c r="B69" s="30" t="s">
        <v>74</v>
      </c>
      <c r="C69" s="45">
        <v>8.9867602466999994</v>
      </c>
      <c r="D69" s="15" t="str">
        <f>IF($B69="N/A","N/A",IF(C69&gt;0,"Yes","No"))</f>
        <v>Yes</v>
      </c>
      <c r="E69" s="28">
        <v>9.2578920735000008</v>
      </c>
      <c r="F69" s="15" t="str">
        <f>IF($B69="N/A","N/A",IF(E69&gt;0,"Yes","No"))</f>
        <v>Yes</v>
      </c>
      <c r="G69" s="28">
        <v>9.2566007376999995</v>
      </c>
      <c r="H69" s="15" t="str">
        <f>IF($B69="N/A","N/A",IF(G69&gt;0,"Yes","No"))</f>
        <v>Yes</v>
      </c>
      <c r="I69" s="28">
        <v>3.0169999999999999</v>
      </c>
      <c r="J69" s="28">
        <v>-1.4E-2</v>
      </c>
      <c r="K69" s="15" t="str">
        <f t="shared" si="16"/>
        <v>Yes</v>
      </c>
    </row>
    <row r="70" spans="1:11" x14ac:dyDescent="0.25">
      <c r="A70" s="42" t="s">
        <v>248</v>
      </c>
      <c r="B70" s="30" t="s">
        <v>128</v>
      </c>
      <c r="C70" s="45">
        <v>1.4039216300000001E-2</v>
      </c>
      <c r="D70" s="15" t="str">
        <f>IF($B70="N/A","N/A",IF(C70&gt;1,"Yes","No"))</f>
        <v>No</v>
      </c>
      <c r="E70" s="28">
        <v>1.1363700399999999E-2</v>
      </c>
      <c r="F70" s="15" t="str">
        <f>IF($B70="N/A","N/A",IF(E70&gt;1,"Yes","No"))</f>
        <v>No</v>
      </c>
      <c r="G70" s="28">
        <v>1.6819339999999999E-2</v>
      </c>
      <c r="H70" s="15" t="str">
        <f>IF($B70="N/A","N/A",IF(G70&gt;1,"Yes","No"))</f>
        <v>No</v>
      </c>
      <c r="I70" s="28">
        <v>-19.100000000000001</v>
      </c>
      <c r="J70" s="28">
        <v>48.01</v>
      </c>
      <c r="K70" s="15" t="str">
        <f t="shared" si="16"/>
        <v>No</v>
      </c>
    </row>
    <row r="71" spans="1:11" x14ac:dyDescent="0.25">
      <c r="A71" s="42" t="s">
        <v>249</v>
      </c>
      <c r="B71" s="30" t="s">
        <v>74</v>
      </c>
      <c r="C71" s="45">
        <v>3.3098349999999998E-4</v>
      </c>
      <c r="D71" s="15" t="str">
        <f>IF($B71="N/A","N/A",IF(C71&gt;0,"Yes","No"))</f>
        <v>Yes</v>
      </c>
      <c r="E71" s="28">
        <v>3.2093449999999999E-4</v>
      </c>
      <c r="F71" s="15" t="str">
        <f>IF($B71="N/A","N/A",IF(E71&gt;0,"Yes","No"))</f>
        <v>Yes</v>
      </c>
      <c r="G71" s="28">
        <v>2.8740770000000002E-4</v>
      </c>
      <c r="H71" s="15" t="str">
        <f>IF($B71="N/A","N/A",IF(G71&gt;0,"Yes","No"))</f>
        <v>Yes</v>
      </c>
      <c r="I71" s="28">
        <v>-3.04</v>
      </c>
      <c r="J71" s="28">
        <v>-10.4</v>
      </c>
      <c r="K71" s="15" t="str">
        <f t="shared" si="16"/>
        <v>Yes</v>
      </c>
    </row>
    <row r="72" spans="1:11" x14ac:dyDescent="0.25">
      <c r="A72" s="42" t="s">
        <v>250</v>
      </c>
      <c r="B72" s="30" t="s">
        <v>50</v>
      </c>
      <c r="C72" s="45">
        <v>1.3142802699999999E-2</v>
      </c>
      <c r="D72" s="15" t="str">
        <f>IF($B72="N/A","N/A",IF(C72&gt;15,"No",IF(C72&lt;-15,"No","Yes")))</f>
        <v>N/A</v>
      </c>
      <c r="E72" s="28">
        <v>1.1016567200000001E-2</v>
      </c>
      <c r="F72" s="15" t="str">
        <f>IF($B72="N/A","N/A",IF(E72&gt;15,"No",IF(E72&lt;-15,"No","Yes")))</f>
        <v>N/A</v>
      </c>
      <c r="G72" s="28">
        <v>1.53703261E-2</v>
      </c>
      <c r="H72" s="15" t="str">
        <f>IF($B72="N/A","N/A",IF(G72&gt;15,"No",IF(G72&lt;-15,"No","Yes")))</f>
        <v>N/A</v>
      </c>
      <c r="I72" s="28">
        <v>-16.2</v>
      </c>
      <c r="J72" s="28">
        <v>39.520000000000003</v>
      </c>
      <c r="K72" s="15" t="str">
        <f t="shared" si="16"/>
        <v>No</v>
      </c>
    </row>
    <row r="73" spans="1:11" x14ac:dyDescent="0.25">
      <c r="A73" s="42" t="s">
        <v>251</v>
      </c>
      <c r="B73" s="30" t="s">
        <v>50</v>
      </c>
      <c r="C73" s="45">
        <v>0.14096448859999999</v>
      </c>
      <c r="D73" s="15" t="str">
        <f>IF($B73="N/A","N/A",IF(C73&gt;15,"No",IF(C73&lt;-15,"No","Yes")))</f>
        <v>N/A</v>
      </c>
      <c r="E73" s="28">
        <v>0.12591765969999999</v>
      </c>
      <c r="F73" s="15" t="str">
        <f>IF($B73="N/A","N/A",IF(E73&gt;15,"No",IF(E73&lt;-15,"No","Yes")))</f>
        <v>N/A</v>
      </c>
      <c r="G73" s="28">
        <v>0.14250633430000001</v>
      </c>
      <c r="H73" s="15" t="str">
        <f>IF($B73="N/A","N/A",IF(G73&gt;15,"No",IF(G73&lt;-15,"No","Yes")))</f>
        <v>N/A</v>
      </c>
      <c r="I73" s="28">
        <v>-10.7</v>
      </c>
      <c r="J73" s="28">
        <v>13.17</v>
      </c>
      <c r="K73" s="15" t="str">
        <f t="shared" si="16"/>
        <v>Yes</v>
      </c>
    </row>
    <row r="74" spans="1:11" x14ac:dyDescent="0.25">
      <c r="A74" s="42" t="s">
        <v>252</v>
      </c>
      <c r="B74" s="30" t="s">
        <v>50</v>
      </c>
      <c r="C74" s="45">
        <v>0</v>
      </c>
      <c r="D74" s="15" t="str">
        <f>IF($B74="N/A","N/A",IF(C74&gt;15,"No",IF(C74&lt;-15,"No","Yes")))</f>
        <v>N/A</v>
      </c>
      <c r="E74" s="28">
        <v>0</v>
      </c>
      <c r="F74" s="15" t="str">
        <f>IF($B74="N/A","N/A",IF(E74&gt;15,"No",IF(E74&lt;-15,"No","Yes")))</f>
        <v>N/A</v>
      </c>
      <c r="G74" s="28">
        <v>0</v>
      </c>
      <c r="H74" s="15" t="str">
        <f>IF($B74="N/A","N/A",IF(G74&gt;15,"No",IF(G74&lt;-15,"No","Yes")))</f>
        <v>N/A</v>
      </c>
      <c r="I74" s="28" t="s">
        <v>1088</v>
      </c>
      <c r="J74" s="28" t="s">
        <v>1088</v>
      </c>
      <c r="K74" s="15" t="str">
        <f t="shared" si="16"/>
        <v>N/A</v>
      </c>
    </row>
    <row r="75" spans="1:11" x14ac:dyDescent="0.25">
      <c r="A75" s="42" t="s">
        <v>253</v>
      </c>
      <c r="B75" s="30" t="s">
        <v>50</v>
      </c>
      <c r="C75" s="45">
        <v>0</v>
      </c>
      <c r="D75" s="15" t="str">
        <f>IF($B75="N/A","N/A",IF(C75&gt;15,"No",IF(C75&lt;-15,"No","Yes")))</f>
        <v>N/A</v>
      </c>
      <c r="E75" s="28">
        <v>0</v>
      </c>
      <c r="F75" s="15" t="str">
        <f>IF($B75="N/A","N/A",IF(E75&gt;15,"No",IF(E75&lt;-15,"No","Yes")))</f>
        <v>N/A</v>
      </c>
      <c r="G75" s="28">
        <v>0</v>
      </c>
      <c r="H75" s="15" t="str">
        <f>IF($B75="N/A","N/A",IF(G75&gt;15,"No",IF(G75&lt;-15,"No","Yes")))</f>
        <v>N/A</v>
      </c>
      <c r="I75" s="28" t="s">
        <v>1088</v>
      </c>
      <c r="J75" s="28" t="s">
        <v>1088</v>
      </c>
      <c r="K75" s="15" t="str">
        <f t="shared" si="16"/>
        <v>N/A</v>
      </c>
    </row>
    <row r="76" spans="1:11" x14ac:dyDescent="0.25">
      <c r="A76" s="42" t="s">
        <v>254</v>
      </c>
      <c r="B76" s="30" t="s">
        <v>50</v>
      </c>
      <c r="C76" s="45">
        <v>10.985514370000001</v>
      </c>
      <c r="D76" s="15" t="str">
        <f>IF($B76="N/A","N/A",IF(C76&gt;15,"No",IF(C76&lt;-15,"No","Yes")))</f>
        <v>N/A</v>
      </c>
      <c r="E76" s="28">
        <v>10.570474788</v>
      </c>
      <c r="F76" s="15" t="str">
        <f>IF($B76="N/A","N/A",IF(E76&gt;15,"No",IF(E76&lt;-15,"No","Yes")))</f>
        <v>N/A</v>
      </c>
      <c r="G76" s="28">
        <v>8.7770130336999994</v>
      </c>
      <c r="H76" s="15" t="str">
        <f>IF($B76="N/A","N/A",IF(G76&gt;15,"No",IF(G76&lt;-15,"No","Yes")))</f>
        <v>N/A</v>
      </c>
      <c r="I76" s="28">
        <v>-3.78</v>
      </c>
      <c r="J76" s="28">
        <v>-17</v>
      </c>
      <c r="K76" s="15" t="str">
        <f t="shared" si="16"/>
        <v>No</v>
      </c>
    </row>
    <row r="77" spans="1:11" x14ac:dyDescent="0.25">
      <c r="A77" s="42" t="s">
        <v>255</v>
      </c>
      <c r="B77" s="30" t="s">
        <v>128</v>
      </c>
      <c r="C77" s="45">
        <v>4.8789586487000003</v>
      </c>
      <c r="D77" s="15" t="str">
        <f>IF($B77="N/A","N/A",IF(C77&gt;1,"Yes","No"))</f>
        <v>Yes</v>
      </c>
      <c r="E77" s="28">
        <v>4.6000390098999997</v>
      </c>
      <c r="F77" s="15" t="str">
        <f>IF($B77="N/A","N/A",IF(E77&gt;1,"Yes","No"))</f>
        <v>Yes</v>
      </c>
      <c r="G77" s="28">
        <v>4.2769204644999999</v>
      </c>
      <c r="H77" s="15" t="str">
        <f>IF($B77="N/A","N/A",IF(G77&gt;1,"Yes","No"))</f>
        <v>Yes</v>
      </c>
      <c r="I77" s="28">
        <v>-5.72</v>
      </c>
      <c r="J77" s="28">
        <v>-7.02</v>
      </c>
      <c r="K77" s="15" t="str">
        <f t="shared" si="16"/>
        <v>Yes</v>
      </c>
    </row>
    <row r="78" spans="1:11" x14ac:dyDescent="0.25">
      <c r="A78" s="42" t="s">
        <v>256</v>
      </c>
      <c r="B78" s="30" t="s">
        <v>74</v>
      </c>
      <c r="C78" s="45">
        <v>0.90781185850000001</v>
      </c>
      <c r="D78" s="15" t="str">
        <f>IF($B78="N/A","N/A",IF(C78&gt;0,"Yes","No"))</f>
        <v>Yes</v>
      </c>
      <c r="E78" s="28">
        <v>0.84624526970000002</v>
      </c>
      <c r="F78" s="15" t="str">
        <f>IF($B78="N/A","N/A",IF(E78&gt;0,"Yes","No"))</f>
        <v>Yes</v>
      </c>
      <c r="G78" s="28">
        <v>0.80524461629999999</v>
      </c>
      <c r="H78" s="15" t="str">
        <f>IF($B78="N/A","N/A",IF(G78&gt;0,"Yes","No"))</f>
        <v>Yes</v>
      </c>
      <c r="I78" s="28">
        <v>-6.78</v>
      </c>
      <c r="J78" s="28">
        <v>-4.8499999999999996</v>
      </c>
      <c r="K78" s="15" t="str">
        <f t="shared" si="16"/>
        <v>Yes</v>
      </c>
    </row>
    <row r="79" spans="1:11" x14ac:dyDescent="0.25">
      <c r="A79" s="42" t="s">
        <v>257</v>
      </c>
      <c r="B79" s="30" t="s">
        <v>78</v>
      </c>
      <c r="C79" s="45">
        <v>3.9056051600000002E-2</v>
      </c>
      <c r="D79" s="15" t="str">
        <f>IF($B79="N/A","N/A",IF(C79&gt;=1,"No",IF(C79&lt;0,"No","Yes")))</f>
        <v>Yes</v>
      </c>
      <c r="E79" s="28">
        <v>3.4772268199999998E-2</v>
      </c>
      <c r="F79" s="15" t="str">
        <f>IF($B79="N/A","N/A",IF(E79&gt;=1,"No",IF(E79&lt;0,"No","Yes")))</f>
        <v>Yes</v>
      </c>
      <c r="G79" s="28">
        <v>2.25914454E-2</v>
      </c>
      <c r="H79" s="15" t="str">
        <f>IF($B79="N/A","N/A",IF(G79&gt;=1,"No",IF(G79&lt;0,"No","Yes")))</f>
        <v>Yes</v>
      </c>
      <c r="I79" s="28">
        <v>-11</v>
      </c>
      <c r="J79" s="28">
        <v>-35</v>
      </c>
      <c r="K79" s="15" t="str">
        <f t="shared" si="16"/>
        <v>No</v>
      </c>
    </row>
    <row r="80" spans="1:11" x14ac:dyDescent="0.25">
      <c r="A80" s="208" t="s">
        <v>182</v>
      </c>
      <c r="B80" s="209"/>
      <c r="C80" s="209"/>
      <c r="D80" s="209"/>
      <c r="E80" s="209"/>
      <c r="F80" s="209"/>
      <c r="G80" s="209"/>
      <c r="H80" s="209"/>
      <c r="I80" s="209"/>
      <c r="J80" s="209"/>
      <c r="K80" s="210"/>
    </row>
    <row r="81" spans="1:11" x14ac:dyDescent="0.25">
      <c r="A81" s="42" t="s">
        <v>258</v>
      </c>
      <c r="B81" s="30" t="s">
        <v>50</v>
      </c>
      <c r="C81" s="43">
        <v>79.757282774999993</v>
      </c>
      <c r="D81" s="15" t="str">
        <f>IF($B81="N/A","N/A",IF(C81&gt;15,"No",IF(C81&lt;-15,"No","Yes")))</f>
        <v>N/A</v>
      </c>
      <c r="E81" s="37">
        <v>80.048434775999993</v>
      </c>
      <c r="F81" s="15" t="str">
        <f>IF($B81="N/A","N/A",IF(E81&gt;15,"No",IF(E81&lt;-15,"No","Yes")))</f>
        <v>N/A</v>
      </c>
      <c r="G81" s="37">
        <v>85.39916144</v>
      </c>
      <c r="H81" s="15" t="str">
        <f>IF($B81="N/A","N/A",IF(G81&gt;15,"No",IF(G81&lt;-15,"No","Yes")))</f>
        <v>N/A</v>
      </c>
      <c r="I81" s="28">
        <v>0.36499999999999999</v>
      </c>
      <c r="J81" s="28">
        <v>6.6840000000000002</v>
      </c>
      <c r="K81" s="15" t="str">
        <f t="shared" ref="K81:K100" si="17">IF(J81="Div by 0", "N/A", IF(J81="N/A","N/A", IF(J81&gt;15, "No", IF(J81&lt;-15, "No", "Yes"))))</f>
        <v>Yes</v>
      </c>
    </row>
    <row r="82" spans="1:11" x14ac:dyDescent="0.25">
      <c r="A82" s="50" t="s">
        <v>232</v>
      </c>
      <c r="B82" s="30" t="s">
        <v>79</v>
      </c>
      <c r="C82" s="43">
        <v>74.110781700999993</v>
      </c>
      <c r="D82" s="15" t="str">
        <f>IF($B82="N/A","N/A",IF(C82&gt;90,"No",IF(C82&lt;20,"No","Yes")))</f>
        <v>Yes</v>
      </c>
      <c r="E82" s="37">
        <v>72.387388263999995</v>
      </c>
      <c r="F82" s="15" t="str">
        <f>IF($B82="N/A","N/A",IF(E82&gt;90,"No",IF(E82&lt;20,"No","Yes")))</f>
        <v>Yes</v>
      </c>
      <c r="G82" s="37">
        <v>83.904875157000006</v>
      </c>
      <c r="H82" s="15" t="str">
        <f>IF($B82="N/A","N/A",IF(G82&gt;90,"No",IF(G82&lt;20,"No","Yes")))</f>
        <v>Yes</v>
      </c>
      <c r="I82" s="28">
        <v>-2.33</v>
      </c>
      <c r="J82" s="28">
        <v>15.91</v>
      </c>
      <c r="K82" s="15" t="str">
        <f t="shared" si="17"/>
        <v>No</v>
      </c>
    </row>
    <row r="83" spans="1:11" x14ac:dyDescent="0.25">
      <c r="A83" s="50" t="s">
        <v>233</v>
      </c>
      <c r="B83" s="30" t="s">
        <v>80</v>
      </c>
      <c r="C83" s="43">
        <v>48.898030470000002</v>
      </c>
      <c r="D83" s="15" t="str">
        <f>IF($B83="N/A","N/A",IF(C83&gt;60,"No",IF(C83&lt;10,"No","Yes")))</f>
        <v>Yes</v>
      </c>
      <c r="E83" s="37">
        <v>52.471834207999997</v>
      </c>
      <c r="F83" s="15" t="str">
        <f>IF($B83="N/A","N/A",IF(E83&gt;60,"No",IF(E83&lt;10,"No","Yes")))</f>
        <v>Yes</v>
      </c>
      <c r="G83" s="37">
        <v>75.064341647999996</v>
      </c>
      <c r="H83" s="15" t="str">
        <f>IF($B83="N/A","N/A",IF(G83&gt;60,"No",IF(G83&lt;10,"No","Yes")))</f>
        <v>No</v>
      </c>
      <c r="I83" s="28">
        <v>7.3090000000000002</v>
      </c>
      <c r="J83" s="28">
        <v>43.06</v>
      </c>
      <c r="K83" s="15" t="str">
        <f t="shared" si="17"/>
        <v>No</v>
      </c>
    </row>
    <row r="84" spans="1:11" x14ac:dyDescent="0.25">
      <c r="A84" s="50" t="s">
        <v>234</v>
      </c>
      <c r="B84" s="30" t="s">
        <v>81</v>
      </c>
      <c r="C84" s="43">
        <v>165.40287645000001</v>
      </c>
      <c r="D84" s="15" t="str">
        <f>IF($B84="N/A","N/A",IF(C84&gt;100,"No",IF(C84&lt;10,"No","Yes")))</f>
        <v>No</v>
      </c>
      <c r="E84" s="37">
        <v>159.49515581</v>
      </c>
      <c r="F84" s="15" t="str">
        <f>IF($B84="N/A","N/A",IF(E84&gt;100,"No",IF(E84&lt;10,"No","Yes")))</f>
        <v>No</v>
      </c>
      <c r="G84" s="37">
        <v>133.14077997999999</v>
      </c>
      <c r="H84" s="15" t="str">
        <f>IF($B84="N/A","N/A",IF(G84&gt;100,"No",IF(G84&lt;10,"No","Yes")))</f>
        <v>No</v>
      </c>
      <c r="I84" s="28">
        <v>-3.57</v>
      </c>
      <c r="J84" s="28">
        <v>-16.5</v>
      </c>
      <c r="K84" s="15" t="str">
        <f t="shared" si="17"/>
        <v>No</v>
      </c>
    </row>
    <row r="85" spans="1:11" x14ac:dyDescent="0.25">
      <c r="A85" s="50" t="s">
        <v>235</v>
      </c>
      <c r="B85" s="30" t="s">
        <v>82</v>
      </c>
      <c r="C85" s="43">
        <v>100.76120880000001</v>
      </c>
      <c r="D85" s="15" t="str">
        <f>IF($B85="N/A","N/A",IF(C85&gt;100,"No",IF(C85&lt;20,"No","Yes")))</f>
        <v>No</v>
      </c>
      <c r="E85" s="37">
        <v>108.50611024</v>
      </c>
      <c r="F85" s="15" t="str">
        <f>IF($B85="N/A","N/A",IF(E85&gt;100,"No",IF(E85&lt;20,"No","Yes")))</f>
        <v>No</v>
      </c>
      <c r="G85" s="37">
        <v>113.09496729</v>
      </c>
      <c r="H85" s="15" t="str">
        <f>IF($B85="N/A","N/A",IF(G85&gt;100,"No",IF(G85&lt;20,"No","Yes")))</f>
        <v>No</v>
      </c>
      <c r="I85" s="28">
        <v>7.6859999999999999</v>
      </c>
      <c r="J85" s="28">
        <v>4.2290000000000001</v>
      </c>
      <c r="K85" s="15" t="str">
        <f t="shared" si="17"/>
        <v>Yes</v>
      </c>
    </row>
    <row r="86" spans="1:11" x14ac:dyDescent="0.25">
      <c r="A86" s="50" t="s">
        <v>236</v>
      </c>
      <c r="B86" s="30" t="s">
        <v>82</v>
      </c>
      <c r="C86" s="43">
        <v>118.79867274999999</v>
      </c>
      <c r="D86" s="15" t="str">
        <f>IF($B86="N/A","N/A",IF(C86&gt;100,"No",IF(C86&lt;20,"No","Yes")))</f>
        <v>No</v>
      </c>
      <c r="E86" s="37">
        <v>126.52775792</v>
      </c>
      <c r="F86" s="15" t="str">
        <f>IF($B86="N/A","N/A",IF(E86&gt;100,"No",IF(E86&lt;20,"No","Yes")))</f>
        <v>No</v>
      </c>
      <c r="G86" s="37">
        <v>128.42329555000001</v>
      </c>
      <c r="H86" s="15" t="str">
        <f>IF($B86="N/A","N/A",IF(G86&gt;100,"No",IF(G86&lt;20,"No","Yes")))</f>
        <v>No</v>
      </c>
      <c r="I86" s="28">
        <v>6.5060000000000002</v>
      </c>
      <c r="J86" s="28">
        <v>1.498</v>
      </c>
      <c r="K86" s="15" t="str">
        <f t="shared" si="17"/>
        <v>Yes</v>
      </c>
    </row>
    <row r="87" spans="1:11" x14ac:dyDescent="0.25">
      <c r="A87" s="50" t="s">
        <v>237</v>
      </c>
      <c r="B87" s="30" t="s">
        <v>50</v>
      </c>
      <c r="C87" s="43">
        <v>69.754879517999996</v>
      </c>
      <c r="D87" s="15" t="str">
        <f>IF($B87="N/A","N/A",IF(C87&gt;15,"No",IF(C87&lt;-15,"No","Yes")))</f>
        <v>N/A</v>
      </c>
      <c r="E87" s="37">
        <v>70.334484997000004</v>
      </c>
      <c r="F87" s="15" t="str">
        <f>IF($B87="N/A","N/A",IF(E87&gt;15,"No",IF(E87&lt;-15,"No","Yes")))</f>
        <v>N/A</v>
      </c>
      <c r="G87" s="37">
        <v>71.224619507</v>
      </c>
      <c r="H87" s="15" t="str">
        <f>IF($B87="N/A","N/A",IF(G87&gt;15,"No",IF(G87&lt;-15,"No","Yes")))</f>
        <v>N/A</v>
      </c>
      <c r="I87" s="28">
        <v>0.83089999999999997</v>
      </c>
      <c r="J87" s="28">
        <v>1.266</v>
      </c>
      <c r="K87" s="15" t="str">
        <f t="shared" si="17"/>
        <v>Yes</v>
      </c>
    </row>
    <row r="88" spans="1:11" x14ac:dyDescent="0.25">
      <c r="A88" s="50" t="s">
        <v>238</v>
      </c>
      <c r="B88" s="30" t="s">
        <v>83</v>
      </c>
      <c r="C88" s="43">
        <v>33.257346181000003</v>
      </c>
      <c r="D88" s="15" t="str">
        <f>IF($B88="N/A","N/A",IF(C88&gt;60,"No",IF(C88&lt;10,"No","Yes")))</f>
        <v>Yes</v>
      </c>
      <c r="E88" s="37">
        <v>34.642019539000003</v>
      </c>
      <c r="F88" s="15" t="str">
        <f>IF($B88="N/A","N/A",IF(E88&gt;60,"No",IF(E88&lt;10,"No","Yes")))</f>
        <v>Yes</v>
      </c>
      <c r="G88" s="37">
        <v>31.240360038999999</v>
      </c>
      <c r="H88" s="15" t="str">
        <f>IF($B88="N/A","N/A",IF(G88&gt;60,"No",IF(G88&lt;10,"No","Yes")))</f>
        <v>Yes</v>
      </c>
      <c r="I88" s="28">
        <v>4.1639999999999997</v>
      </c>
      <c r="J88" s="28">
        <v>-9.82</v>
      </c>
      <c r="K88" s="15" t="str">
        <f t="shared" si="17"/>
        <v>Yes</v>
      </c>
    </row>
    <row r="89" spans="1:11" x14ac:dyDescent="0.25">
      <c r="A89" s="50" t="s">
        <v>239</v>
      </c>
      <c r="B89" s="30" t="s">
        <v>83</v>
      </c>
      <c r="C89" s="43">
        <v>18.700133868999998</v>
      </c>
      <c r="D89" s="15" t="str">
        <f>IF($B89="N/A","N/A",IF(C89&gt;60,"No",IF(C89&lt;10,"No","Yes")))</f>
        <v>Yes</v>
      </c>
      <c r="E89" s="37">
        <v>21.070743180000001</v>
      </c>
      <c r="F89" s="15" t="str">
        <f>IF($B89="N/A","N/A",IF(E89&gt;60,"No",IF(E89&lt;10,"No","Yes")))</f>
        <v>Yes</v>
      </c>
      <c r="G89" s="37">
        <v>29.217202654000001</v>
      </c>
      <c r="H89" s="15" t="str">
        <f>IF($B89="N/A","N/A",IF(G89&gt;60,"No",IF(G89&lt;10,"No","Yes")))</f>
        <v>Yes</v>
      </c>
      <c r="I89" s="28">
        <v>12.68</v>
      </c>
      <c r="J89" s="28">
        <v>38.659999999999997</v>
      </c>
      <c r="K89" s="15" t="str">
        <f t="shared" si="17"/>
        <v>No</v>
      </c>
    </row>
    <row r="90" spans="1:11" x14ac:dyDescent="0.25">
      <c r="A90" s="50" t="s">
        <v>240</v>
      </c>
      <c r="B90" s="30" t="s">
        <v>50</v>
      </c>
      <c r="C90" s="43">
        <v>253.18511570000001</v>
      </c>
      <c r="D90" s="15" t="str">
        <f t="shared" ref="D90:D100" si="18">IF($B90="N/A","N/A",IF(C90&gt;15,"No",IF(C90&lt;-15,"No","Yes")))</f>
        <v>N/A</v>
      </c>
      <c r="E90" s="37">
        <v>205.80852285</v>
      </c>
      <c r="F90" s="15" t="str">
        <f>IF($B90="N/A","N/A",IF(E90&gt;15,"No",IF(E90&lt;-15,"No","Yes")))</f>
        <v>N/A</v>
      </c>
      <c r="G90" s="37">
        <v>154.94939031999999</v>
      </c>
      <c r="H90" s="15" t="str">
        <f>IF($B90="N/A","N/A",IF(G90&gt;15,"No",IF(G90&lt;-15,"No","Yes")))</f>
        <v>N/A</v>
      </c>
      <c r="I90" s="28">
        <v>-18.7</v>
      </c>
      <c r="J90" s="28">
        <v>-24.7</v>
      </c>
      <c r="K90" s="15" t="str">
        <f t="shared" si="17"/>
        <v>No</v>
      </c>
    </row>
    <row r="91" spans="1:11" x14ac:dyDescent="0.25">
      <c r="A91" s="50" t="s">
        <v>241</v>
      </c>
      <c r="B91" s="30" t="s">
        <v>50</v>
      </c>
      <c r="C91" s="43">
        <v>86.925527986999995</v>
      </c>
      <c r="D91" s="15" t="str">
        <f t="shared" si="18"/>
        <v>N/A</v>
      </c>
      <c r="E91" s="37">
        <v>88.624273326999997</v>
      </c>
      <c r="F91" s="15" t="str">
        <f t="shared" ref="F91:F99" si="19">IF($B91="N/A","N/A",IF(E91&gt;15,"No",IF(E91&lt;-15,"No","Yes")))</f>
        <v>N/A</v>
      </c>
      <c r="G91" s="37">
        <v>89.677044074999998</v>
      </c>
      <c r="H91" s="15" t="str">
        <f t="shared" ref="H91:H112" si="20">IF($B91="N/A","N/A",IF(G91&gt;15,"No",IF(G91&lt;-15,"No","Yes")))</f>
        <v>N/A</v>
      </c>
      <c r="I91" s="28">
        <v>1.954</v>
      </c>
      <c r="J91" s="28">
        <v>1.1879999999999999</v>
      </c>
      <c r="K91" s="15" t="str">
        <f t="shared" si="17"/>
        <v>Yes</v>
      </c>
    </row>
    <row r="92" spans="1:11" x14ac:dyDescent="0.25">
      <c r="A92" s="50" t="s">
        <v>242</v>
      </c>
      <c r="B92" s="30" t="s">
        <v>50</v>
      </c>
      <c r="C92" s="43">
        <v>136.07162414000001</v>
      </c>
      <c r="D92" s="15" t="str">
        <f t="shared" si="18"/>
        <v>N/A</v>
      </c>
      <c r="E92" s="37">
        <v>149.79508709999999</v>
      </c>
      <c r="F92" s="15" t="str">
        <f t="shared" si="19"/>
        <v>N/A</v>
      </c>
      <c r="G92" s="37">
        <v>167.36327856</v>
      </c>
      <c r="H92" s="15" t="str">
        <f t="shared" si="20"/>
        <v>N/A</v>
      </c>
      <c r="I92" s="28">
        <v>10.09</v>
      </c>
      <c r="J92" s="28">
        <v>11.73</v>
      </c>
      <c r="K92" s="15" t="str">
        <f t="shared" si="17"/>
        <v>Yes</v>
      </c>
    </row>
    <row r="93" spans="1:11" x14ac:dyDescent="0.25">
      <c r="A93" s="50" t="s">
        <v>245</v>
      </c>
      <c r="B93" s="30" t="s">
        <v>50</v>
      </c>
      <c r="C93" s="43">
        <v>56.203341989000002</v>
      </c>
      <c r="D93" s="15" t="str">
        <f t="shared" si="18"/>
        <v>N/A</v>
      </c>
      <c r="E93" s="37">
        <v>56.049019280000003</v>
      </c>
      <c r="F93" s="15" t="str">
        <f t="shared" si="19"/>
        <v>N/A</v>
      </c>
      <c r="G93" s="37">
        <v>59.000422497000002</v>
      </c>
      <c r="H93" s="15" t="str">
        <f t="shared" si="20"/>
        <v>N/A</v>
      </c>
      <c r="I93" s="28">
        <v>-0.27500000000000002</v>
      </c>
      <c r="J93" s="28">
        <v>5.266</v>
      </c>
      <c r="K93" s="15" t="str">
        <f t="shared" si="17"/>
        <v>Yes</v>
      </c>
    </row>
    <row r="94" spans="1:11" x14ac:dyDescent="0.25">
      <c r="A94" s="50" t="s">
        <v>246</v>
      </c>
      <c r="B94" s="30" t="s">
        <v>50</v>
      </c>
      <c r="C94" s="43">
        <v>10.754835524000001</v>
      </c>
      <c r="D94" s="15" t="str">
        <f t="shared" si="18"/>
        <v>N/A</v>
      </c>
      <c r="E94" s="37">
        <v>10.10421275</v>
      </c>
      <c r="F94" s="15" t="str">
        <f t="shared" si="19"/>
        <v>N/A</v>
      </c>
      <c r="G94" s="37">
        <v>10.591497708</v>
      </c>
      <c r="H94" s="15" t="str">
        <f t="shared" si="20"/>
        <v>N/A</v>
      </c>
      <c r="I94" s="28">
        <v>-6.05</v>
      </c>
      <c r="J94" s="28">
        <v>4.8230000000000004</v>
      </c>
      <c r="K94" s="15" t="str">
        <f t="shared" si="17"/>
        <v>Yes</v>
      </c>
    </row>
    <row r="95" spans="1:11" x14ac:dyDescent="0.25">
      <c r="A95" s="50" t="s">
        <v>247</v>
      </c>
      <c r="B95" s="30" t="s">
        <v>50</v>
      </c>
      <c r="C95" s="43">
        <v>80.961652935999993</v>
      </c>
      <c r="D95" s="15" t="str">
        <f t="shared" si="18"/>
        <v>N/A</v>
      </c>
      <c r="E95" s="37">
        <v>82.407538943999995</v>
      </c>
      <c r="F95" s="15" t="str">
        <f t="shared" si="19"/>
        <v>N/A</v>
      </c>
      <c r="G95" s="37">
        <v>107.07820325</v>
      </c>
      <c r="H95" s="15" t="str">
        <f t="shared" si="20"/>
        <v>N/A</v>
      </c>
      <c r="I95" s="28">
        <v>1.786</v>
      </c>
      <c r="J95" s="28">
        <v>29.94</v>
      </c>
      <c r="K95" s="15" t="str">
        <f t="shared" si="17"/>
        <v>No</v>
      </c>
    </row>
    <row r="96" spans="1:11" x14ac:dyDescent="0.25">
      <c r="A96" s="50" t="s">
        <v>248</v>
      </c>
      <c r="B96" s="30" t="s">
        <v>50</v>
      </c>
      <c r="C96" s="43">
        <v>22.682220039000001</v>
      </c>
      <c r="D96" s="15" t="str">
        <f t="shared" si="18"/>
        <v>N/A</v>
      </c>
      <c r="E96" s="37">
        <v>28.312968300000001</v>
      </c>
      <c r="F96" s="15" t="str">
        <f t="shared" si="19"/>
        <v>N/A</v>
      </c>
      <c r="G96" s="37">
        <v>27.585973656</v>
      </c>
      <c r="H96" s="15" t="str">
        <f t="shared" si="20"/>
        <v>N/A</v>
      </c>
      <c r="I96" s="28">
        <v>24.82</v>
      </c>
      <c r="J96" s="28">
        <v>-2.57</v>
      </c>
      <c r="K96" s="15" t="str">
        <f t="shared" si="17"/>
        <v>Yes</v>
      </c>
    </row>
    <row r="97" spans="1:11" x14ac:dyDescent="0.25">
      <c r="A97" s="50" t="s">
        <v>249</v>
      </c>
      <c r="B97" s="30" t="s">
        <v>50</v>
      </c>
      <c r="C97" s="43">
        <v>10668.875</v>
      </c>
      <c r="D97" s="15" t="str">
        <f t="shared" si="18"/>
        <v>N/A</v>
      </c>
      <c r="E97" s="37">
        <v>10930.612245</v>
      </c>
      <c r="F97" s="15" t="str">
        <f t="shared" si="19"/>
        <v>N/A</v>
      </c>
      <c r="G97" s="37">
        <v>7095.8333333</v>
      </c>
      <c r="H97" s="15" t="str">
        <f t="shared" si="20"/>
        <v>N/A</v>
      </c>
      <c r="I97" s="28">
        <v>2.4529999999999998</v>
      </c>
      <c r="J97" s="28">
        <v>-35.1</v>
      </c>
      <c r="K97" s="15" t="str">
        <f t="shared" si="17"/>
        <v>No</v>
      </c>
    </row>
    <row r="98" spans="1:11" x14ac:dyDescent="0.25">
      <c r="A98" s="50" t="s">
        <v>254</v>
      </c>
      <c r="B98" s="30" t="s">
        <v>50</v>
      </c>
      <c r="C98" s="43">
        <v>232.67805755000001</v>
      </c>
      <c r="D98" s="15" t="str">
        <f t="shared" si="18"/>
        <v>N/A</v>
      </c>
      <c r="E98" s="37">
        <v>232.00348351</v>
      </c>
      <c r="F98" s="15" t="str">
        <f t="shared" si="19"/>
        <v>N/A</v>
      </c>
      <c r="G98" s="37">
        <v>285.90263533000001</v>
      </c>
      <c r="H98" s="15" t="str">
        <f t="shared" si="20"/>
        <v>N/A</v>
      </c>
      <c r="I98" s="28">
        <v>-0.28999999999999998</v>
      </c>
      <c r="J98" s="28">
        <v>23.23</v>
      </c>
      <c r="K98" s="15" t="str">
        <f t="shared" si="17"/>
        <v>No</v>
      </c>
    </row>
    <row r="99" spans="1:11" x14ac:dyDescent="0.25">
      <c r="A99" s="50" t="s">
        <v>255</v>
      </c>
      <c r="B99" s="30" t="s">
        <v>50</v>
      </c>
      <c r="C99" s="43">
        <v>84.718871102999998</v>
      </c>
      <c r="D99" s="15" t="str">
        <f t="shared" si="18"/>
        <v>N/A</v>
      </c>
      <c r="E99" s="37">
        <v>89.818415844</v>
      </c>
      <c r="F99" s="15" t="str">
        <f t="shared" si="19"/>
        <v>N/A</v>
      </c>
      <c r="G99" s="37">
        <v>109.70856614</v>
      </c>
      <c r="H99" s="15" t="str">
        <f t="shared" si="20"/>
        <v>N/A</v>
      </c>
      <c r="I99" s="28">
        <v>6.0190000000000001</v>
      </c>
      <c r="J99" s="28">
        <v>22.14</v>
      </c>
      <c r="K99" s="15" t="str">
        <f t="shared" si="17"/>
        <v>No</v>
      </c>
    </row>
    <row r="100" spans="1:11" x14ac:dyDescent="0.25">
      <c r="A100" s="50" t="s">
        <v>256</v>
      </c>
      <c r="B100" s="30" t="s">
        <v>50</v>
      </c>
      <c r="C100" s="43">
        <v>90.924483300999995</v>
      </c>
      <c r="D100" s="15" t="str">
        <f t="shared" si="18"/>
        <v>N/A</v>
      </c>
      <c r="E100" s="37">
        <v>96.575067335</v>
      </c>
      <c r="F100" s="15" t="str">
        <f>IF($B100="N/A","N/A",IF(E100&gt;15,"No",IF(E100&lt;-15,"No","Yes")))</f>
        <v>N/A</v>
      </c>
      <c r="G100" s="37">
        <v>90.210136521999999</v>
      </c>
      <c r="H100" s="15" t="str">
        <f t="shared" si="20"/>
        <v>N/A</v>
      </c>
      <c r="I100" s="28">
        <v>6.2149999999999999</v>
      </c>
      <c r="J100" s="28">
        <v>-6.59</v>
      </c>
      <c r="K100" s="15" t="str">
        <f t="shared" si="17"/>
        <v>Yes</v>
      </c>
    </row>
    <row r="101" spans="1:11" x14ac:dyDescent="0.25">
      <c r="A101" s="208" t="s">
        <v>177</v>
      </c>
      <c r="B101" s="209"/>
      <c r="C101" s="209"/>
      <c r="D101" s="209"/>
      <c r="E101" s="209"/>
      <c r="F101" s="209"/>
      <c r="G101" s="209"/>
      <c r="H101" s="209"/>
      <c r="I101" s="209"/>
      <c r="J101" s="209"/>
      <c r="K101" s="210"/>
    </row>
    <row r="102" spans="1:11" x14ac:dyDescent="0.25">
      <c r="A102" s="42" t="s">
        <v>259</v>
      </c>
      <c r="B102" s="30" t="s">
        <v>50</v>
      </c>
      <c r="C102" s="45">
        <v>4.5599871E-2</v>
      </c>
      <c r="D102" s="15" t="str">
        <f>IF($B102="N/A","N/A",IF(C102&gt;15,"No",IF(C102&lt;-15,"No","Yes")))</f>
        <v>N/A</v>
      </c>
      <c r="E102" s="28">
        <v>3.69336636E-2</v>
      </c>
      <c r="F102" s="15" t="str">
        <f>IF($B102="N/A","N/A",IF(E102&gt;15,"No",IF(E102&lt;-15,"No","Yes")))</f>
        <v>N/A</v>
      </c>
      <c r="G102" s="28">
        <v>4.2093258000000001E-3</v>
      </c>
      <c r="H102" s="15" t="str">
        <f t="shared" si="20"/>
        <v>N/A</v>
      </c>
      <c r="I102" s="28">
        <v>-19</v>
      </c>
      <c r="J102" s="28">
        <v>-88.6</v>
      </c>
      <c r="K102" s="15" t="str">
        <f>IF(J102="Div by 0", "N/A", IF(J102="N/A","N/A", IF(J102&gt;15, "No", IF(J102&lt;-15, "No", "Yes"))))</f>
        <v>No</v>
      </c>
    </row>
    <row r="103" spans="1:11" x14ac:dyDescent="0.25">
      <c r="A103" s="42" t="s">
        <v>260</v>
      </c>
      <c r="B103" s="30" t="s">
        <v>50</v>
      </c>
      <c r="C103" s="45">
        <v>0</v>
      </c>
      <c r="D103" s="15" t="str">
        <f>IF($B103="N/A","N/A",IF(C103&gt;15,"No",IF(C103&lt;-15,"No","Yes")))</f>
        <v>N/A</v>
      </c>
      <c r="E103" s="28">
        <v>0</v>
      </c>
      <c r="F103" s="15" t="str">
        <f t="shared" ref="F103:F112" si="21">IF($B103="N/A","N/A",IF(E103&gt;15,"No",IF(E103&lt;-15,"No","Yes")))</f>
        <v>N/A</v>
      </c>
      <c r="G103" s="28">
        <v>0</v>
      </c>
      <c r="H103" s="15" t="str">
        <f t="shared" si="20"/>
        <v>N/A</v>
      </c>
      <c r="I103" s="28" t="s">
        <v>1088</v>
      </c>
      <c r="J103" s="28" t="s">
        <v>1088</v>
      </c>
      <c r="K103" s="15" t="str">
        <f>IF(J103="Div by 0", "N/A", IF(J103="N/A","N/A", IF(J103&gt;15, "No", IF(J103&lt;-15, "No", "Yes"))))</f>
        <v>N/A</v>
      </c>
    </row>
    <row r="104" spans="1:11" x14ac:dyDescent="0.25">
      <c r="A104" s="42" t="s">
        <v>261</v>
      </c>
      <c r="B104" s="30" t="s">
        <v>50</v>
      </c>
      <c r="C104" s="45">
        <v>1.2521243279000001</v>
      </c>
      <c r="D104" s="15" t="str">
        <f>IF($B104="N/A","N/A",IF(C104&gt;15,"No",IF(C104&lt;-15,"No","Yes")))</f>
        <v>N/A</v>
      </c>
      <c r="E104" s="28">
        <v>1.3181433953999999</v>
      </c>
      <c r="F104" s="15" t="str">
        <f t="shared" si="21"/>
        <v>N/A</v>
      </c>
      <c r="G104" s="28">
        <v>1.7143452145</v>
      </c>
      <c r="H104" s="15" t="str">
        <f t="shared" si="20"/>
        <v>N/A</v>
      </c>
      <c r="I104" s="28">
        <v>5.2729999999999997</v>
      </c>
      <c r="J104" s="28">
        <v>30.06</v>
      </c>
      <c r="K104" s="15" t="str">
        <f>IF(J104="Div by 0", "N/A", IF(J104="N/A","N/A", IF(J104&gt;15, "No", IF(J104&lt;-15, "No", "Yes"))))</f>
        <v>No</v>
      </c>
    </row>
    <row r="105" spans="1:11" x14ac:dyDescent="0.25">
      <c r="A105" s="42" t="s">
        <v>262</v>
      </c>
      <c r="B105" s="30" t="s">
        <v>50</v>
      </c>
      <c r="C105" s="45">
        <v>0</v>
      </c>
      <c r="D105" s="15" t="str">
        <f>IF($B105="N/A","N/A",IF(C105&gt;15,"No",IF(C105&lt;-15,"No","Yes")))</f>
        <v>N/A</v>
      </c>
      <c r="E105" s="28">
        <v>0</v>
      </c>
      <c r="F105" s="15" t="str">
        <f t="shared" si="21"/>
        <v>N/A</v>
      </c>
      <c r="G105" s="28">
        <v>0</v>
      </c>
      <c r="H105" s="15" t="str">
        <f t="shared" si="20"/>
        <v>N/A</v>
      </c>
      <c r="I105" s="28" t="s">
        <v>1088</v>
      </c>
      <c r="J105" s="28" t="s">
        <v>1088</v>
      </c>
      <c r="K105" s="15" t="str">
        <f>IF(J105="Div by 0", "N/A", IF(J105="N/A","N/A", IF(J105&gt;15, "No", IF(J105&lt;-15, "No", "Yes"))))</f>
        <v>N/A</v>
      </c>
    </row>
    <row r="106" spans="1:11" x14ac:dyDescent="0.25">
      <c r="A106" s="42" t="s">
        <v>881</v>
      </c>
      <c r="B106" s="30" t="s">
        <v>50</v>
      </c>
      <c r="C106" s="45">
        <v>36.743842362000002</v>
      </c>
      <c r="D106" s="15" t="str">
        <f>IF($B106="N/A","N/A",IF(C106&gt;15,"No",IF(C106&lt;-15,"No","Yes")))</f>
        <v>N/A</v>
      </c>
      <c r="E106" s="28">
        <v>37.685514865000002</v>
      </c>
      <c r="F106" s="15" t="str">
        <f t="shared" si="21"/>
        <v>N/A</v>
      </c>
      <c r="G106" s="28">
        <v>35.450402646000001</v>
      </c>
      <c r="H106" s="15" t="str">
        <f t="shared" si="20"/>
        <v>N/A</v>
      </c>
      <c r="I106" s="28">
        <v>2.5630000000000002</v>
      </c>
      <c r="J106" s="28">
        <v>-5.93</v>
      </c>
      <c r="K106" s="15" t="str">
        <f>IF(J106="Div by 0", "N/A", IF(J106="N/A","N/A", IF(J106&gt;15, "No", IF(J106&lt;-15, "No", "Yes"))))</f>
        <v>Yes</v>
      </c>
    </row>
    <row r="107" spans="1:11" x14ac:dyDescent="0.25">
      <c r="A107" s="208" t="s">
        <v>178</v>
      </c>
      <c r="B107" s="205"/>
      <c r="C107" s="205"/>
      <c r="D107" s="205"/>
      <c r="E107" s="205"/>
      <c r="F107" s="205"/>
      <c r="G107" s="205"/>
      <c r="H107" s="205"/>
      <c r="I107" s="205"/>
      <c r="J107" s="205"/>
      <c r="K107" s="206"/>
    </row>
    <row r="108" spans="1:11" x14ac:dyDescent="0.25">
      <c r="A108" s="42" t="s">
        <v>263</v>
      </c>
      <c r="B108" s="30" t="s">
        <v>50</v>
      </c>
      <c r="C108" s="46">
        <v>63.564947830000001</v>
      </c>
      <c r="D108" s="15" t="str">
        <f>IF($B108="N/A","N/A",IF(C108&gt;15,"No",IF(C108&lt;-15,"No","Yes")))</f>
        <v>N/A</v>
      </c>
      <c r="E108" s="41">
        <v>62.205887568999998</v>
      </c>
      <c r="F108" s="15" t="str">
        <f t="shared" si="21"/>
        <v>N/A</v>
      </c>
      <c r="G108" s="41">
        <v>173.89473684000001</v>
      </c>
      <c r="H108" s="15" t="str">
        <f>IF($B108="N/A","N/A",IF(G108&gt;15,"No",IF(G108&lt;-15,"No","Yes")))</f>
        <v>N/A</v>
      </c>
      <c r="I108" s="28">
        <v>-2.14</v>
      </c>
      <c r="J108" s="28">
        <v>179.5</v>
      </c>
      <c r="K108" s="15" t="str">
        <f t="shared" ref="K108:K133" si="22">IF(J108="Div by 0", "N/A", IF(J108="N/A","N/A", IF(J108&gt;15, "No", IF(J108&lt;-15, "No", "Yes"))))</f>
        <v>No</v>
      </c>
    </row>
    <row r="109" spans="1:11" x14ac:dyDescent="0.25">
      <c r="A109" s="42" t="s">
        <v>260</v>
      </c>
      <c r="B109" s="30" t="s">
        <v>50</v>
      </c>
      <c r="C109" s="46" t="s">
        <v>1088</v>
      </c>
      <c r="D109" s="15" t="str">
        <f>IF($B109="N/A","N/A",IF(C109&gt;15,"No",IF(C109&lt;-15,"No","Yes")))</f>
        <v>N/A</v>
      </c>
      <c r="E109" s="41" t="s">
        <v>1088</v>
      </c>
      <c r="F109" s="15" t="str">
        <f t="shared" si="21"/>
        <v>N/A</v>
      </c>
      <c r="G109" s="41" t="s">
        <v>1088</v>
      </c>
      <c r="H109" s="15" t="str">
        <f t="shared" si="20"/>
        <v>N/A</v>
      </c>
      <c r="I109" s="28" t="s">
        <v>1088</v>
      </c>
      <c r="J109" s="28" t="s">
        <v>1088</v>
      </c>
      <c r="K109" s="15" t="str">
        <f t="shared" si="22"/>
        <v>N/A</v>
      </c>
    </row>
    <row r="110" spans="1:11" x14ac:dyDescent="0.25">
      <c r="A110" s="42" t="s">
        <v>261</v>
      </c>
      <c r="B110" s="30" t="s">
        <v>50</v>
      </c>
      <c r="C110" s="46">
        <v>133.26537839</v>
      </c>
      <c r="D110" s="15" t="str">
        <f>IF($B110="N/A","N/A",IF(C110&gt;15,"No",IF(C110&lt;-15,"No","Yes")))</f>
        <v>N/A</v>
      </c>
      <c r="E110" s="41">
        <v>140.92284339</v>
      </c>
      <c r="F110" s="15" t="str">
        <f t="shared" si="21"/>
        <v>N/A</v>
      </c>
      <c r="G110" s="41">
        <v>144.05791214999999</v>
      </c>
      <c r="H110" s="15" t="str">
        <f t="shared" si="20"/>
        <v>N/A</v>
      </c>
      <c r="I110" s="28">
        <v>5.7460000000000004</v>
      </c>
      <c r="J110" s="28">
        <v>2.2250000000000001</v>
      </c>
      <c r="K110" s="15" t="str">
        <f t="shared" si="22"/>
        <v>Yes</v>
      </c>
    </row>
    <row r="111" spans="1:11" x14ac:dyDescent="0.25">
      <c r="A111" s="42" t="s">
        <v>262</v>
      </c>
      <c r="B111" s="30" t="s">
        <v>50</v>
      </c>
      <c r="C111" s="46" t="s">
        <v>1088</v>
      </c>
      <c r="D111" s="15" t="str">
        <f>IF($B111="N/A","N/A",IF(C111&gt;15,"No",IF(C111&lt;-15,"No","Yes")))</f>
        <v>N/A</v>
      </c>
      <c r="E111" s="41" t="s">
        <v>1088</v>
      </c>
      <c r="F111" s="15" t="str">
        <f t="shared" si="21"/>
        <v>N/A</v>
      </c>
      <c r="G111" s="41" t="s">
        <v>1088</v>
      </c>
      <c r="H111" s="15" t="str">
        <f t="shared" si="20"/>
        <v>N/A</v>
      </c>
      <c r="I111" s="28" t="s">
        <v>1088</v>
      </c>
      <c r="J111" s="28" t="s">
        <v>1088</v>
      </c>
      <c r="K111" s="15" t="str">
        <f t="shared" si="22"/>
        <v>N/A</v>
      </c>
    </row>
    <row r="112" spans="1:11" x14ac:dyDescent="0.25">
      <c r="A112" s="42" t="s">
        <v>881</v>
      </c>
      <c r="B112" s="30" t="s">
        <v>50</v>
      </c>
      <c r="C112" s="46">
        <v>112.39275558</v>
      </c>
      <c r="D112" s="15" t="str">
        <f>IF($B112="N/A","N/A",IF(C112&gt;15,"No",IF(C112&lt;-15,"No","Yes")))</f>
        <v>N/A</v>
      </c>
      <c r="E112" s="41">
        <v>109.50254719</v>
      </c>
      <c r="F112" s="15" t="str">
        <f t="shared" si="21"/>
        <v>N/A</v>
      </c>
      <c r="G112" s="41">
        <v>124.94586439</v>
      </c>
      <c r="H112" s="15" t="str">
        <f t="shared" si="20"/>
        <v>N/A</v>
      </c>
      <c r="I112" s="28">
        <v>-2.57</v>
      </c>
      <c r="J112" s="28">
        <v>14.1</v>
      </c>
      <c r="K112" s="15" t="str">
        <f t="shared" si="22"/>
        <v>Yes</v>
      </c>
    </row>
    <row r="113" spans="1:11" x14ac:dyDescent="0.25">
      <c r="A113" s="208" t="s">
        <v>752</v>
      </c>
      <c r="B113" s="209"/>
      <c r="C113" s="209"/>
      <c r="D113" s="209"/>
      <c r="E113" s="209"/>
      <c r="F113" s="209"/>
      <c r="G113" s="209"/>
      <c r="H113" s="209"/>
      <c r="I113" s="209"/>
      <c r="J113" s="209"/>
      <c r="K113" s="210"/>
    </row>
    <row r="114" spans="1:11" x14ac:dyDescent="0.25">
      <c r="A114" s="42" t="s">
        <v>193</v>
      </c>
      <c r="B114" s="55" t="s">
        <v>957</v>
      </c>
      <c r="C114" s="45">
        <v>97.767847353999997</v>
      </c>
      <c r="D114" s="15" t="str">
        <f>IF($B114="N/A","N/A",IF(C114&gt;60,"Yes","No"))</f>
        <v>Yes</v>
      </c>
      <c r="E114" s="28">
        <v>97.876121126000001</v>
      </c>
      <c r="F114" s="15" t="str">
        <f>IF($B114="N/A","N/A",IF(E114&gt;60,"Yes","No"))</f>
        <v>Yes</v>
      </c>
      <c r="G114" s="28">
        <v>95.684477083999994</v>
      </c>
      <c r="H114" s="15" t="str">
        <f>IF($B114="N/A","N/A",IF(G114&gt;60,"Yes","No"))</f>
        <v>Yes</v>
      </c>
      <c r="I114" s="28">
        <v>0.11070000000000001</v>
      </c>
      <c r="J114" s="28">
        <v>-2.2400000000000002</v>
      </c>
      <c r="K114" s="15" t="str">
        <f t="shared" si="22"/>
        <v>Yes</v>
      </c>
    </row>
    <row r="115" spans="1:11" x14ac:dyDescent="0.25">
      <c r="A115" s="42" t="s">
        <v>264</v>
      </c>
      <c r="B115" s="30" t="s">
        <v>84</v>
      </c>
      <c r="C115" s="45">
        <v>99.998969711000001</v>
      </c>
      <c r="D115" s="15" t="str">
        <f>IF($B115="N/A","N/A",IF(C115&gt;100,"No",IF(C115&lt;85,"No","Yes")))</f>
        <v>Yes</v>
      </c>
      <c r="E115" s="28">
        <v>99.999344593000004</v>
      </c>
      <c r="F115" s="15" t="str">
        <f>IF($B115="N/A","N/A",IF(E115&gt;100,"No",IF(E115&lt;85,"No","Yes")))</f>
        <v>Yes</v>
      </c>
      <c r="G115" s="28">
        <v>99.984527155999999</v>
      </c>
      <c r="H115" s="15" t="str">
        <f>IF($B115="N/A","N/A",IF(G115&gt;100,"No",IF(G115&lt;85,"No","Yes")))</f>
        <v>Yes</v>
      </c>
      <c r="I115" s="28">
        <v>4.0000000000000002E-4</v>
      </c>
      <c r="J115" s="28">
        <v>-1.4999999999999999E-2</v>
      </c>
      <c r="K115" s="15" t="str">
        <f t="shared" si="22"/>
        <v>Yes</v>
      </c>
    </row>
    <row r="116" spans="1:11" x14ac:dyDescent="0.25">
      <c r="A116" s="42" t="s">
        <v>265</v>
      </c>
      <c r="B116" s="30" t="s">
        <v>50</v>
      </c>
      <c r="C116" s="45">
        <v>27.791161871</v>
      </c>
      <c r="D116" s="15" t="str">
        <f>IF($B116="N/A","N/A",IF(C116&gt;15,"No",IF(C116&lt;-15,"No","Yes")))</f>
        <v>N/A</v>
      </c>
      <c r="E116" s="28">
        <v>28.898109309999999</v>
      </c>
      <c r="F116" s="15" t="str">
        <f>IF($B116="N/A","N/A",IF(E116&gt;15,"No",IF(E116&lt;-15,"No","Yes")))</f>
        <v>N/A</v>
      </c>
      <c r="G116" s="28">
        <v>31.779989281999999</v>
      </c>
      <c r="H116" s="15" t="str">
        <f>IF($B116="N/A","N/A",IF(G116&gt;15,"No",IF(G116&lt;-15,"No","Yes")))</f>
        <v>N/A</v>
      </c>
      <c r="I116" s="28">
        <v>3.9830000000000001</v>
      </c>
      <c r="J116" s="28">
        <v>9.9730000000000008</v>
      </c>
      <c r="K116" s="15" t="str">
        <f t="shared" si="22"/>
        <v>Yes</v>
      </c>
    </row>
    <row r="117" spans="1:11" x14ac:dyDescent="0.25">
      <c r="A117" s="42" t="s">
        <v>195</v>
      </c>
      <c r="B117" s="30" t="s">
        <v>12</v>
      </c>
      <c r="C117" s="45">
        <v>25.559391874999999</v>
      </c>
      <c r="D117" s="15" t="str">
        <f>IF($B117="N/A","N/A",IF(C117&gt;25,"No",IF(C117&lt;5,"No","Yes")))</f>
        <v>No</v>
      </c>
      <c r="E117" s="28">
        <v>25.858435313000001</v>
      </c>
      <c r="F117" s="15" t="str">
        <f>IF($B117="N/A","N/A",IF(E117&gt;25,"No",IF(E117&lt;5,"No","Yes")))</f>
        <v>No</v>
      </c>
      <c r="G117" s="28">
        <v>25.372296448</v>
      </c>
      <c r="H117" s="15" t="str">
        <f>IF($B117="N/A","N/A",IF(G117&gt;25,"No",IF(G117&lt;5,"No","Yes")))</f>
        <v>No</v>
      </c>
      <c r="I117" s="28">
        <v>1.17</v>
      </c>
      <c r="J117" s="28">
        <v>-1.88</v>
      </c>
      <c r="K117" s="15" t="str">
        <f t="shared" si="22"/>
        <v>Yes</v>
      </c>
    </row>
    <row r="118" spans="1:11" x14ac:dyDescent="0.25">
      <c r="A118" s="42" t="s">
        <v>196</v>
      </c>
      <c r="B118" s="30" t="s">
        <v>13</v>
      </c>
      <c r="C118" s="45">
        <v>47.591314525000001</v>
      </c>
      <c r="D118" s="15" t="str">
        <f>IF($B118="N/A","N/A",IF(C118&gt;70,"No",IF(C118&lt;40,"No","Yes")))</f>
        <v>Yes</v>
      </c>
      <c r="E118" s="28">
        <v>47.138548956000001</v>
      </c>
      <c r="F118" s="15" t="str">
        <f>IF($B118="N/A","N/A",IF(E118&gt;70,"No",IF(E118&lt;40,"No","Yes")))</f>
        <v>Yes</v>
      </c>
      <c r="G118" s="28">
        <v>46.760381359999997</v>
      </c>
      <c r="H118" s="15" t="str">
        <f>IF($B118="N/A","N/A",IF(G118&gt;70,"No",IF(G118&lt;40,"No","Yes")))</f>
        <v>Yes</v>
      </c>
      <c r="I118" s="28">
        <v>-0.95099999999999996</v>
      </c>
      <c r="J118" s="28">
        <v>-0.80200000000000005</v>
      </c>
      <c r="K118" s="15" t="str">
        <f t="shared" si="22"/>
        <v>Yes</v>
      </c>
    </row>
    <row r="119" spans="1:11" x14ac:dyDescent="0.25">
      <c r="A119" s="42" t="s">
        <v>197</v>
      </c>
      <c r="B119" s="30" t="s">
        <v>14</v>
      </c>
      <c r="C119" s="45">
        <v>26.849293600999999</v>
      </c>
      <c r="D119" s="15" t="str">
        <f>IF($B119="N/A","N/A",IF(C119&gt;55,"No",IF(C119&lt;20,"No","Yes")))</f>
        <v>Yes</v>
      </c>
      <c r="E119" s="28">
        <v>27.002861819</v>
      </c>
      <c r="F119" s="15" t="str">
        <f>IF($B119="N/A","N/A",IF(E119&gt;55,"No",IF(E119&lt;20,"No","Yes")))</f>
        <v>Yes</v>
      </c>
      <c r="G119" s="28">
        <v>27.866665131000001</v>
      </c>
      <c r="H119" s="15" t="str">
        <f>IF($B119="N/A","N/A",IF(G119&gt;55,"No",IF(G119&lt;20,"No","Yes")))</f>
        <v>Yes</v>
      </c>
      <c r="I119" s="28">
        <v>0.57199999999999995</v>
      </c>
      <c r="J119" s="28">
        <v>3.1989999999999998</v>
      </c>
      <c r="K119" s="15" t="str">
        <f t="shared" si="22"/>
        <v>Yes</v>
      </c>
    </row>
    <row r="120" spans="1:11" x14ac:dyDescent="0.25">
      <c r="A120" s="56" t="s">
        <v>950</v>
      </c>
      <c r="B120" s="55" t="s">
        <v>956</v>
      </c>
      <c r="C120" s="187" t="s">
        <v>50</v>
      </c>
      <c r="D120" s="15" t="str">
        <f>IF(OR($B120="N/A",$C120="N/A"),"N/A",IF(C120&gt;95,"Yes","No"))</f>
        <v>N/A</v>
      </c>
      <c r="E120" s="28">
        <v>95.057261914999998</v>
      </c>
      <c r="F120" s="15" t="str">
        <f>IF($B120="N/A","N/A",IF(E120&gt;95,"Yes","No"))</f>
        <v>Yes</v>
      </c>
      <c r="G120" s="28">
        <v>95.110032853000007</v>
      </c>
      <c r="H120" s="15" t="str">
        <f>IF($B120="N/A","N/A",IF(G120&gt;95,"Yes","No"))</f>
        <v>Yes</v>
      </c>
      <c r="I120" s="28" t="s">
        <v>50</v>
      </c>
      <c r="J120" s="28">
        <v>5.5500000000000001E-2</v>
      </c>
      <c r="K120" s="15" t="str">
        <f t="shared" ref="K120" si="23">IF(J120="Div by 0", "N/A", IF(J120="N/A","N/A", IF(J120&gt;15, "No", IF(J120&lt;-15, "No", "Yes"))))</f>
        <v>Yes</v>
      </c>
    </row>
    <row r="121" spans="1:11" x14ac:dyDescent="0.25">
      <c r="A121" s="42" t="s">
        <v>266</v>
      </c>
      <c r="B121" s="30" t="s">
        <v>50</v>
      </c>
      <c r="C121" s="45">
        <v>100</v>
      </c>
      <c r="D121" s="15" t="str">
        <f>IF($B121="N/A","N/A",IF(C121&gt;15,"No",IF(C121&lt;-15,"No","Yes")))</f>
        <v>N/A</v>
      </c>
      <c r="E121" s="28">
        <v>100</v>
      </c>
      <c r="F121" s="15" t="str">
        <f>IF($B121="N/A","N/A",IF(E121&gt;15,"No",IF(E121&lt;-15,"No","Yes")))</f>
        <v>N/A</v>
      </c>
      <c r="G121" s="28">
        <v>100</v>
      </c>
      <c r="H121" s="15" t="str">
        <f>IF($B121="N/A","N/A",IF(G121&gt;15,"No",IF(G121&lt;-15,"No","Yes")))</f>
        <v>N/A</v>
      </c>
      <c r="I121" s="28">
        <v>0</v>
      </c>
      <c r="J121" s="28">
        <v>0</v>
      </c>
      <c r="K121" s="15" t="str">
        <f t="shared" si="22"/>
        <v>Yes</v>
      </c>
    </row>
    <row r="122" spans="1:11" x14ac:dyDescent="0.25">
      <c r="A122" s="42" t="s">
        <v>267</v>
      </c>
      <c r="B122" s="30" t="s">
        <v>50</v>
      </c>
      <c r="C122" s="45">
        <v>100</v>
      </c>
      <c r="D122" s="15" t="str">
        <f>IF($B122="N/A","N/A",IF(C122&gt;15,"No",IF(C122&lt;-15,"No","Yes")))</f>
        <v>N/A</v>
      </c>
      <c r="E122" s="28">
        <v>100</v>
      </c>
      <c r="F122" s="15" t="str">
        <f>IF($B122="N/A","N/A",IF(E122&gt;15,"No",IF(E122&lt;-15,"No","Yes")))</f>
        <v>N/A</v>
      </c>
      <c r="G122" s="28">
        <v>100</v>
      </c>
      <c r="H122" s="15" t="str">
        <f>IF($B122="N/A","N/A",IF(G122&gt;15,"No",IF(G122&lt;-15,"No","Yes")))</f>
        <v>N/A</v>
      </c>
      <c r="I122" s="28">
        <v>0</v>
      </c>
      <c r="J122" s="28">
        <v>0</v>
      </c>
      <c r="K122" s="15" t="str">
        <f t="shared" si="22"/>
        <v>Yes</v>
      </c>
    </row>
    <row r="123" spans="1:11" x14ac:dyDescent="0.25">
      <c r="A123" s="42" t="s">
        <v>882</v>
      </c>
      <c r="B123" s="30" t="s">
        <v>50</v>
      </c>
      <c r="C123" s="45" t="s">
        <v>50</v>
      </c>
      <c r="D123" s="15" t="str">
        <f>IF($B123="N/A","N/A",IF(C123&gt;15,"No",IF(C123&lt;-15,"No","Yes")))</f>
        <v>N/A</v>
      </c>
      <c r="E123" s="28">
        <v>100</v>
      </c>
      <c r="F123" s="15" t="str">
        <f>IF($B123="N/A","N/A",IF(E123&gt;15,"No",IF(E123&lt;-15,"No","Yes")))</f>
        <v>N/A</v>
      </c>
      <c r="G123" s="28">
        <v>100</v>
      </c>
      <c r="H123" s="15" t="str">
        <f>IF($B123="N/A","N/A",IF(G123&gt;15,"No",IF(G123&lt;-15,"No","Yes")))</f>
        <v>N/A</v>
      </c>
      <c r="I123" s="28" t="s">
        <v>50</v>
      </c>
      <c r="J123" s="28">
        <v>0</v>
      </c>
      <c r="K123" s="15" t="str">
        <f t="shared" si="22"/>
        <v>Yes</v>
      </c>
    </row>
    <row r="124" spans="1:11" x14ac:dyDescent="0.25">
      <c r="A124" s="42" t="s">
        <v>883</v>
      </c>
      <c r="B124" s="30" t="s">
        <v>50</v>
      </c>
      <c r="C124" s="45" t="s">
        <v>50</v>
      </c>
      <c r="D124" s="15" t="str">
        <f>IF($B124="N/A","N/A",IF(C124&gt;15,"No",IF(C124&lt;-15,"No","Yes")))</f>
        <v>N/A</v>
      </c>
      <c r="E124" s="28">
        <v>99.639321652999996</v>
      </c>
      <c r="F124" s="15" t="str">
        <f>IF($B124="N/A","N/A",IF(E124&gt;15,"No",IF(E124&lt;-15,"No","Yes")))</f>
        <v>N/A</v>
      </c>
      <c r="G124" s="28">
        <v>99.621130848999996</v>
      </c>
      <c r="H124" s="15" t="str">
        <f>IF($B124="N/A","N/A",IF(G124&gt;15,"No",IF(G124&lt;-15,"No","Yes")))</f>
        <v>N/A</v>
      </c>
      <c r="I124" s="28" t="s">
        <v>50</v>
      </c>
      <c r="J124" s="28">
        <v>-1.7999999999999999E-2</v>
      </c>
      <c r="K124" s="15" t="str">
        <f t="shared" ref="K124" si="24">IF(J124="Div by 0", "N/A", IF(J124="N/A","N/A", IF(J124&gt;15, "No", IF(J124&lt;-15, "No", "Yes"))))</f>
        <v>Yes</v>
      </c>
    </row>
    <row r="125" spans="1:11" x14ac:dyDescent="0.25">
      <c r="A125" s="42" t="s">
        <v>268</v>
      </c>
      <c r="B125" s="30" t="s">
        <v>55</v>
      </c>
      <c r="C125" s="45">
        <v>97.219258515999996</v>
      </c>
      <c r="D125" s="15" t="str">
        <f>IF($B125="N/A","N/A",IF(C125&gt;100,"No",IF(C125&lt;98,"No","Yes")))</f>
        <v>No</v>
      </c>
      <c r="E125" s="28">
        <v>97.355755805000001</v>
      </c>
      <c r="F125" s="15" t="str">
        <f>IF($B125="N/A","N/A",IF(E125&gt;100,"No",IF(E125&lt;98,"No","Yes")))</f>
        <v>No</v>
      </c>
      <c r="G125" s="28">
        <v>97.383930092</v>
      </c>
      <c r="H125" s="15" t="str">
        <f>IF($B125="N/A","N/A",IF(G125&gt;100,"No",IF(G125&lt;98,"No","Yes")))</f>
        <v>No</v>
      </c>
      <c r="I125" s="28">
        <v>0.1404</v>
      </c>
      <c r="J125" s="28">
        <v>2.8899999999999999E-2</v>
      </c>
      <c r="K125" s="15" t="str">
        <f t="shared" si="22"/>
        <v>Yes</v>
      </c>
    </row>
    <row r="126" spans="1:11" x14ac:dyDescent="0.25">
      <c r="A126" s="42" t="s">
        <v>269</v>
      </c>
      <c r="B126" s="30" t="s">
        <v>50</v>
      </c>
      <c r="C126" s="45">
        <v>15.257300187</v>
      </c>
      <c r="D126" s="15" t="str">
        <f>IF($B126="N/A","N/A",IF(C126&gt;15,"No",IF(C126&lt;-15,"No","Yes")))</f>
        <v>N/A</v>
      </c>
      <c r="E126" s="28">
        <v>15.328836159</v>
      </c>
      <c r="F126" s="15" t="str">
        <f>IF($B126="N/A","N/A",IF(E126&gt;15,"No",IF(E126&lt;-15,"No","Yes")))</f>
        <v>N/A</v>
      </c>
      <c r="G126" s="28">
        <v>18.229025346</v>
      </c>
      <c r="H126" s="15" t="str">
        <f>IF($B126="N/A","N/A",IF(G126&gt;15,"No",IF(G126&lt;-15,"No","Yes")))</f>
        <v>N/A</v>
      </c>
      <c r="I126" s="28">
        <v>0.46889999999999998</v>
      </c>
      <c r="J126" s="28">
        <v>18.920000000000002</v>
      </c>
      <c r="K126" s="15" t="str">
        <f t="shared" si="22"/>
        <v>No</v>
      </c>
    </row>
    <row r="127" spans="1:11" x14ac:dyDescent="0.25">
      <c r="A127" s="42" t="s">
        <v>270</v>
      </c>
      <c r="B127" s="30" t="s">
        <v>50</v>
      </c>
      <c r="C127" s="45">
        <v>38.178856181</v>
      </c>
      <c r="D127" s="15" t="str">
        <f>IF($B127="N/A","N/A",IF(C127&gt;15,"No",IF(C127&lt;-15,"No","Yes")))</f>
        <v>N/A</v>
      </c>
      <c r="E127" s="28">
        <v>37.7279579</v>
      </c>
      <c r="F127" s="15" t="str">
        <f>IF($B127="N/A","N/A",IF(E127&gt;15,"No",IF(E127&lt;-15,"No","Yes")))</f>
        <v>N/A</v>
      </c>
      <c r="G127" s="28">
        <v>37.785106310000003</v>
      </c>
      <c r="H127" s="15" t="str">
        <f>IF($B127="N/A","N/A",IF(G127&gt;15,"No",IF(G127&lt;-15,"No","Yes")))</f>
        <v>N/A</v>
      </c>
      <c r="I127" s="28">
        <v>-1.18</v>
      </c>
      <c r="J127" s="28">
        <v>0.1515</v>
      </c>
      <c r="K127" s="15" t="str">
        <f t="shared" si="22"/>
        <v>Yes</v>
      </c>
    </row>
    <row r="128" spans="1:11" x14ac:dyDescent="0.25">
      <c r="A128" s="42" t="s">
        <v>271</v>
      </c>
      <c r="B128" s="30" t="s">
        <v>50</v>
      </c>
      <c r="C128" s="45">
        <v>0</v>
      </c>
      <c r="D128" s="15" t="str">
        <f>IF($B128="N/A","N/A",IF(C128&gt;15,"No",IF(C128&lt;-15,"No","Yes")))</f>
        <v>N/A</v>
      </c>
      <c r="E128" s="28">
        <v>0</v>
      </c>
      <c r="F128" s="15" t="str">
        <f>IF($B128="N/A","N/A",IF(E128&gt;15,"No",IF(E128&lt;-15,"No","Yes")))</f>
        <v>N/A</v>
      </c>
      <c r="G128" s="28">
        <v>0</v>
      </c>
      <c r="H128" s="15" t="str">
        <f>IF($B128="N/A","N/A",IF(G128&gt;15,"No",IF(G128&lt;-15,"No","Yes")))</f>
        <v>N/A</v>
      </c>
      <c r="I128" s="28" t="s">
        <v>1088</v>
      </c>
      <c r="J128" s="28" t="s">
        <v>1088</v>
      </c>
      <c r="K128" s="15" t="str">
        <f t="shared" si="22"/>
        <v>N/A</v>
      </c>
    </row>
    <row r="129" spans="1:11" x14ac:dyDescent="0.25">
      <c r="A129" s="42" t="s">
        <v>272</v>
      </c>
      <c r="B129" s="30" t="s">
        <v>50</v>
      </c>
      <c r="C129" s="45">
        <v>46.563843630999997</v>
      </c>
      <c r="D129" s="15" t="str">
        <f>IF($B129="N/A","N/A",IF(C129&gt;15,"No",IF(C129&lt;-15,"No","Yes")))</f>
        <v>N/A</v>
      </c>
      <c r="E129" s="28">
        <v>46.943205941000002</v>
      </c>
      <c r="F129" s="15" t="str">
        <f>IF($B129="N/A","N/A",IF(E129&gt;15,"No",IF(E129&lt;-15,"No","Yes")))</f>
        <v>N/A</v>
      </c>
      <c r="G129" s="28">
        <v>43.985868343999996</v>
      </c>
      <c r="H129" s="15" t="str">
        <f>IF($B129="N/A","N/A",IF(G129&gt;15,"No",IF(G129&lt;-15,"No","Yes")))</f>
        <v>N/A</v>
      </c>
      <c r="I129" s="28">
        <v>0.81469999999999998</v>
      </c>
      <c r="J129" s="28">
        <v>-6.3</v>
      </c>
      <c r="K129" s="15" t="str">
        <f t="shared" si="22"/>
        <v>Yes</v>
      </c>
    </row>
    <row r="130" spans="1:11" x14ac:dyDescent="0.25">
      <c r="A130" s="42" t="s">
        <v>202</v>
      </c>
      <c r="B130" s="30" t="s">
        <v>55</v>
      </c>
      <c r="C130" s="45">
        <v>100</v>
      </c>
      <c r="D130" s="15" t="str">
        <f>IF($B130="N/A","N/A",IF(C130&gt;100,"No",IF(C130&lt;98,"No","Yes")))</f>
        <v>Yes</v>
      </c>
      <c r="E130" s="28">
        <v>100</v>
      </c>
      <c r="F130" s="15" t="str">
        <f>IF($B130="N/A","N/A",IF(E130&gt;100,"No",IF(E130&lt;98,"No","Yes")))</f>
        <v>Yes</v>
      </c>
      <c r="G130" s="28">
        <v>100</v>
      </c>
      <c r="H130" s="15" t="str">
        <f>IF($B130="N/A","N/A",IF(G130&gt;100,"No",IF(G130&lt;98,"No","Yes")))</f>
        <v>Yes</v>
      </c>
      <c r="I130" s="28">
        <v>0</v>
      </c>
      <c r="J130" s="28">
        <v>0</v>
      </c>
      <c r="K130" s="15" t="str">
        <f t="shared" si="22"/>
        <v>Yes</v>
      </c>
    </row>
    <row r="131" spans="1:11" ht="25" x14ac:dyDescent="0.25">
      <c r="A131" s="42" t="s">
        <v>273</v>
      </c>
      <c r="B131" s="39" t="s">
        <v>55</v>
      </c>
      <c r="C131" s="45">
        <v>100</v>
      </c>
      <c r="D131" s="15" t="str">
        <f>IF($B131="N/A","N/A",IF(C131&gt;100,"No",IF(C131&lt;98,"No","Yes")))</f>
        <v>Yes</v>
      </c>
      <c r="E131" s="28">
        <v>100</v>
      </c>
      <c r="F131" s="15" t="str">
        <f>IF($B131="N/A","N/A",IF(E131&gt;100,"No",IF(E131&lt;98,"No","Yes")))</f>
        <v>Yes</v>
      </c>
      <c r="G131" s="28">
        <v>100</v>
      </c>
      <c r="H131" s="15" t="str">
        <f>IF($B131="N/A","N/A",IF(G131&gt;100,"No",IF(G131&lt;98,"No","Yes")))</f>
        <v>Yes</v>
      </c>
      <c r="I131" s="28">
        <v>0</v>
      </c>
      <c r="J131" s="28">
        <v>0</v>
      </c>
      <c r="K131" s="15" t="str">
        <f t="shared" si="22"/>
        <v>Yes</v>
      </c>
    </row>
    <row r="132" spans="1:11" x14ac:dyDescent="0.25">
      <c r="A132" s="208" t="s">
        <v>753</v>
      </c>
      <c r="B132" s="209"/>
      <c r="C132" s="209"/>
      <c r="D132" s="209"/>
      <c r="E132" s="209"/>
      <c r="F132" s="209"/>
      <c r="G132" s="209"/>
      <c r="H132" s="209"/>
      <c r="I132" s="209"/>
      <c r="J132" s="209"/>
      <c r="K132" s="210"/>
    </row>
    <row r="133" spans="1:11" x14ac:dyDescent="0.25">
      <c r="A133" s="42" t="s">
        <v>274</v>
      </c>
      <c r="B133" s="39" t="s">
        <v>50</v>
      </c>
      <c r="C133" s="45">
        <v>100</v>
      </c>
      <c r="D133" s="15" t="str">
        <f>IF($B133="N/A","N/A",IF(C133&gt;15,"No",IF(C133&lt;-15,"No","Yes")))</f>
        <v>N/A</v>
      </c>
      <c r="E133" s="28">
        <v>100</v>
      </c>
      <c r="F133" s="15" t="str">
        <f>IF($B133="N/A","N/A",IF(E133&gt;15,"No",IF(E133&lt;-15,"No","Yes")))</f>
        <v>N/A</v>
      </c>
      <c r="G133" s="28">
        <v>100</v>
      </c>
      <c r="H133" s="15" t="str">
        <f>IF($B133="N/A","N/A",IF(G133&gt;15,"No",IF(G133&lt;-15,"No","Yes")))</f>
        <v>N/A</v>
      </c>
      <c r="I133" s="28">
        <v>0</v>
      </c>
      <c r="J133" s="28">
        <v>0</v>
      </c>
      <c r="K133" s="15" t="str">
        <f t="shared" si="22"/>
        <v>Yes</v>
      </c>
    </row>
    <row r="134" spans="1:11" ht="12.75" customHeight="1" x14ac:dyDescent="0.25">
      <c r="A134" s="208" t="s">
        <v>179</v>
      </c>
      <c r="B134" s="209"/>
      <c r="C134" s="209"/>
      <c r="D134" s="209"/>
      <c r="E134" s="209"/>
      <c r="F134" s="209"/>
      <c r="G134" s="209"/>
      <c r="H134" s="209"/>
      <c r="I134" s="209"/>
      <c r="J134" s="209"/>
      <c r="K134" s="210"/>
    </row>
    <row r="135" spans="1:11" ht="12.75" customHeight="1" x14ac:dyDescent="0.25">
      <c r="A135" s="42" t="s">
        <v>830</v>
      </c>
      <c r="B135" s="30" t="s">
        <v>50</v>
      </c>
      <c r="C135" s="8">
        <v>24.947508086999999</v>
      </c>
      <c r="D135" s="15" t="str">
        <f t="shared" ref="D135:D158" si="25">IF($B135="N/A","N/A",IF(C135&gt;15,"No",IF(C135&lt;-15,"No","Yes")))</f>
        <v>N/A</v>
      </c>
      <c r="E135" s="15">
        <v>24.403032399000001</v>
      </c>
      <c r="F135" s="15" t="str">
        <f t="shared" ref="F135:F158" si="26">IF($B135="N/A","N/A",IF(E135&gt;15,"No",IF(E135&lt;-15,"No","Yes")))</f>
        <v>N/A</v>
      </c>
      <c r="G135" s="28">
        <v>30.120001111000001</v>
      </c>
      <c r="H135" s="15" t="str">
        <f t="shared" ref="H135:H158" si="27">IF($B135="N/A","N/A",IF(G135&gt;15,"No",IF(G135&lt;-15,"No","Yes")))</f>
        <v>N/A</v>
      </c>
      <c r="I135" s="30" t="s">
        <v>1092</v>
      </c>
      <c r="J135" s="28">
        <v>23.43</v>
      </c>
      <c r="K135" s="15" t="str">
        <f t="shared" ref="K135:K158" si="28">IF(J135="Div by 0", "N/A", IF(J135="N/A","N/A", IF(J135&gt;15, "No", IF(J135&lt;-15, "No", "Yes"))))</f>
        <v>No</v>
      </c>
    </row>
    <row r="136" spans="1:11" ht="12.75" customHeight="1" x14ac:dyDescent="0.25">
      <c r="A136" s="42" t="s">
        <v>275</v>
      </c>
      <c r="B136" s="30" t="s">
        <v>50</v>
      </c>
      <c r="C136" s="8">
        <v>38.312683411000002</v>
      </c>
      <c r="D136" s="30" t="s">
        <v>50</v>
      </c>
      <c r="E136" s="15">
        <v>37.912926415000001</v>
      </c>
      <c r="F136" s="30" t="s">
        <v>50</v>
      </c>
      <c r="G136" s="28">
        <v>34.429596242000002</v>
      </c>
      <c r="H136" s="30" t="s">
        <v>50</v>
      </c>
      <c r="I136" s="30" t="s">
        <v>1093</v>
      </c>
      <c r="J136" s="28">
        <v>-9.19</v>
      </c>
      <c r="K136" s="15" t="str">
        <f t="shared" si="28"/>
        <v>Yes</v>
      </c>
    </row>
    <row r="137" spans="1:11" x14ac:dyDescent="0.25">
      <c r="A137" s="50" t="s">
        <v>276</v>
      </c>
      <c r="B137" s="30" t="s">
        <v>50</v>
      </c>
      <c r="C137" s="8">
        <v>0.95903155330000001</v>
      </c>
      <c r="D137" s="15" t="str">
        <f t="shared" si="25"/>
        <v>N/A</v>
      </c>
      <c r="E137" s="15">
        <v>0.97423917900000001</v>
      </c>
      <c r="F137" s="15" t="str">
        <f t="shared" si="26"/>
        <v>N/A</v>
      </c>
      <c r="G137" s="28">
        <v>9.5503194999999996E-3</v>
      </c>
      <c r="H137" s="15" t="str">
        <f t="shared" si="27"/>
        <v>N/A</v>
      </c>
      <c r="I137" s="30" t="s">
        <v>1094</v>
      </c>
      <c r="J137" s="28">
        <v>-99</v>
      </c>
      <c r="K137" s="15" t="str">
        <f t="shared" si="28"/>
        <v>No</v>
      </c>
    </row>
    <row r="138" spans="1:11" x14ac:dyDescent="0.25">
      <c r="A138" s="50" t="s">
        <v>831</v>
      </c>
      <c r="B138" s="30" t="s">
        <v>50</v>
      </c>
      <c r="C138" s="8">
        <v>0</v>
      </c>
      <c r="D138" s="15" t="str">
        <f t="shared" si="25"/>
        <v>N/A</v>
      </c>
      <c r="E138" s="15">
        <v>0</v>
      </c>
      <c r="F138" s="15" t="str">
        <f t="shared" si="26"/>
        <v>N/A</v>
      </c>
      <c r="G138" s="28">
        <v>0</v>
      </c>
      <c r="H138" s="15" t="str">
        <f t="shared" si="27"/>
        <v>N/A</v>
      </c>
      <c r="I138" s="30" t="s">
        <v>1088</v>
      </c>
      <c r="J138" s="28" t="s">
        <v>1088</v>
      </c>
      <c r="K138" s="15" t="str">
        <f t="shared" si="28"/>
        <v>N/A</v>
      </c>
    </row>
    <row r="139" spans="1:11" x14ac:dyDescent="0.25">
      <c r="A139" s="50" t="s">
        <v>277</v>
      </c>
      <c r="B139" s="30" t="s">
        <v>50</v>
      </c>
      <c r="C139" s="8">
        <v>5.26953296E-2</v>
      </c>
      <c r="D139" s="15" t="str">
        <f t="shared" si="25"/>
        <v>N/A</v>
      </c>
      <c r="E139" s="15">
        <v>4.85266029E-2</v>
      </c>
      <c r="F139" s="15" t="str">
        <f t="shared" si="26"/>
        <v>N/A</v>
      </c>
      <c r="G139" s="28">
        <v>1.1556186E-3</v>
      </c>
      <c r="H139" s="15" t="str">
        <f t="shared" si="27"/>
        <v>N/A</v>
      </c>
      <c r="I139" s="30" t="s">
        <v>1095</v>
      </c>
      <c r="J139" s="28">
        <v>-97.6</v>
      </c>
      <c r="K139" s="15" t="str">
        <f t="shared" si="28"/>
        <v>No</v>
      </c>
    </row>
    <row r="140" spans="1:11" x14ac:dyDescent="0.25">
      <c r="A140" s="50" t="s">
        <v>278</v>
      </c>
      <c r="B140" s="30" t="s">
        <v>50</v>
      </c>
      <c r="C140" s="8">
        <v>12.100887352999999</v>
      </c>
      <c r="D140" s="15" t="str">
        <f t="shared" si="25"/>
        <v>N/A</v>
      </c>
      <c r="E140" s="15">
        <v>11.507682058</v>
      </c>
      <c r="F140" s="15" t="str">
        <f t="shared" si="26"/>
        <v>N/A</v>
      </c>
      <c r="G140" s="28">
        <v>10.211692561</v>
      </c>
      <c r="H140" s="15" t="str">
        <f t="shared" si="27"/>
        <v>N/A</v>
      </c>
      <c r="I140" s="30" t="s">
        <v>1096</v>
      </c>
      <c r="J140" s="28">
        <v>-11.3</v>
      </c>
      <c r="K140" s="15" t="str">
        <f t="shared" si="28"/>
        <v>Yes</v>
      </c>
    </row>
    <row r="141" spans="1:11" x14ac:dyDescent="0.25">
      <c r="A141" s="50" t="s">
        <v>279</v>
      </c>
      <c r="B141" s="30" t="s">
        <v>50</v>
      </c>
      <c r="C141" s="8">
        <v>8.2718290200000003E-2</v>
      </c>
      <c r="D141" s="15" t="str">
        <f t="shared" si="25"/>
        <v>N/A</v>
      </c>
      <c r="E141" s="15">
        <v>0.1431957241</v>
      </c>
      <c r="F141" s="15" t="str">
        <f t="shared" si="26"/>
        <v>N/A</v>
      </c>
      <c r="G141" s="28">
        <v>3.8788068699999997E-2</v>
      </c>
      <c r="H141" s="15" t="str">
        <f t="shared" si="27"/>
        <v>N/A</v>
      </c>
      <c r="I141" s="30" t="s">
        <v>1097</v>
      </c>
      <c r="J141" s="28">
        <v>-72.900000000000006</v>
      </c>
      <c r="K141" s="15" t="str">
        <f t="shared" si="28"/>
        <v>No</v>
      </c>
    </row>
    <row r="142" spans="1:11" x14ac:dyDescent="0.25">
      <c r="A142" s="50" t="s">
        <v>280</v>
      </c>
      <c r="B142" s="30" t="s">
        <v>50</v>
      </c>
      <c r="C142" s="8">
        <v>0</v>
      </c>
      <c r="D142" s="15" t="str">
        <f t="shared" si="25"/>
        <v>N/A</v>
      </c>
      <c r="E142" s="15">
        <v>0</v>
      </c>
      <c r="F142" s="15" t="str">
        <f t="shared" si="26"/>
        <v>N/A</v>
      </c>
      <c r="G142" s="28">
        <v>0</v>
      </c>
      <c r="H142" s="15" t="str">
        <f t="shared" si="27"/>
        <v>N/A</v>
      </c>
      <c r="I142" s="30" t="s">
        <v>1088</v>
      </c>
      <c r="J142" s="28" t="s">
        <v>1088</v>
      </c>
      <c r="K142" s="15" t="str">
        <f t="shared" si="28"/>
        <v>N/A</v>
      </c>
    </row>
    <row r="143" spans="1:11" x14ac:dyDescent="0.25">
      <c r="A143" s="50" t="s">
        <v>281</v>
      </c>
      <c r="B143" s="30" t="s">
        <v>50</v>
      </c>
      <c r="C143" s="8">
        <v>16.964034645000002</v>
      </c>
      <c r="D143" s="15" t="str">
        <f t="shared" si="25"/>
        <v>N/A</v>
      </c>
      <c r="E143" s="15">
        <v>16.903710618000002</v>
      </c>
      <c r="F143" s="15" t="str">
        <f t="shared" si="26"/>
        <v>N/A</v>
      </c>
      <c r="G143" s="28">
        <v>16.101593125000001</v>
      </c>
      <c r="H143" s="15" t="str">
        <f t="shared" si="27"/>
        <v>N/A</v>
      </c>
      <c r="I143" s="30" t="s">
        <v>1098</v>
      </c>
      <c r="J143" s="28">
        <v>-4.75</v>
      </c>
      <c r="K143" s="15" t="str">
        <f t="shared" si="28"/>
        <v>Yes</v>
      </c>
    </row>
    <row r="144" spans="1:11" x14ac:dyDescent="0.25">
      <c r="A144" s="50" t="s">
        <v>282</v>
      </c>
      <c r="B144" s="30" t="s">
        <v>50</v>
      </c>
      <c r="C144" s="8">
        <v>0.33820306579999998</v>
      </c>
      <c r="D144" s="15" t="str">
        <f t="shared" si="25"/>
        <v>N/A</v>
      </c>
      <c r="E144" s="15">
        <v>0.36068450480000003</v>
      </c>
      <c r="F144" s="15" t="str">
        <f t="shared" si="26"/>
        <v>N/A</v>
      </c>
      <c r="G144" s="28">
        <v>0.30689158239999997</v>
      </c>
      <c r="H144" s="15" t="str">
        <f t="shared" si="27"/>
        <v>N/A</v>
      </c>
      <c r="I144" s="30" t="s">
        <v>1099</v>
      </c>
      <c r="J144" s="28">
        <v>-14.9</v>
      </c>
      <c r="K144" s="15" t="str">
        <f t="shared" si="28"/>
        <v>Yes</v>
      </c>
    </row>
    <row r="145" spans="1:11" x14ac:dyDescent="0.25">
      <c r="A145" s="50" t="s">
        <v>283</v>
      </c>
      <c r="B145" s="30" t="s">
        <v>50</v>
      </c>
      <c r="C145" s="8">
        <v>2.758196E-4</v>
      </c>
      <c r="D145" s="15" t="str">
        <f t="shared" si="25"/>
        <v>N/A</v>
      </c>
      <c r="E145" s="15">
        <v>2.8818609999999999E-4</v>
      </c>
      <c r="F145" s="15" t="str">
        <f t="shared" si="26"/>
        <v>N/A</v>
      </c>
      <c r="G145" s="28">
        <v>2.7543240000000002E-4</v>
      </c>
      <c r="H145" s="15" t="str">
        <f t="shared" si="27"/>
        <v>N/A</v>
      </c>
      <c r="I145" s="30" t="s">
        <v>1100</v>
      </c>
      <c r="J145" s="28">
        <v>-4.43</v>
      </c>
      <c r="K145" s="15" t="str">
        <f t="shared" si="28"/>
        <v>Yes</v>
      </c>
    </row>
    <row r="146" spans="1:11" x14ac:dyDescent="0.25">
      <c r="A146" s="50" t="s">
        <v>284</v>
      </c>
      <c r="B146" s="30" t="s">
        <v>50</v>
      </c>
      <c r="C146" s="8">
        <v>7.8148373553999999</v>
      </c>
      <c r="D146" s="15" t="str">
        <f t="shared" si="25"/>
        <v>N/A</v>
      </c>
      <c r="E146" s="15">
        <v>7.9745995425</v>
      </c>
      <c r="F146" s="15" t="str">
        <f t="shared" si="26"/>
        <v>N/A</v>
      </c>
      <c r="G146" s="28">
        <v>7.7596495350000003</v>
      </c>
      <c r="H146" s="15" t="str">
        <f t="shared" si="27"/>
        <v>N/A</v>
      </c>
      <c r="I146" s="30" t="s">
        <v>1101</v>
      </c>
      <c r="J146" s="28">
        <v>-2.7</v>
      </c>
      <c r="K146" s="15" t="str">
        <f t="shared" si="28"/>
        <v>Yes</v>
      </c>
    </row>
    <row r="147" spans="1:11" x14ac:dyDescent="0.25">
      <c r="A147" s="42" t="s">
        <v>285</v>
      </c>
      <c r="B147" s="30" t="s">
        <v>50</v>
      </c>
      <c r="C147" s="8">
        <v>36.739808500999999</v>
      </c>
      <c r="D147" s="15" t="str">
        <f t="shared" si="25"/>
        <v>N/A</v>
      </c>
      <c r="E147" s="15">
        <v>37.684041186000002</v>
      </c>
      <c r="F147" s="15" t="str">
        <f t="shared" si="26"/>
        <v>N/A</v>
      </c>
      <c r="G147" s="28">
        <v>35.450402646000001</v>
      </c>
      <c r="H147" s="15" t="str">
        <f t="shared" si="27"/>
        <v>N/A</v>
      </c>
      <c r="I147" s="30" t="s">
        <v>1102</v>
      </c>
      <c r="J147" s="28">
        <v>-5.93</v>
      </c>
      <c r="K147" s="15" t="str">
        <f t="shared" si="28"/>
        <v>Yes</v>
      </c>
    </row>
    <row r="148" spans="1:11" x14ac:dyDescent="0.25">
      <c r="A148" s="50" t="s">
        <v>286</v>
      </c>
      <c r="B148" s="30" t="s">
        <v>50</v>
      </c>
      <c r="C148" s="8">
        <v>0.46297694550000001</v>
      </c>
      <c r="D148" s="15" t="str">
        <f t="shared" si="25"/>
        <v>N/A</v>
      </c>
      <c r="E148" s="15">
        <v>0.81605123010000002</v>
      </c>
      <c r="F148" s="15" t="str">
        <f t="shared" si="26"/>
        <v>N/A</v>
      </c>
      <c r="G148" s="28">
        <v>1.0423739591000001</v>
      </c>
      <c r="H148" s="15" t="str">
        <f t="shared" si="27"/>
        <v>N/A</v>
      </c>
      <c r="I148" s="30" t="s">
        <v>1103</v>
      </c>
      <c r="J148" s="28">
        <v>27.73</v>
      </c>
      <c r="K148" s="15" t="str">
        <f t="shared" si="28"/>
        <v>No</v>
      </c>
    </row>
    <row r="149" spans="1:11" x14ac:dyDescent="0.25">
      <c r="A149" s="50" t="s">
        <v>287</v>
      </c>
      <c r="B149" s="30" t="s">
        <v>50</v>
      </c>
      <c r="C149" s="8">
        <v>15.005460537999999</v>
      </c>
      <c r="D149" s="15" t="str">
        <f t="shared" si="25"/>
        <v>N/A</v>
      </c>
      <c r="E149" s="15">
        <v>15.867459039</v>
      </c>
      <c r="F149" s="15" t="str">
        <f t="shared" si="26"/>
        <v>N/A</v>
      </c>
      <c r="G149" s="28">
        <v>15.112042312</v>
      </c>
      <c r="H149" s="15" t="str">
        <f t="shared" si="27"/>
        <v>N/A</v>
      </c>
      <c r="I149" s="30" t="s">
        <v>1104</v>
      </c>
      <c r="J149" s="28">
        <v>-4.76</v>
      </c>
      <c r="K149" s="15" t="str">
        <f t="shared" si="28"/>
        <v>Yes</v>
      </c>
    </row>
    <row r="150" spans="1:11" x14ac:dyDescent="0.25">
      <c r="A150" s="50" t="s">
        <v>832</v>
      </c>
      <c r="B150" s="30" t="s">
        <v>50</v>
      </c>
      <c r="C150" s="8">
        <v>0</v>
      </c>
      <c r="D150" s="15" t="str">
        <f t="shared" si="25"/>
        <v>N/A</v>
      </c>
      <c r="E150" s="15">
        <v>0</v>
      </c>
      <c r="F150" s="15" t="str">
        <f t="shared" si="26"/>
        <v>N/A</v>
      </c>
      <c r="G150" s="28">
        <v>0</v>
      </c>
      <c r="H150" s="15" t="str">
        <f t="shared" si="27"/>
        <v>N/A</v>
      </c>
      <c r="I150" s="30" t="s">
        <v>1088</v>
      </c>
      <c r="J150" s="28" t="s">
        <v>1088</v>
      </c>
      <c r="K150" s="15" t="str">
        <f t="shared" si="28"/>
        <v>N/A</v>
      </c>
    </row>
    <row r="151" spans="1:11" x14ac:dyDescent="0.25">
      <c r="A151" s="50" t="s">
        <v>288</v>
      </c>
      <c r="B151" s="30" t="s">
        <v>50</v>
      </c>
      <c r="C151" s="8">
        <v>0.85511652890000001</v>
      </c>
      <c r="D151" s="15" t="str">
        <f t="shared" si="25"/>
        <v>N/A</v>
      </c>
      <c r="E151" s="15">
        <v>0.79771866670000002</v>
      </c>
      <c r="F151" s="15" t="str">
        <f t="shared" si="26"/>
        <v>N/A</v>
      </c>
      <c r="G151" s="28">
        <v>0.80408899769999997</v>
      </c>
      <c r="H151" s="15" t="str">
        <f t="shared" si="27"/>
        <v>N/A</v>
      </c>
      <c r="I151" s="30" t="s">
        <v>1105</v>
      </c>
      <c r="J151" s="28">
        <v>0.79859999999999998</v>
      </c>
      <c r="K151" s="15" t="str">
        <f t="shared" si="28"/>
        <v>Yes</v>
      </c>
    </row>
    <row r="152" spans="1:11" x14ac:dyDescent="0.25">
      <c r="A152" s="50" t="s">
        <v>289</v>
      </c>
      <c r="B152" s="30" t="s">
        <v>50</v>
      </c>
      <c r="C152" s="8">
        <v>1.2894565E-3</v>
      </c>
      <c r="D152" s="15" t="str">
        <f t="shared" si="25"/>
        <v>N/A</v>
      </c>
      <c r="E152" s="15">
        <v>1.6701692000000001E-3</v>
      </c>
      <c r="F152" s="15" t="str">
        <f t="shared" si="26"/>
        <v>N/A</v>
      </c>
      <c r="G152" s="28">
        <v>1.3232731000000001E-3</v>
      </c>
      <c r="H152" s="15" t="str">
        <f t="shared" si="27"/>
        <v>N/A</v>
      </c>
      <c r="I152" s="30" t="s">
        <v>1106</v>
      </c>
      <c r="J152" s="28">
        <v>-20.8</v>
      </c>
      <c r="K152" s="15" t="str">
        <f t="shared" si="28"/>
        <v>No</v>
      </c>
    </row>
    <row r="153" spans="1:11" x14ac:dyDescent="0.25">
      <c r="A153" s="50" t="s">
        <v>290</v>
      </c>
      <c r="B153" s="30" t="s">
        <v>50</v>
      </c>
      <c r="C153" s="8">
        <v>10.900361972000001</v>
      </c>
      <c r="D153" s="15" t="str">
        <f t="shared" si="25"/>
        <v>N/A</v>
      </c>
      <c r="E153" s="15">
        <v>10.42631626</v>
      </c>
      <c r="F153" s="15" t="str">
        <f t="shared" si="26"/>
        <v>N/A</v>
      </c>
      <c r="G153" s="28">
        <v>8.7382249651000006</v>
      </c>
      <c r="H153" s="15" t="str">
        <f t="shared" si="27"/>
        <v>N/A</v>
      </c>
      <c r="I153" s="30" t="s">
        <v>1107</v>
      </c>
      <c r="J153" s="28">
        <v>-16.2</v>
      </c>
      <c r="K153" s="15" t="str">
        <f t="shared" si="28"/>
        <v>No</v>
      </c>
    </row>
    <row r="154" spans="1:11" x14ac:dyDescent="0.25">
      <c r="A154" s="50" t="s">
        <v>291</v>
      </c>
      <c r="B154" s="30" t="s">
        <v>50</v>
      </c>
      <c r="C154" s="8">
        <v>8.9851673887000008</v>
      </c>
      <c r="D154" s="15" t="str">
        <f t="shared" si="25"/>
        <v>N/A</v>
      </c>
      <c r="E154" s="15">
        <v>9.2573811981999992</v>
      </c>
      <c r="F154" s="15" t="str">
        <f t="shared" si="26"/>
        <v>N/A</v>
      </c>
      <c r="G154" s="28">
        <v>9.2566007376999995</v>
      </c>
      <c r="H154" s="15" t="str">
        <f t="shared" si="27"/>
        <v>N/A</v>
      </c>
      <c r="I154" s="30" t="s">
        <v>1108</v>
      </c>
      <c r="J154" s="28">
        <v>-8.0000000000000002E-3</v>
      </c>
      <c r="K154" s="15" t="str">
        <f t="shared" si="28"/>
        <v>Yes</v>
      </c>
    </row>
    <row r="155" spans="1:11" x14ac:dyDescent="0.25">
      <c r="A155" s="50" t="s">
        <v>292</v>
      </c>
      <c r="B155" s="30" t="s">
        <v>50</v>
      </c>
      <c r="C155" s="8">
        <v>0</v>
      </c>
      <c r="D155" s="15" t="str">
        <f t="shared" si="25"/>
        <v>N/A</v>
      </c>
      <c r="E155" s="15">
        <v>0</v>
      </c>
      <c r="F155" s="15" t="str">
        <f t="shared" si="26"/>
        <v>N/A</v>
      </c>
      <c r="G155" s="28">
        <v>0</v>
      </c>
      <c r="H155" s="15" t="str">
        <f t="shared" si="27"/>
        <v>N/A</v>
      </c>
      <c r="I155" s="30" t="s">
        <v>1088</v>
      </c>
      <c r="J155" s="28" t="s">
        <v>1088</v>
      </c>
      <c r="K155" s="15" t="str">
        <f t="shared" si="28"/>
        <v>N/A</v>
      </c>
    </row>
    <row r="156" spans="1:11" x14ac:dyDescent="0.25">
      <c r="A156" s="50" t="s">
        <v>293</v>
      </c>
      <c r="B156" s="30" t="s">
        <v>50</v>
      </c>
      <c r="C156" s="8">
        <v>7.5160833999999999E-3</v>
      </c>
      <c r="D156" s="15" t="str">
        <f t="shared" si="25"/>
        <v>N/A</v>
      </c>
      <c r="E156" s="15">
        <v>5.6327275999999999E-3</v>
      </c>
      <c r="F156" s="15" t="str">
        <f t="shared" si="26"/>
        <v>N/A</v>
      </c>
      <c r="G156" s="28">
        <v>7.3887737999999998E-3</v>
      </c>
      <c r="H156" s="15" t="str">
        <f t="shared" si="27"/>
        <v>N/A</v>
      </c>
      <c r="I156" s="30" t="s">
        <v>1109</v>
      </c>
      <c r="J156" s="28">
        <v>31.18</v>
      </c>
      <c r="K156" s="15" t="str">
        <f t="shared" si="28"/>
        <v>No</v>
      </c>
    </row>
    <row r="157" spans="1:11" x14ac:dyDescent="0.25">
      <c r="A157" s="50" t="s">
        <v>294</v>
      </c>
      <c r="B157" s="30" t="s">
        <v>50</v>
      </c>
      <c r="C157" s="8">
        <v>0</v>
      </c>
      <c r="D157" s="15" t="str">
        <f t="shared" si="25"/>
        <v>N/A</v>
      </c>
      <c r="E157" s="15">
        <v>0</v>
      </c>
      <c r="F157" s="15" t="str">
        <f t="shared" si="26"/>
        <v>N/A</v>
      </c>
      <c r="G157" s="28">
        <v>0</v>
      </c>
      <c r="H157" s="15" t="str">
        <f t="shared" si="27"/>
        <v>N/A</v>
      </c>
      <c r="I157" s="30" t="s">
        <v>1088</v>
      </c>
      <c r="J157" s="28" t="s">
        <v>1088</v>
      </c>
      <c r="K157" s="15" t="str">
        <f t="shared" si="28"/>
        <v>N/A</v>
      </c>
    </row>
    <row r="158" spans="1:11" x14ac:dyDescent="0.25">
      <c r="A158" s="50" t="s">
        <v>295</v>
      </c>
      <c r="B158" s="30" t="s">
        <v>50</v>
      </c>
      <c r="C158" s="8">
        <v>0.52191958839999997</v>
      </c>
      <c r="D158" s="15" t="str">
        <f t="shared" si="25"/>
        <v>N/A</v>
      </c>
      <c r="E158" s="15">
        <v>0.51181189520000003</v>
      </c>
      <c r="F158" s="15" t="str">
        <f t="shared" si="26"/>
        <v>N/A</v>
      </c>
      <c r="G158" s="28">
        <v>0.4883596275</v>
      </c>
      <c r="H158" s="15" t="str">
        <f t="shared" si="27"/>
        <v>N/A</v>
      </c>
      <c r="I158" s="30" t="s">
        <v>1110</v>
      </c>
      <c r="J158" s="28">
        <v>-4.58</v>
      </c>
      <c r="K158" s="15" t="str">
        <f t="shared" si="28"/>
        <v>Yes</v>
      </c>
    </row>
    <row r="159" spans="1:11" ht="13" x14ac:dyDescent="0.3">
      <c r="A159" s="214" t="s">
        <v>209</v>
      </c>
      <c r="B159" s="212"/>
      <c r="C159" s="212"/>
      <c r="D159" s="212"/>
      <c r="E159" s="212"/>
      <c r="F159" s="212"/>
      <c r="G159" s="212"/>
      <c r="H159" s="212"/>
      <c r="I159" s="212"/>
      <c r="J159" s="212"/>
      <c r="K159" s="213"/>
    </row>
    <row r="160" spans="1:11" x14ac:dyDescent="0.25">
      <c r="A160" s="42" t="s">
        <v>46</v>
      </c>
      <c r="B160" s="30" t="s">
        <v>50</v>
      </c>
      <c r="C160" s="29">
        <v>1371758</v>
      </c>
      <c r="D160" s="15" t="str">
        <f>IF($B160="N/A","N/A",IF(C160&gt;15,"No",IF(C160&lt;-15,"No","Yes")))</f>
        <v>N/A</v>
      </c>
      <c r="E160" s="27">
        <v>1394359</v>
      </c>
      <c r="F160" s="15" t="str">
        <f>IF($B160="N/A","N/A",IF(E160&gt;15,"No",IF(E160&lt;-15,"No","Yes")))</f>
        <v>N/A</v>
      </c>
      <c r="G160" s="27">
        <v>1357522</v>
      </c>
      <c r="H160" s="15" t="str">
        <f>IF($B160="N/A","N/A",IF(G160&gt;15,"No",IF(G160&lt;-15,"No","Yes")))</f>
        <v>N/A</v>
      </c>
      <c r="I160" s="28">
        <v>1.6479999999999999</v>
      </c>
      <c r="J160" s="28">
        <v>-2.64</v>
      </c>
      <c r="K160" s="15" t="str">
        <f t="shared" ref="K160:K167" si="29">IF(J160="Div by 0", "N/A", IF(J160="N/A","N/A", IF(J160&gt;15, "No", IF(J160&lt;-15, "No", "Yes"))))</f>
        <v>Yes</v>
      </c>
    </row>
    <row r="161" spans="1:11" x14ac:dyDescent="0.25">
      <c r="A161" s="42" t="s">
        <v>170</v>
      </c>
      <c r="B161" s="55" t="s">
        <v>956</v>
      </c>
      <c r="C161" s="45">
        <v>100</v>
      </c>
      <c r="D161" s="15" t="str">
        <f>IF($B161="N/A","N/A",IF(C161&gt;95,"Yes","No"))</f>
        <v>Yes</v>
      </c>
      <c r="E161" s="28">
        <v>100</v>
      </c>
      <c r="F161" s="15" t="str">
        <f>IF($B161="N/A","N/A",IF(E161&gt;95,"Yes","No"))</f>
        <v>Yes</v>
      </c>
      <c r="G161" s="28">
        <v>100</v>
      </c>
      <c r="H161" s="15" t="str">
        <f>IF($B161="N/A","N/A",IF(G161&gt;95,"Yes","No"))</f>
        <v>Yes</v>
      </c>
      <c r="I161" s="28">
        <v>0</v>
      </c>
      <c r="J161" s="28">
        <v>0</v>
      </c>
      <c r="K161" s="15" t="str">
        <f t="shared" si="29"/>
        <v>Yes</v>
      </c>
    </row>
    <row r="162" spans="1:11" x14ac:dyDescent="0.25">
      <c r="A162" s="42" t="s">
        <v>169</v>
      </c>
      <c r="B162" s="30" t="s">
        <v>127</v>
      </c>
      <c r="C162" s="45">
        <v>0</v>
      </c>
      <c r="D162" s="15" t="str">
        <f>IF($B162="N/A","N/A",IF(C162=0,"Yes","No"))</f>
        <v>Yes</v>
      </c>
      <c r="E162" s="28">
        <v>0</v>
      </c>
      <c r="F162" s="15" t="str">
        <f>IF($B162="N/A","N/A",IF(E162=0,"Yes","No"))</f>
        <v>Yes</v>
      </c>
      <c r="G162" s="28">
        <v>0</v>
      </c>
      <c r="H162" s="15" t="str">
        <f>IF($B162="N/A","N/A",IF(G162=0,"Yes","No"))</f>
        <v>Yes</v>
      </c>
      <c r="I162" s="28" t="s">
        <v>1088</v>
      </c>
      <c r="J162" s="28" t="s">
        <v>1088</v>
      </c>
      <c r="K162" s="15" t="str">
        <f t="shared" si="29"/>
        <v>N/A</v>
      </c>
    </row>
    <row r="163" spans="1:11" x14ac:dyDescent="0.25">
      <c r="A163" s="56" t="s">
        <v>184</v>
      </c>
      <c r="B163" s="30" t="s">
        <v>50</v>
      </c>
      <c r="C163" s="43">
        <v>37.163189134</v>
      </c>
      <c r="D163" s="15" t="str">
        <f>IF($B163="N/A","N/A",IF(C163&gt;15,"No",IF(C163&lt;-15,"No","Yes")))</f>
        <v>N/A</v>
      </c>
      <c r="E163" s="37">
        <v>31.019296321999999</v>
      </c>
      <c r="F163" s="15" t="str">
        <f>IF($B163="N/A","N/A",IF(E163&gt;15,"No",IF(E163&lt;-15,"No","Yes")))</f>
        <v>N/A</v>
      </c>
      <c r="G163" s="37">
        <v>33.503039360999999</v>
      </c>
      <c r="H163" s="15" t="str">
        <f>IF($B163="N/A","N/A",IF(G163&gt;15,"No",IF(G163&lt;-15,"No","Yes")))</f>
        <v>N/A</v>
      </c>
      <c r="I163" s="28">
        <v>-16.5</v>
      </c>
      <c r="J163" s="28">
        <v>8.0069999999999997</v>
      </c>
      <c r="K163" s="15" t="str">
        <f>IF(J163="Div by 0", "N/A", IF(J163="N/A","N/A", IF(J163&gt;15, "No", IF(J163&lt;-15, "No", "Yes"))))</f>
        <v>Yes</v>
      </c>
    </row>
    <row r="164" spans="1:11" x14ac:dyDescent="0.25">
      <c r="A164" s="42" t="s">
        <v>90</v>
      </c>
      <c r="B164" s="30" t="s">
        <v>50</v>
      </c>
      <c r="C164" s="45">
        <v>2.9262450082</v>
      </c>
      <c r="D164" s="15" t="str">
        <f>IF($B164="N/A","N/A",IF(C164&gt;15,"No",IF(C164&lt;-15,"No","Yes")))</f>
        <v>N/A</v>
      </c>
      <c r="E164" s="28">
        <v>2.4736814550999999</v>
      </c>
      <c r="F164" s="15" t="str">
        <f>IF($B164="N/A","N/A",IF(E164&gt;15,"No",IF(E164&lt;-15,"No","Yes")))</f>
        <v>N/A</v>
      </c>
      <c r="G164" s="28">
        <v>2.7883894330999999</v>
      </c>
      <c r="H164" s="15" t="str">
        <f>IF($B164="N/A","N/A",IF(G164&gt;15,"No",IF(G164&lt;-15,"No","Yes")))</f>
        <v>N/A</v>
      </c>
      <c r="I164" s="28">
        <v>-15.5</v>
      </c>
      <c r="J164" s="28">
        <v>12.72</v>
      </c>
      <c r="K164" s="15" t="str">
        <f t="shared" si="29"/>
        <v>Yes</v>
      </c>
    </row>
    <row r="165" spans="1:11" x14ac:dyDescent="0.25">
      <c r="A165" s="42" t="s">
        <v>222</v>
      </c>
      <c r="B165" s="30" t="s">
        <v>50</v>
      </c>
      <c r="C165" s="45">
        <v>3.6534638803999999</v>
      </c>
      <c r="D165" s="15" t="str">
        <f>IF($B165="N/A","N/A",IF(C165&gt;15,"No",IF(C165&lt;-15,"No","Yes")))</f>
        <v>N/A</v>
      </c>
      <c r="E165" s="28">
        <v>0.6247168179</v>
      </c>
      <c r="F165" s="15" t="str">
        <f>IF($B165="N/A","N/A",IF(E165&gt;15,"No",IF(E165&lt;-15,"No","Yes")))</f>
        <v>N/A</v>
      </c>
      <c r="G165" s="28">
        <v>0.92978952810000004</v>
      </c>
      <c r="H165" s="15" t="str">
        <f>IF($B165="N/A","N/A",IF(G165&gt;15,"No",IF(G165&lt;-15,"No","Yes")))</f>
        <v>N/A</v>
      </c>
      <c r="I165" s="28">
        <v>-82.9</v>
      </c>
      <c r="J165" s="28">
        <v>48.83</v>
      </c>
      <c r="K165" s="15" t="str">
        <f t="shared" si="29"/>
        <v>No</v>
      </c>
    </row>
    <row r="166" spans="1:11" ht="12.75" customHeight="1" x14ac:dyDescent="0.25">
      <c r="A166" s="42" t="s">
        <v>223</v>
      </c>
      <c r="B166" s="30" t="s">
        <v>50</v>
      </c>
      <c r="C166" s="45" t="s">
        <v>1088</v>
      </c>
      <c r="D166" s="15" t="str">
        <f>IF($B166="N/A","N/A",IF(C166&gt;15,"No",IF(C166&lt;-15,"No","Yes")))</f>
        <v>N/A</v>
      </c>
      <c r="E166" s="28" t="s">
        <v>1088</v>
      </c>
      <c r="F166" s="15" t="str">
        <f>IF($B166="N/A","N/A",IF(E166&gt;15,"No",IF(E166&lt;-15,"No","Yes")))</f>
        <v>N/A</v>
      </c>
      <c r="G166" s="28">
        <v>0</v>
      </c>
      <c r="H166" s="15" t="str">
        <f>IF($B166="N/A","N/A",IF(G166&gt;15,"No",IF(G166&lt;-15,"No","Yes")))</f>
        <v>N/A</v>
      </c>
      <c r="I166" s="28" t="s">
        <v>1088</v>
      </c>
      <c r="J166" s="28" t="s">
        <v>1088</v>
      </c>
      <c r="K166" s="15" t="str">
        <f t="shared" si="29"/>
        <v>N/A</v>
      </c>
    </row>
    <row r="167" spans="1:11" x14ac:dyDescent="0.25">
      <c r="A167" s="42" t="s">
        <v>224</v>
      </c>
      <c r="B167" s="30" t="s">
        <v>50</v>
      </c>
      <c r="C167" s="45">
        <v>2.7851834056999998</v>
      </c>
      <c r="D167" s="15" t="str">
        <f>IF($B167="N/A","N/A",IF(C167&gt;15,"No",IF(C167&lt;-15,"No","Yes")))</f>
        <v>N/A</v>
      </c>
      <c r="E167" s="28">
        <v>2.8172571565000002</v>
      </c>
      <c r="F167" s="15" t="str">
        <f>IF($B167="N/A","N/A",IF(E167&gt;15,"No",IF(E167&lt;-15,"No","Yes")))</f>
        <v>N/A</v>
      </c>
      <c r="G167" s="28">
        <v>3.1224797685999999</v>
      </c>
      <c r="H167" s="15" t="str">
        <f>IF($B167="N/A","N/A",IF(G167&gt;15,"No",IF(G167&lt;-15,"No","Yes")))</f>
        <v>N/A</v>
      </c>
      <c r="I167" s="28">
        <v>1.1519999999999999</v>
      </c>
      <c r="J167" s="28">
        <v>10.83</v>
      </c>
      <c r="K167" s="15" t="str">
        <f t="shared" si="29"/>
        <v>Yes</v>
      </c>
    </row>
    <row r="168" spans="1:11" x14ac:dyDescent="0.25">
      <c r="A168" s="208" t="s">
        <v>183</v>
      </c>
      <c r="B168" s="209"/>
      <c r="C168" s="209"/>
      <c r="D168" s="209"/>
      <c r="E168" s="209"/>
      <c r="F168" s="209"/>
      <c r="G168" s="209"/>
      <c r="H168" s="209"/>
      <c r="I168" s="209"/>
      <c r="J168" s="209"/>
      <c r="K168" s="210"/>
    </row>
    <row r="169" spans="1:11" x14ac:dyDescent="0.25">
      <c r="A169" s="42" t="s">
        <v>232</v>
      </c>
      <c r="B169" s="30" t="s">
        <v>50</v>
      </c>
      <c r="C169" s="45">
        <v>17.024212725999998</v>
      </c>
      <c r="D169" s="15" t="str">
        <f>IF($B169="N/A","N/A",IF(C169&gt;15,"No",IF(C169&lt;-15,"No","Yes")))</f>
        <v>N/A</v>
      </c>
      <c r="E169" s="28">
        <v>13.716481910000001</v>
      </c>
      <c r="F169" s="15" t="str">
        <f t="shared" ref="F169:F189" si="30">IF($B169="N/A","N/A",IF(E169&gt;15,"No",IF(E169&lt;-15,"No","Yes")))</f>
        <v>N/A</v>
      </c>
      <c r="G169" s="28">
        <v>12.304257315999999</v>
      </c>
      <c r="H169" s="15" t="str">
        <f t="shared" ref="H169:H189" si="31">IF($B169="N/A","N/A",IF(G169&gt;15,"No",IF(G169&lt;-15,"No","Yes")))</f>
        <v>N/A</v>
      </c>
      <c r="I169" s="28">
        <v>-19.399999999999999</v>
      </c>
      <c r="J169" s="28">
        <v>-10.3</v>
      </c>
      <c r="K169" s="15" t="str">
        <f t="shared" ref="K169:K204" si="32">IF(J169="Div by 0", "N/A", IF(J169="N/A","N/A", IF(J169&gt;15, "No", IF(J169&lt;-15, "No", "Yes"))))</f>
        <v>Yes</v>
      </c>
    </row>
    <row r="170" spans="1:11" x14ac:dyDescent="0.25">
      <c r="A170" s="42" t="s">
        <v>234</v>
      </c>
      <c r="B170" s="30" t="s">
        <v>50</v>
      </c>
      <c r="C170" s="45">
        <v>2.5713719184000001</v>
      </c>
      <c r="D170" s="15" t="str">
        <f>IF($B170="N/A","N/A",IF(C170&gt;15,"No",IF(C170&lt;-15,"No","Yes")))</f>
        <v>N/A</v>
      </c>
      <c r="E170" s="28">
        <v>2.0941522234000001</v>
      </c>
      <c r="F170" s="15" t="str">
        <f t="shared" si="30"/>
        <v>N/A</v>
      </c>
      <c r="G170" s="28">
        <v>1.6291448684000001</v>
      </c>
      <c r="H170" s="15" t="str">
        <f t="shared" si="31"/>
        <v>N/A</v>
      </c>
      <c r="I170" s="28">
        <v>-18.600000000000001</v>
      </c>
      <c r="J170" s="28">
        <v>-22.2</v>
      </c>
      <c r="K170" s="15" t="str">
        <f t="shared" si="32"/>
        <v>No</v>
      </c>
    </row>
    <row r="171" spans="1:11" x14ac:dyDescent="0.25">
      <c r="A171" s="42" t="s">
        <v>235</v>
      </c>
      <c r="B171" s="30" t="s">
        <v>50</v>
      </c>
      <c r="C171" s="45">
        <v>16.246087138</v>
      </c>
      <c r="D171" s="15" t="str">
        <f>IF($B171="N/A","N/A",IF(C171&gt;15,"No",IF(C171&lt;-15,"No","Yes")))</f>
        <v>N/A</v>
      </c>
      <c r="E171" s="28">
        <v>15.670211187</v>
      </c>
      <c r="F171" s="15" t="str">
        <f t="shared" si="30"/>
        <v>N/A</v>
      </c>
      <c r="G171" s="28">
        <v>15.235185875000001</v>
      </c>
      <c r="H171" s="15" t="str">
        <f t="shared" si="31"/>
        <v>N/A</v>
      </c>
      <c r="I171" s="28">
        <v>-3.54</v>
      </c>
      <c r="J171" s="28">
        <v>-2.78</v>
      </c>
      <c r="K171" s="15" t="str">
        <f t="shared" si="32"/>
        <v>Yes</v>
      </c>
    </row>
    <row r="172" spans="1:11" x14ac:dyDescent="0.25">
      <c r="A172" s="42" t="s">
        <v>236</v>
      </c>
      <c r="B172" s="30" t="s">
        <v>50</v>
      </c>
      <c r="C172" s="45">
        <v>5.1522207269999996</v>
      </c>
      <c r="D172" s="15" t="str">
        <f>IF($B172="N/A","N/A",IF(C172&gt;15,"No",IF(C172&lt;-15,"No","Yes")))</f>
        <v>N/A</v>
      </c>
      <c r="E172" s="28">
        <v>4.9830065283999998</v>
      </c>
      <c r="F172" s="15" t="str">
        <f t="shared" si="30"/>
        <v>N/A</v>
      </c>
      <c r="G172" s="28">
        <v>5.5634457489000004</v>
      </c>
      <c r="H172" s="15" t="str">
        <f t="shared" si="31"/>
        <v>N/A</v>
      </c>
      <c r="I172" s="28">
        <v>-3.28</v>
      </c>
      <c r="J172" s="28">
        <v>11.65</v>
      </c>
      <c r="K172" s="15" t="str">
        <f t="shared" si="32"/>
        <v>Yes</v>
      </c>
    </row>
    <row r="173" spans="1:11" x14ac:dyDescent="0.25">
      <c r="A173" s="42" t="s">
        <v>237</v>
      </c>
      <c r="B173" s="30" t="s">
        <v>50</v>
      </c>
      <c r="C173" s="45">
        <v>0</v>
      </c>
      <c r="D173" s="15" t="str">
        <f t="shared" ref="D173:D189" si="33">IF($B173="N/A","N/A",IF(C173&gt;15,"No",IF(C173&lt;-15,"No","Yes")))</f>
        <v>N/A</v>
      </c>
      <c r="E173" s="28">
        <v>0</v>
      </c>
      <c r="F173" s="15" t="str">
        <f t="shared" si="30"/>
        <v>N/A</v>
      </c>
      <c r="G173" s="28">
        <v>9.5762720000000003E-4</v>
      </c>
      <c r="H173" s="15" t="str">
        <f t="shared" si="31"/>
        <v>N/A</v>
      </c>
      <c r="I173" s="28" t="s">
        <v>1088</v>
      </c>
      <c r="J173" s="28" t="s">
        <v>1088</v>
      </c>
      <c r="K173" s="15" t="str">
        <f t="shared" si="32"/>
        <v>N/A</v>
      </c>
    </row>
    <row r="174" spans="1:11" x14ac:dyDescent="0.25">
      <c r="A174" s="42" t="s">
        <v>238</v>
      </c>
      <c r="B174" s="30" t="s">
        <v>50</v>
      </c>
      <c r="C174" s="45">
        <v>17.512418370999999</v>
      </c>
      <c r="D174" s="15" t="str">
        <f t="shared" si="33"/>
        <v>N/A</v>
      </c>
      <c r="E174" s="28">
        <v>21.917526260999999</v>
      </c>
      <c r="F174" s="15" t="str">
        <f t="shared" si="30"/>
        <v>N/A</v>
      </c>
      <c r="G174" s="28">
        <v>21.819830543999998</v>
      </c>
      <c r="H174" s="15" t="str">
        <f t="shared" si="31"/>
        <v>N/A</v>
      </c>
      <c r="I174" s="28">
        <v>25.15</v>
      </c>
      <c r="J174" s="28">
        <v>-0.44600000000000001</v>
      </c>
      <c r="K174" s="15" t="str">
        <f t="shared" si="32"/>
        <v>Yes</v>
      </c>
    </row>
    <row r="175" spans="1:11" x14ac:dyDescent="0.25">
      <c r="A175" s="42" t="s">
        <v>240</v>
      </c>
      <c r="B175" s="30" t="s">
        <v>50</v>
      </c>
      <c r="C175" s="45">
        <v>2.2108855935</v>
      </c>
      <c r="D175" s="15" t="str">
        <f t="shared" si="33"/>
        <v>N/A</v>
      </c>
      <c r="E175" s="28">
        <v>2.3702647595999999</v>
      </c>
      <c r="F175" s="15" t="str">
        <f t="shared" si="30"/>
        <v>N/A</v>
      </c>
      <c r="G175" s="28">
        <v>2.1671103672999998</v>
      </c>
      <c r="H175" s="15" t="str">
        <f t="shared" si="31"/>
        <v>N/A</v>
      </c>
      <c r="I175" s="28">
        <v>7.2089999999999996</v>
      </c>
      <c r="J175" s="28">
        <v>-8.57</v>
      </c>
      <c r="K175" s="15" t="str">
        <f t="shared" si="32"/>
        <v>Yes</v>
      </c>
    </row>
    <row r="176" spans="1:11" x14ac:dyDescent="0.25">
      <c r="A176" s="42" t="s">
        <v>241</v>
      </c>
      <c r="B176" s="30" t="s">
        <v>50</v>
      </c>
      <c r="C176" s="45">
        <v>18.696883852999999</v>
      </c>
      <c r="D176" s="15" t="str">
        <f t="shared" si="33"/>
        <v>N/A</v>
      </c>
      <c r="E176" s="28">
        <v>18.758942280999999</v>
      </c>
      <c r="F176" s="15" t="str">
        <f t="shared" si="30"/>
        <v>N/A</v>
      </c>
      <c r="G176" s="28">
        <v>19.206981544000001</v>
      </c>
      <c r="H176" s="15" t="str">
        <f t="shared" si="31"/>
        <v>N/A</v>
      </c>
      <c r="I176" s="28">
        <v>0.33189999999999997</v>
      </c>
      <c r="J176" s="28">
        <v>2.3879999999999999</v>
      </c>
      <c r="K176" s="15" t="str">
        <f t="shared" si="32"/>
        <v>Yes</v>
      </c>
    </row>
    <row r="177" spans="1:11" x14ac:dyDescent="0.25">
      <c r="A177" s="42" t="s">
        <v>242</v>
      </c>
      <c r="B177" s="30" t="s">
        <v>50</v>
      </c>
      <c r="C177" s="45">
        <v>12.447676631</v>
      </c>
      <c r="D177" s="15" t="str">
        <f t="shared" si="33"/>
        <v>N/A</v>
      </c>
      <c r="E177" s="28">
        <v>12.554944602000001</v>
      </c>
      <c r="F177" s="15" t="str">
        <f t="shared" si="30"/>
        <v>N/A</v>
      </c>
      <c r="G177" s="28">
        <v>13.067412535000001</v>
      </c>
      <c r="H177" s="15" t="str">
        <f t="shared" si="31"/>
        <v>N/A</v>
      </c>
      <c r="I177" s="28">
        <v>0.86180000000000001</v>
      </c>
      <c r="J177" s="28">
        <v>4.0819999999999999</v>
      </c>
      <c r="K177" s="15" t="str">
        <f t="shared" si="32"/>
        <v>Yes</v>
      </c>
    </row>
    <row r="178" spans="1:11" x14ac:dyDescent="0.25">
      <c r="A178" s="42" t="s">
        <v>245</v>
      </c>
      <c r="B178" s="30" t="s">
        <v>50</v>
      </c>
      <c r="C178" s="45">
        <v>0</v>
      </c>
      <c r="D178" s="15" t="str">
        <f t="shared" si="33"/>
        <v>N/A</v>
      </c>
      <c r="E178" s="28">
        <v>0</v>
      </c>
      <c r="F178" s="15" t="str">
        <f t="shared" si="30"/>
        <v>N/A</v>
      </c>
      <c r="G178" s="28">
        <v>0</v>
      </c>
      <c r="H178" s="15" t="str">
        <f t="shared" si="31"/>
        <v>N/A</v>
      </c>
      <c r="I178" s="28" t="s">
        <v>1088</v>
      </c>
      <c r="J178" s="28" t="s">
        <v>1088</v>
      </c>
      <c r="K178" s="15" t="str">
        <f t="shared" si="32"/>
        <v>N/A</v>
      </c>
    </row>
    <row r="179" spans="1:11" x14ac:dyDescent="0.25">
      <c r="A179" s="42" t="s">
        <v>246</v>
      </c>
      <c r="B179" s="30" t="s">
        <v>50</v>
      </c>
      <c r="C179" s="45">
        <v>0</v>
      </c>
      <c r="D179" s="15" t="str">
        <f t="shared" si="33"/>
        <v>N/A</v>
      </c>
      <c r="E179" s="28">
        <v>0</v>
      </c>
      <c r="F179" s="15" t="str">
        <f t="shared" si="30"/>
        <v>N/A</v>
      </c>
      <c r="G179" s="28">
        <v>0</v>
      </c>
      <c r="H179" s="15" t="str">
        <f t="shared" si="31"/>
        <v>N/A</v>
      </c>
      <c r="I179" s="28" t="s">
        <v>1088</v>
      </c>
      <c r="J179" s="28" t="s">
        <v>1088</v>
      </c>
      <c r="K179" s="15" t="str">
        <f t="shared" si="32"/>
        <v>N/A</v>
      </c>
    </row>
    <row r="180" spans="1:11" x14ac:dyDescent="0.25">
      <c r="A180" s="42" t="s">
        <v>247</v>
      </c>
      <c r="B180" s="30" t="s">
        <v>50</v>
      </c>
      <c r="C180" s="45">
        <v>0</v>
      </c>
      <c r="D180" s="15" t="str">
        <f t="shared" si="33"/>
        <v>N/A</v>
      </c>
      <c r="E180" s="28">
        <v>0</v>
      </c>
      <c r="F180" s="15" t="str">
        <f t="shared" si="30"/>
        <v>N/A</v>
      </c>
      <c r="G180" s="28">
        <v>0</v>
      </c>
      <c r="H180" s="15" t="str">
        <f t="shared" si="31"/>
        <v>N/A</v>
      </c>
      <c r="I180" s="28" t="s">
        <v>1088</v>
      </c>
      <c r="J180" s="28" t="s">
        <v>1088</v>
      </c>
      <c r="K180" s="15" t="str">
        <f t="shared" si="32"/>
        <v>N/A</v>
      </c>
    </row>
    <row r="181" spans="1:11" x14ac:dyDescent="0.25">
      <c r="A181" s="42" t="s">
        <v>248</v>
      </c>
      <c r="B181" s="30" t="s">
        <v>50</v>
      </c>
      <c r="C181" s="45">
        <v>0.60768736180000005</v>
      </c>
      <c r="D181" s="15" t="str">
        <f t="shared" si="33"/>
        <v>N/A</v>
      </c>
      <c r="E181" s="28">
        <v>0.62760020910000003</v>
      </c>
      <c r="F181" s="15" t="str">
        <f t="shared" si="30"/>
        <v>N/A</v>
      </c>
      <c r="G181" s="28">
        <v>0.36058347489999998</v>
      </c>
      <c r="H181" s="15" t="str">
        <f t="shared" si="31"/>
        <v>N/A</v>
      </c>
      <c r="I181" s="28">
        <v>3.2770000000000001</v>
      </c>
      <c r="J181" s="28">
        <v>-42.5</v>
      </c>
      <c r="K181" s="15" t="str">
        <f t="shared" si="32"/>
        <v>No</v>
      </c>
    </row>
    <row r="182" spans="1:11" x14ac:dyDescent="0.25">
      <c r="A182" s="42" t="s">
        <v>249</v>
      </c>
      <c r="B182" s="30" t="s">
        <v>50</v>
      </c>
      <c r="C182" s="45">
        <v>0</v>
      </c>
      <c r="D182" s="15" t="str">
        <f t="shared" si="33"/>
        <v>N/A</v>
      </c>
      <c r="E182" s="28">
        <v>1.4343510000000001E-4</v>
      </c>
      <c r="F182" s="15" t="str">
        <f t="shared" si="30"/>
        <v>N/A</v>
      </c>
      <c r="G182" s="28">
        <v>0</v>
      </c>
      <c r="H182" s="15" t="str">
        <f t="shared" si="31"/>
        <v>N/A</v>
      </c>
      <c r="I182" s="28" t="s">
        <v>1088</v>
      </c>
      <c r="J182" s="28">
        <v>-100</v>
      </c>
      <c r="K182" s="15" t="str">
        <f t="shared" si="32"/>
        <v>No</v>
      </c>
    </row>
    <row r="183" spans="1:11" x14ac:dyDescent="0.25">
      <c r="A183" s="42" t="s">
        <v>254</v>
      </c>
      <c r="B183" s="30" t="s">
        <v>50</v>
      </c>
      <c r="C183" s="45">
        <v>0</v>
      </c>
      <c r="D183" s="15" t="str">
        <f t="shared" si="33"/>
        <v>N/A</v>
      </c>
      <c r="E183" s="28">
        <v>0</v>
      </c>
      <c r="F183" s="15" t="str">
        <f t="shared" si="30"/>
        <v>N/A</v>
      </c>
      <c r="G183" s="28">
        <v>0</v>
      </c>
      <c r="H183" s="15" t="str">
        <f t="shared" si="31"/>
        <v>N/A</v>
      </c>
      <c r="I183" s="28" t="s">
        <v>1088</v>
      </c>
      <c r="J183" s="28" t="s">
        <v>1088</v>
      </c>
      <c r="K183" s="15" t="str">
        <f t="shared" si="32"/>
        <v>N/A</v>
      </c>
    </row>
    <row r="184" spans="1:11" x14ac:dyDescent="0.25">
      <c r="A184" s="42" t="s">
        <v>255</v>
      </c>
      <c r="B184" s="30" t="s">
        <v>50</v>
      </c>
      <c r="C184" s="45">
        <v>5.5661421328999996</v>
      </c>
      <c r="D184" s="15" t="str">
        <f t="shared" si="33"/>
        <v>N/A</v>
      </c>
      <c r="E184" s="28">
        <v>6.3158053269999996</v>
      </c>
      <c r="F184" s="15" t="str">
        <f t="shared" si="30"/>
        <v>N/A</v>
      </c>
      <c r="G184" s="28">
        <v>7.7794687674</v>
      </c>
      <c r="H184" s="15" t="str">
        <f t="shared" si="31"/>
        <v>N/A</v>
      </c>
      <c r="I184" s="28">
        <v>13.47</v>
      </c>
      <c r="J184" s="28">
        <v>23.17</v>
      </c>
      <c r="K184" s="15" t="str">
        <f t="shared" si="32"/>
        <v>No</v>
      </c>
    </row>
    <row r="185" spans="1:11" x14ac:dyDescent="0.25">
      <c r="A185" s="42" t="s">
        <v>256</v>
      </c>
      <c r="B185" s="30" t="s">
        <v>50</v>
      </c>
      <c r="C185" s="45">
        <v>0</v>
      </c>
      <c r="D185" s="15" t="str">
        <f t="shared" si="33"/>
        <v>N/A</v>
      </c>
      <c r="E185" s="28">
        <v>0</v>
      </c>
      <c r="F185" s="15" t="str">
        <f t="shared" si="30"/>
        <v>N/A</v>
      </c>
      <c r="G185" s="28">
        <v>0</v>
      </c>
      <c r="H185" s="15" t="str">
        <f t="shared" si="31"/>
        <v>N/A</v>
      </c>
      <c r="I185" s="28" t="s">
        <v>1088</v>
      </c>
      <c r="J185" s="28" t="s">
        <v>1088</v>
      </c>
      <c r="K185" s="15" t="str">
        <f t="shared" si="32"/>
        <v>N/A</v>
      </c>
    </row>
    <row r="186" spans="1:11" x14ac:dyDescent="0.25">
      <c r="A186" s="208" t="s">
        <v>752</v>
      </c>
      <c r="B186" s="209"/>
      <c r="C186" s="209"/>
      <c r="D186" s="209"/>
      <c r="E186" s="209"/>
      <c r="F186" s="209"/>
      <c r="G186" s="209"/>
      <c r="H186" s="209"/>
      <c r="I186" s="209"/>
      <c r="J186" s="209"/>
      <c r="K186" s="210"/>
    </row>
    <row r="187" spans="1:11" x14ac:dyDescent="0.25">
      <c r="A187" s="42" t="s">
        <v>193</v>
      </c>
      <c r="B187" s="30" t="s">
        <v>50</v>
      </c>
      <c r="C187" s="45">
        <v>99.666850858999993</v>
      </c>
      <c r="D187" s="15" t="str">
        <f t="shared" si="33"/>
        <v>N/A</v>
      </c>
      <c r="E187" s="28">
        <v>99.800983821000003</v>
      </c>
      <c r="F187" s="15" t="str">
        <f t="shared" si="30"/>
        <v>N/A</v>
      </c>
      <c r="G187" s="28">
        <v>99.592050810000003</v>
      </c>
      <c r="H187" s="15" t="str">
        <f t="shared" si="31"/>
        <v>N/A</v>
      </c>
      <c r="I187" s="28">
        <v>0.1346</v>
      </c>
      <c r="J187" s="28">
        <v>-0.20899999999999999</v>
      </c>
      <c r="K187" s="15" t="str">
        <f t="shared" si="32"/>
        <v>Yes</v>
      </c>
    </row>
    <row r="188" spans="1:11" x14ac:dyDescent="0.25">
      <c r="A188" s="42" t="s">
        <v>264</v>
      </c>
      <c r="B188" s="30" t="s">
        <v>84</v>
      </c>
      <c r="C188" s="45">
        <v>99.970402075999999</v>
      </c>
      <c r="D188" s="15" t="str">
        <f>IF($B188="N/A","N/A",IF(C188&gt;100,"No",IF(C188&lt;85,"No","Yes")))</f>
        <v>Yes</v>
      </c>
      <c r="E188" s="28">
        <v>99.99874801</v>
      </c>
      <c r="F188" s="15" t="str">
        <f>IF($B188="N/A","N/A",IF(E188&gt;100,"No",IF(E188&lt;85,"No","Yes")))</f>
        <v>Yes</v>
      </c>
      <c r="G188" s="28">
        <v>99.960389781999993</v>
      </c>
      <c r="H188" s="15" t="str">
        <f>IF($B188="N/A","N/A",IF(G188&gt;100,"No",IF(G188&lt;85,"No","Yes")))</f>
        <v>Yes</v>
      </c>
      <c r="I188" s="28">
        <v>2.8400000000000002E-2</v>
      </c>
      <c r="J188" s="28">
        <v>-3.7999999999999999E-2</v>
      </c>
      <c r="K188" s="15" t="str">
        <f t="shared" si="32"/>
        <v>Yes</v>
      </c>
    </row>
    <row r="189" spans="1:11" x14ac:dyDescent="0.25">
      <c r="A189" s="42" t="s">
        <v>265</v>
      </c>
      <c r="B189" s="30" t="s">
        <v>50</v>
      </c>
      <c r="C189" s="45">
        <v>51.584054278000004</v>
      </c>
      <c r="D189" s="15" t="str">
        <f t="shared" si="33"/>
        <v>N/A</v>
      </c>
      <c r="E189" s="28">
        <v>49.081334652000002</v>
      </c>
      <c r="F189" s="15" t="str">
        <f t="shared" si="30"/>
        <v>N/A</v>
      </c>
      <c r="G189" s="28">
        <v>53.514612599000003</v>
      </c>
      <c r="H189" s="15" t="str">
        <f t="shared" si="31"/>
        <v>N/A</v>
      </c>
      <c r="I189" s="28">
        <v>-4.8499999999999996</v>
      </c>
      <c r="J189" s="28">
        <v>9.0329999999999995</v>
      </c>
      <c r="K189" s="15" t="str">
        <f t="shared" si="32"/>
        <v>Yes</v>
      </c>
    </row>
    <row r="190" spans="1:11" x14ac:dyDescent="0.25">
      <c r="A190" s="42" t="s">
        <v>195</v>
      </c>
      <c r="B190" s="30" t="s">
        <v>12</v>
      </c>
      <c r="C190" s="45">
        <v>7.4614464141000001</v>
      </c>
      <c r="D190" s="15" t="str">
        <f>IF($B190="N/A","N/A",IF(C190&gt;25,"No",IF(C190&lt;5,"No","Yes")))</f>
        <v>Yes</v>
      </c>
      <c r="E190" s="28">
        <v>7.0191235312</v>
      </c>
      <c r="F190" s="15" t="str">
        <f>IF($B190="N/A","N/A",IF(E190&gt;25,"No",IF(E190&lt;5,"No","Yes")))</f>
        <v>Yes</v>
      </c>
      <c r="G190" s="28">
        <v>7.1565196037999996</v>
      </c>
      <c r="H190" s="15" t="str">
        <f>IF($B190="N/A","N/A",IF(G190&gt;25,"No",IF(G190&lt;5,"No","Yes")))</f>
        <v>Yes</v>
      </c>
      <c r="I190" s="28">
        <v>-5.93</v>
      </c>
      <c r="J190" s="28">
        <v>1.9570000000000001</v>
      </c>
      <c r="K190" s="15" t="str">
        <f t="shared" si="32"/>
        <v>Yes</v>
      </c>
    </row>
    <row r="191" spans="1:11" x14ac:dyDescent="0.25">
      <c r="A191" s="42" t="s">
        <v>196</v>
      </c>
      <c r="B191" s="30" t="s">
        <v>13</v>
      </c>
      <c r="C191" s="45">
        <v>40.437964639999997</v>
      </c>
      <c r="D191" s="15" t="str">
        <f>IF($B191="N/A","N/A",IF(C191&gt;70,"No",IF(C191&lt;40,"No","Yes")))</f>
        <v>Yes</v>
      </c>
      <c r="E191" s="28">
        <v>39.945486582000001</v>
      </c>
      <c r="F191" s="15" t="str">
        <f>IF($B191="N/A","N/A",IF(E191&gt;70,"No",IF(E191&lt;40,"No","Yes")))</f>
        <v>No</v>
      </c>
      <c r="G191" s="28">
        <v>40.785098048000002</v>
      </c>
      <c r="H191" s="15" t="str">
        <f>IF($B191="N/A","N/A",IF(G191&gt;70,"No",IF(G191&lt;40,"No","Yes")))</f>
        <v>Yes</v>
      </c>
      <c r="I191" s="28">
        <v>-1.22</v>
      </c>
      <c r="J191" s="28">
        <v>2.1019999999999999</v>
      </c>
      <c r="K191" s="15" t="str">
        <f t="shared" si="32"/>
        <v>Yes</v>
      </c>
    </row>
    <row r="192" spans="1:11" x14ac:dyDescent="0.25">
      <c r="A192" s="42" t="s">
        <v>197</v>
      </c>
      <c r="B192" s="30" t="s">
        <v>14</v>
      </c>
      <c r="C192" s="45">
        <v>52.100588946000002</v>
      </c>
      <c r="D192" s="15" t="str">
        <f>IF($B192="N/A","N/A",IF(C192&gt;55,"No",IF(C192&lt;20,"No","Yes")))</f>
        <v>Yes</v>
      </c>
      <c r="E192" s="28">
        <v>53.033521512</v>
      </c>
      <c r="F192" s="15" t="str">
        <f>IF($B192="N/A","N/A",IF(E192&gt;55,"No",IF(E192&lt;20,"No","Yes")))</f>
        <v>Yes</v>
      </c>
      <c r="G192" s="28">
        <v>52.057790625000003</v>
      </c>
      <c r="H192" s="15" t="str">
        <f>IF($B192="N/A","N/A",IF(G192&gt;55,"No",IF(G192&lt;20,"No","Yes")))</f>
        <v>Yes</v>
      </c>
      <c r="I192" s="28">
        <v>1.7909999999999999</v>
      </c>
      <c r="J192" s="28">
        <v>-1.84</v>
      </c>
      <c r="K192" s="15" t="str">
        <f t="shared" si="32"/>
        <v>Yes</v>
      </c>
    </row>
    <row r="193" spans="1:11" x14ac:dyDescent="0.25">
      <c r="A193" s="56" t="s">
        <v>950</v>
      </c>
      <c r="B193" s="55" t="s">
        <v>956</v>
      </c>
      <c r="C193" s="187" t="s">
        <v>50</v>
      </c>
      <c r="D193" s="15" t="str">
        <f>IF(OR($B193="N/A",$C193="N/A"),"N/A",IF(C193&gt;95,"Yes","No"))</f>
        <v>N/A</v>
      </c>
      <c r="E193" s="28">
        <v>87.192179345</v>
      </c>
      <c r="F193" s="15" t="str">
        <f>IF($B193="N/A","N/A",IF(E193&gt;95,"Yes","No"))</f>
        <v>No</v>
      </c>
      <c r="G193" s="28">
        <v>91.422606779000006</v>
      </c>
      <c r="H193" s="15" t="str">
        <f>IF($B193="N/A","N/A",IF(G193&gt;95,"Yes","No"))</f>
        <v>No</v>
      </c>
      <c r="I193" s="28" t="s">
        <v>50</v>
      </c>
      <c r="J193" s="28">
        <v>4.8520000000000003</v>
      </c>
      <c r="K193" s="15" t="str">
        <f t="shared" si="32"/>
        <v>Yes</v>
      </c>
    </row>
    <row r="194" spans="1:11" x14ac:dyDescent="0.25">
      <c r="A194" s="42" t="s">
        <v>266</v>
      </c>
      <c r="B194" s="30" t="s">
        <v>50</v>
      </c>
      <c r="C194" s="45">
        <v>99.968141005000007</v>
      </c>
      <c r="D194" s="15" t="str">
        <f t="shared" ref="D194:D204" si="34">IF($B194="N/A","N/A",IF(C194&gt;15,"No",IF(C194&lt;-15,"No","Yes")))</f>
        <v>N/A</v>
      </c>
      <c r="E194" s="28">
        <v>99.916704424000002</v>
      </c>
      <c r="F194" s="15" t="str">
        <f>IF($B194="N/A","N/A",IF(E194&gt;15,"No",IF(E194&lt;-15,"No","Yes")))</f>
        <v>N/A</v>
      </c>
      <c r="G194" s="28">
        <v>99.876221466999993</v>
      </c>
      <c r="H194" s="15" t="str">
        <f>IF($B194="N/A","N/A",IF(G194&gt;15,"No",IF(G194&lt;-15,"No","Yes")))</f>
        <v>N/A</v>
      </c>
      <c r="I194" s="28">
        <v>-5.0999999999999997E-2</v>
      </c>
      <c r="J194" s="28">
        <v>-4.1000000000000002E-2</v>
      </c>
      <c r="K194" s="15" t="str">
        <f t="shared" si="32"/>
        <v>Yes</v>
      </c>
    </row>
    <row r="195" spans="1:11" x14ac:dyDescent="0.25">
      <c r="A195" s="42" t="s">
        <v>267</v>
      </c>
      <c r="B195" s="30" t="s">
        <v>50</v>
      </c>
      <c r="C195" s="45" t="s">
        <v>1088</v>
      </c>
      <c r="D195" s="15" t="str">
        <f t="shared" si="34"/>
        <v>N/A</v>
      </c>
      <c r="E195" s="28" t="s">
        <v>1088</v>
      </c>
      <c r="F195" s="15" t="str">
        <f>IF($B195="N/A","N/A",IF(E195&gt;15,"No",IF(E195&lt;-15,"No","Yes")))</f>
        <v>N/A</v>
      </c>
      <c r="G195" s="28">
        <v>100</v>
      </c>
      <c r="H195" s="15" t="str">
        <f>IF($B195="N/A","N/A",IF(G195&gt;15,"No",IF(G195&lt;-15,"No","Yes")))</f>
        <v>N/A</v>
      </c>
      <c r="I195" s="28" t="s">
        <v>1088</v>
      </c>
      <c r="J195" s="28" t="s">
        <v>1088</v>
      </c>
      <c r="K195" s="15" t="str">
        <f t="shared" si="32"/>
        <v>N/A</v>
      </c>
    </row>
    <row r="196" spans="1:11" x14ac:dyDescent="0.25">
      <c r="A196" s="42" t="s">
        <v>268</v>
      </c>
      <c r="B196" s="30" t="s">
        <v>55</v>
      </c>
      <c r="C196" s="45">
        <v>86.111335964000006</v>
      </c>
      <c r="D196" s="15" t="str">
        <f>IF($B196="N/A","N/A",IF(C196&gt;100,"No",IF(C196&lt;98,"No","Yes")))</f>
        <v>No</v>
      </c>
      <c r="E196" s="28">
        <v>87.797271784000003</v>
      </c>
      <c r="F196" s="15" t="str">
        <f>IF($B196="N/A","N/A",IF(E196&gt;100,"No",IF(E196&lt;98,"No","Yes")))</f>
        <v>No</v>
      </c>
      <c r="G196" s="28">
        <v>92.334064490000003</v>
      </c>
      <c r="H196" s="15" t="str">
        <f>IF($B196="N/A","N/A",IF(G196&gt;100,"No",IF(G196&lt;98,"No","Yes")))</f>
        <v>No</v>
      </c>
      <c r="I196" s="28">
        <v>1.958</v>
      </c>
      <c r="J196" s="28">
        <v>5.1669999999999998</v>
      </c>
      <c r="K196" s="15" t="str">
        <f t="shared" si="32"/>
        <v>Yes</v>
      </c>
    </row>
    <row r="197" spans="1:11" x14ac:dyDescent="0.25">
      <c r="A197" s="42" t="s">
        <v>269</v>
      </c>
      <c r="B197" s="30" t="s">
        <v>50</v>
      </c>
      <c r="C197" s="45">
        <v>52.533621363000002</v>
      </c>
      <c r="D197" s="15" t="str">
        <f t="shared" si="34"/>
        <v>N/A</v>
      </c>
      <c r="E197" s="28">
        <v>54.246437653999998</v>
      </c>
      <c r="F197" s="15" t="str">
        <f>IF($B197="N/A","N/A",IF(E197&gt;15,"No",IF(E197&lt;-15,"No","Yes")))</f>
        <v>N/A</v>
      </c>
      <c r="G197" s="28">
        <v>54.755527837999999</v>
      </c>
      <c r="H197" s="15" t="str">
        <f>IF($B197="N/A","N/A",IF(G197&gt;15,"No",IF(G197&lt;-15,"No","Yes")))</f>
        <v>N/A</v>
      </c>
      <c r="I197" s="28">
        <v>3.26</v>
      </c>
      <c r="J197" s="28">
        <v>0.9385</v>
      </c>
      <c r="K197" s="15" t="str">
        <f t="shared" si="32"/>
        <v>Yes</v>
      </c>
    </row>
    <row r="198" spans="1:11" x14ac:dyDescent="0.25">
      <c r="A198" s="42" t="s">
        <v>270</v>
      </c>
      <c r="B198" s="30" t="s">
        <v>50</v>
      </c>
      <c r="C198" s="45">
        <v>41.871453871</v>
      </c>
      <c r="D198" s="15" t="str">
        <f t="shared" si="34"/>
        <v>N/A</v>
      </c>
      <c r="E198" s="28">
        <v>41.147435539</v>
      </c>
      <c r="F198" s="15" t="str">
        <f>IF($B198="N/A","N/A",IF(E198&gt;15,"No",IF(E198&lt;-15,"No","Yes")))</f>
        <v>N/A</v>
      </c>
      <c r="G198" s="28">
        <v>41.376718056999998</v>
      </c>
      <c r="H198" s="15" t="str">
        <f>IF($B198="N/A","N/A",IF(G198&gt;15,"No",IF(G198&lt;-15,"No","Yes")))</f>
        <v>N/A</v>
      </c>
      <c r="I198" s="28">
        <v>-1.73</v>
      </c>
      <c r="J198" s="28">
        <v>0.55720000000000003</v>
      </c>
      <c r="K198" s="15" t="str">
        <f t="shared" si="32"/>
        <v>Yes</v>
      </c>
    </row>
    <row r="199" spans="1:11" x14ac:dyDescent="0.25">
      <c r="A199" s="42" t="s">
        <v>296</v>
      </c>
      <c r="B199" s="30" t="s">
        <v>50</v>
      </c>
      <c r="C199" s="45">
        <v>5.5949247660000001</v>
      </c>
      <c r="D199" s="15" t="str">
        <f t="shared" si="34"/>
        <v>N/A</v>
      </c>
      <c r="E199" s="28">
        <v>4.6061268066999999</v>
      </c>
      <c r="F199" s="15" t="str">
        <f>IF($B199="N/A","N/A",IF(E199&gt;15,"No",IF(E199&lt;-15,"No","Yes")))</f>
        <v>N/A</v>
      </c>
      <c r="G199" s="28">
        <v>3.8677541048999999</v>
      </c>
      <c r="H199" s="15" t="str">
        <f>IF($B199="N/A","N/A",IF(G199&gt;15,"No",IF(G199&lt;-15,"No","Yes")))</f>
        <v>N/A</v>
      </c>
      <c r="I199" s="28">
        <v>-17.7</v>
      </c>
      <c r="J199" s="28">
        <v>-16</v>
      </c>
      <c r="K199" s="15" t="str">
        <f t="shared" si="32"/>
        <v>No</v>
      </c>
    </row>
    <row r="200" spans="1:11" x14ac:dyDescent="0.25">
      <c r="A200" s="208" t="s">
        <v>179</v>
      </c>
      <c r="B200" s="209"/>
      <c r="C200" s="209"/>
      <c r="D200" s="209"/>
      <c r="E200" s="209"/>
      <c r="F200" s="209"/>
      <c r="G200" s="209"/>
      <c r="H200" s="209"/>
      <c r="I200" s="209"/>
      <c r="J200" s="209"/>
      <c r="K200" s="210"/>
    </row>
    <row r="201" spans="1:11" x14ac:dyDescent="0.25">
      <c r="A201" s="42" t="s">
        <v>830</v>
      </c>
      <c r="B201" s="30" t="s">
        <v>50</v>
      </c>
      <c r="C201" s="45" t="s">
        <v>50</v>
      </c>
      <c r="D201" s="15" t="str">
        <f t="shared" si="34"/>
        <v>N/A</v>
      </c>
      <c r="E201" s="28">
        <v>69.362696407000001</v>
      </c>
      <c r="F201" s="15" t="str">
        <f>IF($B201="N/A","N/A",IF(E201&gt;15,"No",IF(E201&lt;-15,"No","Yes")))</f>
        <v>N/A</v>
      </c>
      <c r="G201" s="28">
        <v>68.584302868999998</v>
      </c>
      <c r="H201" s="15" t="str">
        <f>IF($B201="N/A","N/A",IF(G201&gt;15,"No",IF(G201&lt;-15,"No","Yes")))</f>
        <v>N/A</v>
      </c>
      <c r="I201" s="28" t="s">
        <v>50</v>
      </c>
      <c r="J201" s="28">
        <v>-1.1200000000000001</v>
      </c>
      <c r="K201" s="15" t="str">
        <f t="shared" si="32"/>
        <v>Yes</v>
      </c>
    </row>
    <row r="202" spans="1:11" x14ac:dyDescent="0.25">
      <c r="A202" s="42" t="s">
        <v>275</v>
      </c>
      <c r="B202" s="30" t="s">
        <v>50</v>
      </c>
      <c r="C202" s="45" t="s">
        <v>50</v>
      </c>
      <c r="D202" s="15" t="str">
        <f t="shared" ref="D202" si="35">IF($B202="N/A","N/A",IF(C202&gt;15,"No",IF(C202&lt;-15,"No","Yes")))</f>
        <v>N/A</v>
      </c>
      <c r="E202" s="28">
        <v>30.637303592999999</v>
      </c>
      <c r="F202" s="15" t="str">
        <f>IF($B202="N/A","N/A",IF(E202&gt;15,"No",IF(E202&lt;-15,"No","Yes")))</f>
        <v>N/A</v>
      </c>
      <c r="G202" s="28">
        <v>31.415697131000002</v>
      </c>
      <c r="H202" s="15" t="str">
        <f>IF($B202="N/A","N/A",IF(G202&gt;15,"No",IF(G202&lt;-15,"No","Yes")))</f>
        <v>N/A</v>
      </c>
      <c r="I202" s="28" t="s">
        <v>50</v>
      </c>
      <c r="J202" s="28">
        <v>2.5409999999999999</v>
      </c>
      <c r="K202" s="15" t="str">
        <f t="shared" ref="K202" si="36">IF(J202="Div by 0", "N/A", IF(J202="N/A","N/A", IF(J202&gt;15, "No", IF(J202&lt;-15, "No", "Yes"))))</f>
        <v>Yes</v>
      </c>
    </row>
    <row r="203" spans="1:11" x14ac:dyDescent="0.25">
      <c r="A203" s="42" t="s">
        <v>884</v>
      </c>
      <c r="B203" s="30" t="s">
        <v>50</v>
      </c>
      <c r="C203" s="45" t="s">
        <v>50</v>
      </c>
      <c r="D203" s="15" t="str">
        <f t="shared" ref="D203" si="37">IF($B203="N/A","N/A",IF(C203&gt;15,"No",IF(C203&lt;-15,"No","Yes")))</f>
        <v>N/A</v>
      </c>
      <c r="E203" s="28">
        <v>0</v>
      </c>
      <c r="F203" s="15" t="str">
        <f>IF($B203="N/A","N/A",IF(E203&gt;15,"No",IF(E203&lt;-15,"No","Yes")))</f>
        <v>N/A</v>
      </c>
      <c r="G203" s="28">
        <v>9.5762720000000003E-4</v>
      </c>
      <c r="H203" s="15" t="str">
        <f>IF($B203="N/A","N/A",IF(G203&gt;15,"No",IF(G203&lt;-15,"No","Yes")))</f>
        <v>N/A</v>
      </c>
      <c r="I203" s="28" t="s">
        <v>50</v>
      </c>
      <c r="J203" s="28" t="s">
        <v>1088</v>
      </c>
      <c r="K203" s="15" t="str">
        <f t="shared" ref="K203" si="38">IF(J203="Div by 0", "N/A", IF(J203="N/A","N/A", IF(J203&gt;15, "No", IF(J203&lt;-15, "No", "Yes"))))</f>
        <v>N/A</v>
      </c>
    </row>
    <row r="204" spans="1:11" x14ac:dyDescent="0.25">
      <c r="A204" s="42" t="s">
        <v>285</v>
      </c>
      <c r="B204" s="30" t="s">
        <v>50</v>
      </c>
      <c r="C204" s="45" t="s">
        <v>50</v>
      </c>
      <c r="D204" s="15" t="str">
        <f t="shared" si="34"/>
        <v>N/A</v>
      </c>
      <c r="E204" s="28">
        <v>0</v>
      </c>
      <c r="F204" s="15" t="str">
        <f>IF($B204="N/A","N/A",IF(E204&gt;15,"No",IF(E204&lt;-15,"No","Yes")))</f>
        <v>N/A</v>
      </c>
      <c r="G204" s="28">
        <v>0</v>
      </c>
      <c r="H204" s="15" t="str">
        <f>IF($B204="N/A","N/A",IF(G204&gt;15,"No",IF(G204&lt;-15,"No","Yes")))</f>
        <v>N/A</v>
      </c>
      <c r="I204" s="28" t="s">
        <v>50</v>
      </c>
      <c r="J204" s="28" t="s">
        <v>1088</v>
      </c>
      <c r="K204" s="15" t="str">
        <f t="shared" si="32"/>
        <v>N/A</v>
      </c>
    </row>
  </sheetData>
  <mergeCells count="15">
    <mergeCell ref="A5:K5"/>
    <mergeCell ref="A27:K27"/>
    <mergeCell ref="A159:K159"/>
    <mergeCell ref="A53:K53"/>
    <mergeCell ref="A80:K80"/>
    <mergeCell ref="A101:K101"/>
    <mergeCell ref="A107:K107"/>
    <mergeCell ref="A134:K134"/>
    <mergeCell ref="A38:K38"/>
    <mergeCell ref="A50:K50"/>
    <mergeCell ref="A200:K200"/>
    <mergeCell ref="A113:K113"/>
    <mergeCell ref="A132:K132"/>
    <mergeCell ref="A186:K186"/>
    <mergeCell ref="A168:K168"/>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46"/>
  <sheetViews>
    <sheetView zoomScale="70" zoomScaleNormal="70" zoomScaleSheetLayoutView="85" workbookViewId="0">
      <pane xSplit="1" ySplit="4" topLeftCell="B5" activePane="bottomRight" state="frozen"/>
      <selection pane="topRight"/>
      <selection pane="bottomLeft"/>
      <selection pane="bottomRight" activeCell="A2" sqref="A2"/>
    </sheetView>
  </sheetViews>
  <sheetFormatPr defaultColWidth="9.1796875" defaultRowHeight="12.5" x14ac:dyDescent="0.25"/>
  <cols>
    <col min="1" max="1" width="70.7265625" style="9" customWidth="1"/>
    <col min="2" max="2" width="13.453125" style="9" customWidth="1"/>
    <col min="3" max="8" width="10.81640625" style="9" customWidth="1"/>
    <col min="9" max="10" width="13.7265625" style="9" customWidth="1"/>
    <col min="11" max="11" width="20.54296875" style="9" customWidth="1"/>
    <col min="12" max="16384" width="9.1796875" style="9"/>
  </cols>
  <sheetData>
    <row r="1" spans="1:12" ht="12.75" customHeight="1" x14ac:dyDescent="0.3">
      <c r="A1" s="21" t="s">
        <v>966</v>
      </c>
      <c r="B1" s="3"/>
      <c r="C1" s="3"/>
      <c r="D1" s="3"/>
      <c r="E1" s="3"/>
      <c r="F1" s="3"/>
      <c r="G1" s="3"/>
      <c r="H1" s="3"/>
      <c r="I1" s="3"/>
      <c r="J1" s="3"/>
      <c r="K1" s="4"/>
    </row>
    <row r="2" spans="1:12" ht="12.75" customHeight="1" x14ac:dyDescent="0.3">
      <c r="A2" s="21" t="s">
        <v>1087</v>
      </c>
      <c r="B2" s="3"/>
      <c r="C2" s="3"/>
      <c r="D2" s="3"/>
      <c r="E2" s="3"/>
      <c r="F2" s="3"/>
      <c r="G2" s="3"/>
      <c r="H2" s="3"/>
      <c r="I2" s="3"/>
      <c r="J2" s="3"/>
      <c r="K2" s="4"/>
    </row>
    <row r="3" spans="1:12" ht="12.75" customHeight="1" x14ac:dyDescent="0.3">
      <c r="B3" s="10"/>
      <c r="C3" s="10"/>
      <c r="D3" s="10"/>
      <c r="E3" s="10"/>
      <c r="F3" s="10"/>
      <c r="G3" s="10"/>
      <c r="H3" s="10"/>
      <c r="I3" s="10"/>
      <c r="J3" s="10"/>
      <c r="K3" s="11"/>
    </row>
    <row r="4" spans="1:12" ht="55.5" customHeight="1" x14ac:dyDescent="0.3">
      <c r="A4" s="49" t="s">
        <v>44</v>
      </c>
      <c r="B4" s="12" t="s">
        <v>45</v>
      </c>
      <c r="C4" s="12" t="s">
        <v>874</v>
      </c>
      <c r="D4" s="12" t="s">
        <v>875</v>
      </c>
      <c r="E4" s="12" t="s">
        <v>958</v>
      </c>
      <c r="F4" s="12" t="s">
        <v>962</v>
      </c>
      <c r="G4" s="12" t="s">
        <v>959</v>
      </c>
      <c r="H4" s="12" t="s">
        <v>960</v>
      </c>
      <c r="I4" s="12" t="s">
        <v>873</v>
      </c>
      <c r="J4" s="12" t="s">
        <v>961</v>
      </c>
      <c r="K4" s="5" t="s">
        <v>757</v>
      </c>
      <c r="L4" s="13"/>
    </row>
    <row r="5" spans="1:12" ht="12.75" customHeight="1" x14ac:dyDescent="0.3">
      <c r="A5" s="215" t="s">
        <v>131</v>
      </c>
      <c r="B5" s="212"/>
      <c r="C5" s="212"/>
      <c r="D5" s="212"/>
      <c r="E5" s="212"/>
      <c r="F5" s="212"/>
      <c r="G5" s="212"/>
      <c r="H5" s="212"/>
      <c r="I5" s="212"/>
      <c r="J5" s="212"/>
      <c r="K5" s="213"/>
      <c r="L5" s="13"/>
    </row>
    <row r="6" spans="1:12" x14ac:dyDescent="0.25">
      <c r="A6" s="1" t="s">
        <v>46</v>
      </c>
      <c r="B6" s="2" t="s">
        <v>50</v>
      </c>
      <c r="C6" s="14">
        <v>3993718</v>
      </c>
      <c r="D6" s="15" t="str">
        <f>IF($B6="N/A","N/A",IF(C6&gt;15,"No",IF(C6&lt;-15,"No","Yes")))</f>
        <v>N/A</v>
      </c>
      <c r="E6" s="14">
        <v>3957711</v>
      </c>
      <c r="F6" s="15" t="str">
        <f>IF($B6="N/A","N/A",IF(E6&gt;15,"No",IF(E6&lt;-15,"No","Yes")))</f>
        <v>N/A</v>
      </c>
      <c r="G6" s="14">
        <v>6366233</v>
      </c>
      <c r="H6" s="15" t="str">
        <f>IF($B6="N/A","N/A",IF(G6&gt;15,"No",IF(G6&lt;-15,"No","Yes")))</f>
        <v>N/A</v>
      </c>
      <c r="I6" s="16">
        <v>-0.90200000000000002</v>
      </c>
      <c r="J6" s="16">
        <v>60.86</v>
      </c>
      <c r="K6" s="15" t="str">
        <f>IF(J6="Div by 0", "N/A", IF(J6="N/A","N/A", IF(J6&gt;15, "No", IF(J6&lt;-15, "No", "Yes"))))</f>
        <v>No</v>
      </c>
    </row>
    <row r="7" spans="1:12" x14ac:dyDescent="0.25">
      <c r="A7" s="53" t="s">
        <v>694</v>
      </c>
      <c r="B7" s="2" t="s">
        <v>50</v>
      </c>
      <c r="C7" s="17">
        <v>0</v>
      </c>
      <c r="D7" s="15" t="str">
        <f>IF($B7="N/A","N/A",IF(C7&gt;15,"No",IF(C7&lt;-15,"No","Yes")))</f>
        <v>N/A</v>
      </c>
      <c r="E7" s="17">
        <v>0</v>
      </c>
      <c r="F7" s="15" t="str">
        <f>IF($B7="N/A","N/A",IF(E7&gt;15,"No",IF(E7&lt;-15,"No","Yes")))</f>
        <v>N/A</v>
      </c>
      <c r="G7" s="17">
        <v>0</v>
      </c>
      <c r="H7" s="15" t="str">
        <f>IF($B7="N/A","N/A",IF(G7&gt;15,"No",IF(G7&lt;-15,"No","Yes")))</f>
        <v>N/A</v>
      </c>
      <c r="I7" s="16" t="s">
        <v>1088</v>
      </c>
      <c r="J7" s="16" t="s">
        <v>1088</v>
      </c>
      <c r="K7" s="15" t="str">
        <f>IF(J7="Div by 0", "N/A", IF(J7="N/A","N/A", IF(J7&gt;15, "No", IF(J7&lt;-15, "No", "Yes"))))</f>
        <v>N/A</v>
      </c>
    </row>
    <row r="8" spans="1:12" x14ac:dyDescent="0.25">
      <c r="A8" s="53" t="s">
        <v>695</v>
      </c>
      <c r="B8" s="2" t="s">
        <v>50</v>
      </c>
      <c r="C8" s="17">
        <v>0</v>
      </c>
      <c r="D8" s="15" t="str">
        <f>IF($B8="N/A","N/A",IF(C8&gt;15,"No",IF(C8&lt;-15,"No","Yes")))</f>
        <v>N/A</v>
      </c>
      <c r="E8" s="17">
        <v>0</v>
      </c>
      <c r="F8" s="15" t="str">
        <f>IF($B8="N/A","N/A",IF(E8&gt;15,"No",IF(E8&lt;-15,"No","Yes")))</f>
        <v>N/A</v>
      </c>
      <c r="G8" s="17">
        <v>0</v>
      </c>
      <c r="H8" s="15" t="str">
        <f>IF($B8="N/A","N/A",IF(G8&gt;15,"No",IF(G8&lt;-15,"No","Yes")))</f>
        <v>N/A</v>
      </c>
      <c r="I8" s="16" t="s">
        <v>1088</v>
      </c>
      <c r="J8" s="16" t="s">
        <v>1088</v>
      </c>
      <c r="K8" s="15" t="str">
        <f>IF(J8="Div by 0", "N/A", IF(J8="N/A","N/A", IF(J8&gt;15, "No", IF(J8&lt;-15, "No", "Yes"))))</f>
        <v>N/A</v>
      </c>
    </row>
    <row r="9" spans="1:12" x14ac:dyDescent="0.25">
      <c r="A9" s="1" t="s">
        <v>47</v>
      </c>
      <c r="B9" s="2" t="s">
        <v>50</v>
      </c>
      <c r="C9" s="14">
        <v>3993718</v>
      </c>
      <c r="D9" s="15" t="str">
        <f>IF($B9="N/A","N/A",IF(C9&gt;15,"No",IF(C9&lt;-15,"No","Yes")))</f>
        <v>N/A</v>
      </c>
      <c r="E9" s="14">
        <v>3957711</v>
      </c>
      <c r="F9" s="15" t="str">
        <f>IF($B9="N/A","N/A",IF(E9&gt;15,"No",IF(E9&lt;-15,"No","Yes")))</f>
        <v>N/A</v>
      </c>
      <c r="G9" s="14">
        <v>6366233</v>
      </c>
      <c r="H9" s="15" t="str">
        <f>IF($B9="N/A","N/A",IF(G9&gt;15,"No",IF(G9&lt;-15,"No","Yes")))</f>
        <v>N/A</v>
      </c>
      <c r="I9" s="16">
        <v>-0.90200000000000002</v>
      </c>
      <c r="J9" s="16">
        <v>60.86</v>
      </c>
      <c r="K9" s="15" t="str">
        <f t="shared" ref="K9:K17" si="0">IF(J9="Div by 0", "N/A", IF(J9="N/A","N/A", IF(J9&gt;15, "No", IF(J9&lt;-15, "No", "Yes"))))</f>
        <v>No</v>
      </c>
    </row>
    <row r="10" spans="1:12" ht="14.25" customHeight="1" x14ac:dyDescent="0.25">
      <c r="A10" s="53" t="s">
        <v>697</v>
      </c>
      <c r="B10" s="2" t="s">
        <v>50</v>
      </c>
      <c r="C10" s="17">
        <v>1.2065448786999999</v>
      </c>
      <c r="D10" s="15" t="str">
        <f>IF($B10="N/A","N/A",IF(C10&gt;15,"No",IF(C10&lt;-15,"No","Yes")))</f>
        <v>N/A</v>
      </c>
      <c r="E10" s="17">
        <v>0.34049984950000001</v>
      </c>
      <c r="F10" s="15" t="str">
        <f>IF($B10="N/A","N/A",IF(E10&gt;15,"No",IF(E10&lt;-15,"No","Yes")))</f>
        <v>N/A</v>
      </c>
      <c r="G10" s="17">
        <v>4.9679771381000002</v>
      </c>
      <c r="H10" s="15" t="str">
        <f>IF($B10="N/A","N/A",IF(G10&gt;15,"No",IF(G10&lt;-15,"No","Yes")))</f>
        <v>N/A</v>
      </c>
      <c r="I10" s="16">
        <v>-71.8</v>
      </c>
      <c r="J10" s="16">
        <v>1359</v>
      </c>
      <c r="K10" s="15" t="str">
        <f t="shared" si="0"/>
        <v>No</v>
      </c>
    </row>
    <row r="11" spans="1:12" x14ac:dyDescent="0.25">
      <c r="A11" s="53" t="s">
        <v>698</v>
      </c>
      <c r="B11" s="2" t="s">
        <v>174</v>
      </c>
      <c r="C11" s="17">
        <v>99.784169676000005</v>
      </c>
      <c r="D11" s="15" t="str">
        <f>IF($B11="N/A","N/A",IF(C11&gt;1,"Yes","No"))</f>
        <v>Yes</v>
      </c>
      <c r="E11" s="17">
        <v>99.955476402000002</v>
      </c>
      <c r="F11" s="15" t="str">
        <f>IF($B11="N/A","N/A",IF(E11&gt;1,"Yes","No"))</f>
        <v>Yes</v>
      </c>
      <c r="G11" s="17">
        <v>99.661052319000007</v>
      </c>
      <c r="H11" s="15" t="str">
        <f>IF($B11="N/A","N/A",IF(G11&gt;1,"Yes","No"))</f>
        <v>Yes</v>
      </c>
      <c r="I11" s="16">
        <v>0.17169999999999999</v>
      </c>
      <c r="J11" s="16">
        <v>-0.29499999999999998</v>
      </c>
      <c r="K11" s="15" t="str">
        <f t="shared" si="0"/>
        <v>Yes</v>
      </c>
    </row>
    <row r="12" spans="1:12" ht="12.75" customHeight="1" x14ac:dyDescent="0.25">
      <c r="A12" s="53" t="s">
        <v>699</v>
      </c>
      <c r="B12" s="2" t="s">
        <v>50</v>
      </c>
      <c r="C12" s="22">
        <v>34.116569128000002</v>
      </c>
      <c r="D12" s="15" t="str">
        <f>IF($B12="N/A","N/A",IF(C12&gt;15,"No",IF(C12&lt;-15,"No","Yes")))</f>
        <v>N/A</v>
      </c>
      <c r="E12" s="22">
        <v>98.921119026</v>
      </c>
      <c r="F12" s="15" t="str">
        <f>IF($B12="N/A","N/A",IF(E12&gt;15,"No",IF(E12&lt;-15,"No","Yes")))</f>
        <v>N/A</v>
      </c>
      <c r="G12" s="22">
        <v>81.504820202999994</v>
      </c>
      <c r="H12" s="15" t="str">
        <f>IF($B12="N/A","N/A",IF(G12&gt;15,"No",IF(G12&lt;-15,"No","Yes")))</f>
        <v>N/A</v>
      </c>
      <c r="I12" s="16">
        <v>190</v>
      </c>
      <c r="J12" s="16">
        <v>-17.600000000000001</v>
      </c>
      <c r="K12" s="15" t="str">
        <f t="shared" si="0"/>
        <v>No</v>
      </c>
    </row>
    <row r="13" spans="1:12" ht="12.75" customHeight="1" x14ac:dyDescent="0.25">
      <c r="A13" s="31" t="s">
        <v>845</v>
      </c>
      <c r="B13" s="30" t="s">
        <v>50</v>
      </c>
      <c r="C13" s="27">
        <v>135</v>
      </c>
      <c r="D13" s="15" t="str">
        <f>IF($B13="N/A","N/A",IF(C13&gt;15,"No",IF(C13&lt;-15,"No","Yes")))</f>
        <v>N/A</v>
      </c>
      <c r="E13" s="27">
        <v>434</v>
      </c>
      <c r="F13" s="15" t="str">
        <f>IF($B13="N/A","N/A",IF(E13&gt;15,"No",IF(E13&lt;-15,"No","Yes")))</f>
        <v>N/A</v>
      </c>
      <c r="G13" s="27">
        <v>425</v>
      </c>
      <c r="H13" s="15" t="str">
        <f>IF($B13="N/A","N/A",IF(G13&gt;15,"No",IF(G13&lt;-15,"No","Yes")))</f>
        <v>N/A</v>
      </c>
      <c r="I13" s="30" t="s">
        <v>1111</v>
      </c>
      <c r="J13" s="28">
        <v>-2.0699999999999998</v>
      </c>
      <c r="K13" s="15" t="str">
        <f t="shared" si="0"/>
        <v>Yes</v>
      </c>
    </row>
    <row r="14" spans="1:12" ht="27.75" customHeight="1" x14ac:dyDescent="0.25">
      <c r="A14" s="1" t="s">
        <v>846</v>
      </c>
      <c r="B14" s="30" t="s">
        <v>50</v>
      </c>
      <c r="C14" s="22">
        <v>34.296296296000001</v>
      </c>
      <c r="D14" s="15" t="str">
        <f>IF($B14="N/A","N/A",IF(C14&gt;60,"No",IF(C14&lt;15,"No","Yes")))</f>
        <v>N/A</v>
      </c>
      <c r="E14" s="22">
        <v>33.905529954000002</v>
      </c>
      <c r="F14" s="15" t="str">
        <f>IF($B14="N/A","N/A",IF(E14&gt;60,"No",IF(E14&lt;15,"No","Yes")))</f>
        <v>N/A</v>
      </c>
      <c r="G14" s="22">
        <v>44.625882353000002</v>
      </c>
      <c r="H14" s="15" t="str">
        <f>IF($B14="N/A","N/A",IF(G14&gt;60,"No",IF(G14&lt;15,"No","Yes")))</f>
        <v>N/A</v>
      </c>
      <c r="I14" s="16">
        <v>-1.1399999999999999</v>
      </c>
      <c r="J14" s="16">
        <v>31.62</v>
      </c>
      <c r="K14" s="15" t="str">
        <f t="shared" si="0"/>
        <v>No</v>
      </c>
    </row>
    <row r="15" spans="1:12" x14ac:dyDescent="0.25">
      <c r="A15" s="1" t="s">
        <v>165</v>
      </c>
      <c r="B15" s="30" t="s">
        <v>127</v>
      </c>
      <c r="C15" s="27">
        <v>0</v>
      </c>
      <c r="D15" s="15" t="str">
        <f>IF($B15="N/A","N/A",IF(C15="N/A","N/A",IF(C15=0,"Yes","No")))</f>
        <v>Yes</v>
      </c>
      <c r="E15" s="27">
        <v>0</v>
      </c>
      <c r="F15" s="15" t="str">
        <f>IF($B15="N/A","N/A",IF(E15="N/A","N/A",IF(E15=0,"Yes","No")))</f>
        <v>Yes</v>
      </c>
      <c r="G15" s="27">
        <v>0</v>
      </c>
      <c r="H15" s="15" t="str">
        <f>IF($B15="N/A","N/A",IF(G15=0,"Yes","No"))</f>
        <v>Yes</v>
      </c>
      <c r="I15" s="30" t="s">
        <v>1088</v>
      </c>
      <c r="J15" s="28" t="s">
        <v>1088</v>
      </c>
      <c r="K15" s="15" t="str">
        <f t="shared" si="0"/>
        <v>N/A</v>
      </c>
    </row>
    <row r="16" spans="1:12" x14ac:dyDescent="0.25">
      <c r="A16" s="57" t="s">
        <v>940</v>
      </c>
      <c r="B16" s="2" t="s">
        <v>50</v>
      </c>
      <c r="C16" s="17" t="s">
        <v>50</v>
      </c>
      <c r="D16" s="15" t="str">
        <f>IF($B16="N/A","N/A",IF(C16&gt;15,"No",IF(C16&lt;-15,"No","Yes")))</f>
        <v>N/A</v>
      </c>
      <c r="E16" s="17">
        <v>0</v>
      </c>
      <c r="F16" s="15" t="str">
        <f>IF($B16="N/A","N/A",IF(E16&gt;15,"No",IF(E16&lt;-15,"No","Yes")))</f>
        <v>N/A</v>
      </c>
      <c r="G16" s="17">
        <v>0</v>
      </c>
      <c r="H16" s="15" t="str">
        <f>IF($B16="N/A","N/A",IF(G16&gt;15,"No",IF(G16&lt;-15,"No","Yes")))</f>
        <v>N/A</v>
      </c>
      <c r="I16" s="16" t="s">
        <v>50</v>
      </c>
      <c r="J16" s="16" t="s">
        <v>1088</v>
      </c>
      <c r="K16" s="15" t="str">
        <f t="shared" si="0"/>
        <v>N/A</v>
      </c>
    </row>
    <row r="17" spans="1:11" x14ac:dyDescent="0.25">
      <c r="A17" s="57" t="s">
        <v>941</v>
      </c>
      <c r="B17" s="2" t="s">
        <v>50</v>
      </c>
      <c r="C17" s="190" t="s">
        <v>50</v>
      </c>
      <c r="D17" s="15" t="str">
        <f>IF($B17="N/A","N/A",IF(C17&gt;15,"No",IF(C17&lt;-15,"No","Yes")))</f>
        <v>N/A</v>
      </c>
      <c r="E17" s="190">
        <v>0</v>
      </c>
      <c r="F17" s="15" t="str">
        <f>IF($B17="N/A","N/A",IF(E17&gt;15,"No",IF(E17&lt;-15,"No","Yes")))</f>
        <v>N/A</v>
      </c>
      <c r="G17" s="190">
        <v>0</v>
      </c>
      <c r="H17" s="15" t="str">
        <f>IF($B17="N/A","N/A",IF(G17&gt;15,"No",IF(G17&lt;-15,"No","Yes")))</f>
        <v>N/A</v>
      </c>
      <c r="I17" s="16" t="s">
        <v>50</v>
      </c>
      <c r="J17" s="16" t="s">
        <v>1088</v>
      </c>
      <c r="K17" s="15" t="str">
        <f t="shared" si="0"/>
        <v>N/A</v>
      </c>
    </row>
    <row r="18" spans="1:11" ht="13" x14ac:dyDescent="0.3">
      <c r="A18" s="215" t="s">
        <v>210</v>
      </c>
      <c r="B18" s="212"/>
      <c r="C18" s="212"/>
      <c r="D18" s="212"/>
      <c r="E18" s="212"/>
      <c r="F18" s="212"/>
      <c r="G18" s="212"/>
      <c r="H18" s="212"/>
      <c r="I18" s="212"/>
      <c r="J18" s="212"/>
      <c r="K18" s="213"/>
    </row>
    <row r="19" spans="1:11" x14ac:dyDescent="0.25">
      <c r="A19" s="1" t="s">
        <v>46</v>
      </c>
      <c r="B19" s="2" t="s">
        <v>50</v>
      </c>
      <c r="C19" s="14">
        <v>3993718</v>
      </c>
      <c r="D19" s="15" t="str">
        <f>IF($B19="N/A","N/A",IF(C19&gt;15,"No",IF(C19&lt;-15,"No","Yes")))</f>
        <v>N/A</v>
      </c>
      <c r="E19" s="14">
        <v>3957711</v>
      </c>
      <c r="F19" s="15" t="str">
        <f>IF($B19="N/A","N/A",IF(E19&gt;15,"No",IF(E19&lt;-15,"No","Yes")))</f>
        <v>N/A</v>
      </c>
      <c r="G19" s="14">
        <v>6366233</v>
      </c>
      <c r="H19" s="15" t="str">
        <f>IF($B19="N/A","N/A",IF(G19&gt;15,"No",IF(G19&lt;-15,"No","Yes")))</f>
        <v>N/A</v>
      </c>
      <c r="I19" s="16">
        <v>-0.90200000000000002</v>
      </c>
      <c r="J19" s="16">
        <v>60.86</v>
      </c>
      <c r="K19" s="15" t="str">
        <f t="shared" ref="K19:K35" si="1">IF(J19="Div by 0", "N/A", IF(J19="N/A","N/A", IF(J19&gt;15, "No", IF(J19&lt;-15, "No", "Yes"))))</f>
        <v>No</v>
      </c>
    </row>
    <row r="20" spans="1:11" x14ac:dyDescent="0.25">
      <c r="A20" s="1" t="s">
        <v>170</v>
      </c>
      <c r="B20" s="2" t="s">
        <v>53</v>
      </c>
      <c r="C20" s="17">
        <v>100</v>
      </c>
      <c r="D20" s="15" t="str">
        <f>IF($B20="N/A","N/A",IF(C20&gt;100,"No",IF(C20&lt;95,"No","Yes")))</f>
        <v>Yes</v>
      </c>
      <c r="E20" s="17">
        <v>100</v>
      </c>
      <c r="F20" s="15" t="str">
        <f>IF($B20="N/A","N/A",IF(E20&gt;100,"No",IF(E20&lt;95,"No","Yes")))</f>
        <v>Yes</v>
      </c>
      <c r="G20" s="17">
        <v>100</v>
      </c>
      <c r="H20" s="15" t="str">
        <f>IF($B20="N/A","N/A",IF(G20&gt;100,"No",IF(G20&lt;95,"No","Yes")))</f>
        <v>Yes</v>
      </c>
      <c r="I20" s="16">
        <v>0</v>
      </c>
      <c r="J20" s="16">
        <v>0</v>
      </c>
      <c r="K20" s="15" t="str">
        <f t="shared" si="1"/>
        <v>Yes</v>
      </c>
    </row>
    <row r="21" spans="1:11" x14ac:dyDescent="0.25">
      <c r="A21" s="1" t="s">
        <v>169</v>
      </c>
      <c r="B21" s="2" t="s">
        <v>127</v>
      </c>
      <c r="C21" s="17">
        <v>0</v>
      </c>
      <c r="D21" s="15" t="str">
        <f>IF($B21="N/A","N/A",IF(C21=0,"Yes","No"))</f>
        <v>Yes</v>
      </c>
      <c r="E21" s="17">
        <v>0</v>
      </c>
      <c r="F21" s="15" t="str">
        <f>IF($B21="N/A","N/A",IF(E21=0,"Yes","No"))</f>
        <v>Yes</v>
      </c>
      <c r="G21" s="17">
        <v>0</v>
      </c>
      <c r="H21" s="15" t="str">
        <f>IF($B21="N/A","N/A",IF(G21=0,"Yes","No"))</f>
        <v>Yes</v>
      </c>
      <c r="I21" s="16" t="s">
        <v>1088</v>
      </c>
      <c r="J21" s="16" t="s">
        <v>1088</v>
      </c>
      <c r="K21" s="15" t="str">
        <f t="shared" si="1"/>
        <v>N/A</v>
      </c>
    </row>
    <row r="22" spans="1:11" x14ac:dyDescent="0.25">
      <c r="A22" s="1" t="s">
        <v>184</v>
      </c>
      <c r="B22" s="2" t="s">
        <v>132</v>
      </c>
      <c r="C22" s="22">
        <v>55.782201196999999</v>
      </c>
      <c r="D22" s="15" t="str">
        <f>IF($B22="N/A","N/A",IF(C22&gt;60,"No",IF(C22&lt;15,"No","Yes")))</f>
        <v>Yes</v>
      </c>
      <c r="E22" s="22">
        <v>55.544443997999998</v>
      </c>
      <c r="F22" s="15" t="str">
        <f>IF($B22="N/A","N/A",IF(E22&gt;60,"No",IF(E22&lt;15,"No","Yes")))</f>
        <v>Yes</v>
      </c>
      <c r="G22" s="22">
        <v>63.338230473000003</v>
      </c>
      <c r="H22" s="15" t="str">
        <f>IF($B22="N/A","N/A",IF(G22&gt;60,"No",IF(G22&lt;15,"No","Yes")))</f>
        <v>No</v>
      </c>
      <c r="I22" s="16">
        <v>-0.42599999999999999</v>
      </c>
      <c r="J22" s="16">
        <v>14.03</v>
      </c>
      <c r="K22" s="15" t="str">
        <f t="shared" si="1"/>
        <v>Yes</v>
      </c>
    </row>
    <row r="23" spans="1:11" x14ac:dyDescent="0.25">
      <c r="A23" s="1" t="s">
        <v>48</v>
      </c>
      <c r="B23" s="2" t="s">
        <v>175</v>
      </c>
      <c r="C23" s="17">
        <v>1.5163313985</v>
      </c>
      <c r="D23" s="15" t="str">
        <f>IF($B23="N/A","N/A",IF(C23&gt;15,"No",IF(C23&lt;=0,"No","Yes")))</f>
        <v>Yes</v>
      </c>
      <c r="E23" s="17">
        <v>0.68041855510000004</v>
      </c>
      <c r="F23" s="15" t="str">
        <f>IF($B23="N/A","N/A",IF(E23&gt;15,"No",IF(E23&lt;=0,"No","Yes")))</f>
        <v>Yes</v>
      </c>
      <c r="G23" s="17">
        <v>2.7912896100000001E-2</v>
      </c>
      <c r="H23" s="15" t="str">
        <f>IF($B23="N/A","N/A",IF(G23&gt;15,"No",IF(G23&lt;=0,"No","Yes")))</f>
        <v>Yes</v>
      </c>
      <c r="I23" s="16">
        <v>-55.1</v>
      </c>
      <c r="J23" s="16">
        <v>-95.9</v>
      </c>
      <c r="K23" s="15" t="str">
        <f t="shared" si="1"/>
        <v>No</v>
      </c>
    </row>
    <row r="24" spans="1:11" x14ac:dyDescent="0.25">
      <c r="A24" s="1" t="s">
        <v>186</v>
      </c>
      <c r="B24" s="2" t="s">
        <v>50</v>
      </c>
      <c r="C24" s="22">
        <v>86.111479904000007</v>
      </c>
      <c r="D24" s="15" t="str">
        <f>IF($B24="N/A","N/A",IF(C24&gt;15,"No",IF(C24&lt;-15,"No","Yes")))</f>
        <v>N/A</v>
      </c>
      <c r="E24" s="22">
        <v>106.57729585</v>
      </c>
      <c r="F24" s="15" t="str">
        <f>IF($B24="N/A","N/A",IF(E24&gt;15,"No",IF(E24&lt;-15,"No","Yes")))</f>
        <v>N/A</v>
      </c>
      <c r="G24" s="22">
        <v>106.74957793999999</v>
      </c>
      <c r="H24" s="15" t="str">
        <f>IF($B24="N/A","N/A",IF(G24&gt;15,"No",IF(G24&lt;-15,"No","Yes")))</f>
        <v>N/A</v>
      </c>
      <c r="I24" s="16">
        <v>23.77</v>
      </c>
      <c r="J24" s="16">
        <v>0.16159999999999999</v>
      </c>
      <c r="K24" s="15" t="str">
        <f t="shared" si="1"/>
        <v>Yes</v>
      </c>
    </row>
    <row r="25" spans="1:11" x14ac:dyDescent="0.25">
      <c r="A25" s="1" t="s">
        <v>192</v>
      </c>
      <c r="B25" s="2" t="s">
        <v>50</v>
      </c>
      <c r="C25" s="17">
        <v>0.30875990739999998</v>
      </c>
      <c r="D25" s="15" t="str">
        <f>IF($B25="N/A","N/A",IF(C25&gt;15,"No",IF(C25&lt;-15,"No","Yes")))</f>
        <v>N/A</v>
      </c>
      <c r="E25" s="17">
        <v>0.31038143010000002</v>
      </c>
      <c r="F25" s="15" t="str">
        <f>IF($B25="N/A","N/A",IF(E25&gt;15,"No",IF(E25&lt;-15,"No","Yes")))</f>
        <v>N/A</v>
      </c>
      <c r="G25" s="17">
        <v>1.5428118952000001</v>
      </c>
      <c r="H25" s="15" t="str">
        <f>IF($B25="N/A","N/A",IF(G25&gt;15,"No",IF(G25&lt;-15,"No","Yes")))</f>
        <v>N/A</v>
      </c>
      <c r="I25" s="16">
        <v>0.5252</v>
      </c>
      <c r="J25" s="16">
        <v>397.1</v>
      </c>
      <c r="K25" s="15" t="str">
        <f t="shared" si="1"/>
        <v>No</v>
      </c>
    </row>
    <row r="26" spans="1:11" x14ac:dyDescent="0.25">
      <c r="A26" s="1" t="s">
        <v>297</v>
      </c>
      <c r="B26" s="2" t="s">
        <v>133</v>
      </c>
      <c r="C26" s="17">
        <v>100</v>
      </c>
      <c r="D26" s="15" t="str">
        <f>IF($B26="N/A","N/A",IF(C26&gt;99,"No",IF(C26&lt;95,"No","Yes")))</f>
        <v>No</v>
      </c>
      <c r="E26" s="17">
        <v>100</v>
      </c>
      <c r="F26" s="15" t="str">
        <f>IF($B26="N/A","N/A",IF(E26&gt;99,"No",IF(E26&lt;95,"No","Yes")))</f>
        <v>No</v>
      </c>
      <c r="G26" s="17">
        <v>100</v>
      </c>
      <c r="H26" s="15" t="str">
        <f>IF($B26="N/A","N/A",IF(G26&gt;99,"No",IF(G26&lt;95,"No","Yes")))</f>
        <v>No</v>
      </c>
      <c r="I26" s="16">
        <v>0</v>
      </c>
      <c r="J26" s="16">
        <v>0</v>
      </c>
      <c r="K26" s="15" t="str">
        <f t="shared" si="1"/>
        <v>Yes</v>
      </c>
    </row>
    <row r="27" spans="1:11" x14ac:dyDescent="0.25">
      <c r="A27" s="1" t="s">
        <v>298</v>
      </c>
      <c r="B27" s="2" t="s">
        <v>134</v>
      </c>
      <c r="C27" s="17">
        <v>0</v>
      </c>
      <c r="D27" s="15" t="str">
        <f>IF($B27="N/A","N/A",IF(C27&gt;6,"No",IF(C27&lt;=0,"No","Yes")))</f>
        <v>No</v>
      </c>
      <c r="E27" s="17">
        <v>0</v>
      </c>
      <c r="F27" s="15" t="str">
        <f>IF($B27="N/A","N/A",IF(E27&gt;6,"No",IF(E27&lt;=0,"No","Yes")))</f>
        <v>No</v>
      </c>
      <c r="G27" s="17">
        <v>0</v>
      </c>
      <c r="H27" s="15" t="str">
        <f>IF($B27="N/A","N/A",IF(G27&gt;6,"No",IF(G27&lt;=0,"No","Yes")))</f>
        <v>No</v>
      </c>
      <c r="I27" s="16" t="s">
        <v>1088</v>
      </c>
      <c r="J27" s="16" t="s">
        <v>1088</v>
      </c>
      <c r="K27" s="15" t="str">
        <f t="shared" si="1"/>
        <v>N/A</v>
      </c>
    </row>
    <row r="28" spans="1:11" x14ac:dyDescent="0.25">
      <c r="A28" s="57" t="s">
        <v>951</v>
      </c>
      <c r="B28" s="2" t="s">
        <v>50</v>
      </c>
      <c r="C28" s="17" t="s">
        <v>50</v>
      </c>
      <c r="D28" s="15" t="str">
        <f>IF($B28="N/A","N/A",IF(C28&gt;15,"No",IF(C28&lt;-15,"No","Yes")))</f>
        <v>N/A</v>
      </c>
      <c r="E28" s="17">
        <v>100</v>
      </c>
      <c r="F28" s="15" t="str">
        <f>IF($B28="N/A","N/A",IF(E28&gt;15,"No",IF(E28&lt;-15,"No","Yes")))</f>
        <v>N/A</v>
      </c>
      <c r="G28" s="17">
        <v>99.999984291999994</v>
      </c>
      <c r="H28" s="15" t="str">
        <f>IF($B28="N/A","N/A",IF(G28&gt;15,"No",IF(G28&lt;-15,"No","Yes")))</f>
        <v>N/A</v>
      </c>
      <c r="I28" s="16" t="s">
        <v>50</v>
      </c>
      <c r="J28" s="16">
        <v>0</v>
      </c>
      <c r="K28" s="15" t="str">
        <f t="shared" ref="K28:K29" si="2">IF(J28="Div by 0", "N/A", IF(J28="N/A","N/A", IF(J28&gt;15, "No", IF(J28&lt;-15, "No", "Yes"))))</f>
        <v>Yes</v>
      </c>
    </row>
    <row r="29" spans="1:11" x14ac:dyDescent="0.25">
      <c r="A29" s="57" t="s">
        <v>952</v>
      </c>
      <c r="B29" s="55" t="s">
        <v>136</v>
      </c>
      <c r="C29" s="17" t="s">
        <v>50</v>
      </c>
      <c r="D29" s="15" t="str">
        <f>IF(OR($B29="N/A",$C29="N/A"),"N/A",IF(C29&gt;98,"Yes","No"))</f>
        <v>N/A</v>
      </c>
      <c r="E29" s="17">
        <v>99.999949466000004</v>
      </c>
      <c r="F29" s="15" t="str">
        <f>IF($B29="N/A","N/A",IF(E29&gt;98,"Yes","No"))</f>
        <v>Yes</v>
      </c>
      <c r="G29" s="17">
        <v>100</v>
      </c>
      <c r="H29" s="15" t="str">
        <f>IF($B29="N/A","N/A",IF(G29&gt;98,"Yes","No"))</f>
        <v>Yes</v>
      </c>
      <c r="I29" s="16" t="s">
        <v>50</v>
      </c>
      <c r="J29" s="16">
        <v>1E-4</v>
      </c>
      <c r="K29" s="15" t="str">
        <f t="shared" si="2"/>
        <v>Yes</v>
      </c>
    </row>
    <row r="30" spans="1:11" x14ac:dyDescent="0.25">
      <c r="A30" s="1" t="s">
        <v>135</v>
      </c>
      <c r="B30" s="2" t="s">
        <v>136</v>
      </c>
      <c r="C30" s="17">
        <v>99.977364451</v>
      </c>
      <c r="D30" s="15" t="str">
        <f>IF($B30="N/A","N/A",IF(C30&gt;98,"Yes","No"))</f>
        <v>Yes</v>
      </c>
      <c r="E30" s="17">
        <v>99.963969071999998</v>
      </c>
      <c r="F30" s="15" t="str">
        <f>IF($B30="N/A","N/A",IF(E30&gt;98,"Yes","No"))</f>
        <v>Yes</v>
      </c>
      <c r="G30" s="17">
        <v>99.950378818999994</v>
      </c>
      <c r="H30" s="15" t="str">
        <f>IF($B30="N/A","N/A",IF(G30&gt;98,"Yes","No"))</f>
        <v>Yes</v>
      </c>
      <c r="I30" s="16">
        <v>-1.2999999999999999E-2</v>
      </c>
      <c r="J30" s="16">
        <v>-1.4E-2</v>
      </c>
      <c r="K30" s="15" t="str">
        <f t="shared" si="1"/>
        <v>Yes</v>
      </c>
    </row>
    <row r="31" spans="1:11" x14ac:dyDescent="0.25">
      <c r="A31" s="1" t="s">
        <v>299</v>
      </c>
      <c r="B31" s="2" t="s">
        <v>136</v>
      </c>
      <c r="C31" s="17">
        <v>99.999223780999998</v>
      </c>
      <c r="D31" s="15" t="str">
        <f>IF($B31="N/A","N/A",IF(C31&gt;98,"Yes","No"))</f>
        <v>Yes</v>
      </c>
      <c r="E31" s="17">
        <v>99.999393588999993</v>
      </c>
      <c r="F31" s="15" t="str">
        <f>IF($B31="N/A","N/A",IF(E31&gt;98,"Yes","No"))</f>
        <v>Yes</v>
      </c>
      <c r="G31" s="17">
        <v>99.999120359000003</v>
      </c>
      <c r="H31" s="15" t="str">
        <f>IF($B31="N/A","N/A",IF(G31&gt;98,"Yes","No"))</f>
        <v>Yes</v>
      </c>
      <c r="I31" s="16">
        <v>2.0000000000000001E-4</v>
      </c>
      <c r="J31" s="16">
        <v>0</v>
      </c>
      <c r="K31" s="15" t="str">
        <f t="shared" si="1"/>
        <v>Yes</v>
      </c>
    </row>
    <row r="32" spans="1:11" x14ac:dyDescent="0.25">
      <c r="A32" s="208" t="s">
        <v>754</v>
      </c>
      <c r="B32" s="209"/>
      <c r="C32" s="209"/>
      <c r="D32" s="209"/>
      <c r="E32" s="209"/>
      <c r="F32" s="209"/>
      <c r="G32" s="209"/>
      <c r="H32" s="209"/>
      <c r="I32" s="209"/>
      <c r="J32" s="209"/>
      <c r="K32" s="210"/>
    </row>
    <row r="33" spans="1:11" ht="12.75" customHeight="1" x14ac:dyDescent="0.25">
      <c r="A33" s="1" t="s">
        <v>137</v>
      </c>
      <c r="B33" s="2" t="s">
        <v>55</v>
      </c>
      <c r="C33" s="17">
        <v>99.832562038999995</v>
      </c>
      <c r="D33" s="15" t="str">
        <f>IF($B33="N/A","N/A",IF(C33&gt;100,"No",IF(C33&lt;98,"No","Yes")))</f>
        <v>Yes</v>
      </c>
      <c r="E33" s="17">
        <v>99.767213927</v>
      </c>
      <c r="F33" s="15" t="str">
        <f>IF($B33="N/A","N/A",IF(E33&gt;100,"No",IF(E33&lt;98,"No","Yes")))</f>
        <v>Yes</v>
      </c>
      <c r="G33" s="17">
        <v>99.828218665999998</v>
      </c>
      <c r="H33" s="15" t="str">
        <f>IF($B33="N/A","N/A",IF(G33&gt;100,"No",IF(G33&lt;98,"No","Yes")))</f>
        <v>Yes</v>
      </c>
      <c r="I33" s="16">
        <v>-6.5000000000000002E-2</v>
      </c>
      <c r="J33" s="16">
        <v>6.1100000000000002E-2</v>
      </c>
      <c r="K33" s="15" t="str">
        <f t="shared" si="1"/>
        <v>Yes</v>
      </c>
    </row>
    <row r="34" spans="1:11" x14ac:dyDescent="0.25">
      <c r="A34" s="1" t="s">
        <v>300</v>
      </c>
      <c r="B34" s="2" t="s">
        <v>55</v>
      </c>
      <c r="C34" s="17">
        <v>99.995968669000007</v>
      </c>
      <c r="D34" s="15" t="str">
        <f>IF($B34="N/A","N/A",IF(C34&gt;100,"No",IF(C34&lt;98,"No","Yes")))</f>
        <v>Yes</v>
      </c>
      <c r="E34" s="17">
        <v>99.997296417000001</v>
      </c>
      <c r="F34" s="15" t="str">
        <f>IF($B34="N/A","N/A",IF(E34&gt;100,"No",IF(E34&lt;98,"No","Yes")))</f>
        <v>Yes</v>
      </c>
      <c r="G34" s="17">
        <v>99.999890045000001</v>
      </c>
      <c r="H34" s="15" t="str">
        <f>IF($B34="N/A","N/A",IF(G34&gt;100,"No",IF(G34&lt;98,"No","Yes")))</f>
        <v>Yes</v>
      </c>
      <c r="I34" s="16">
        <v>1.2999999999999999E-3</v>
      </c>
      <c r="J34" s="16">
        <v>2.5999999999999999E-3</v>
      </c>
      <c r="K34" s="15" t="str">
        <f t="shared" si="1"/>
        <v>Yes</v>
      </c>
    </row>
    <row r="35" spans="1:11" x14ac:dyDescent="0.25">
      <c r="A35" s="1" t="s">
        <v>301</v>
      </c>
      <c r="B35" s="2" t="s">
        <v>55</v>
      </c>
      <c r="C35" s="17">
        <v>99.995968669000007</v>
      </c>
      <c r="D35" s="15" t="str">
        <f>IF($B35="N/A","N/A",IF(C35&gt;100,"No",IF(C35&lt;98,"No","Yes")))</f>
        <v>Yes</v>
      </c>
      <c r="E35" s="17">
        <v>99.997296417000001</v>
      </c>
      <c r="F35" s="15" t="str">
        <f>IF($B35="N/A","N/A",IF(E35&gt;100,"No",IF(E35&lt;98,"No","Yes")))</f>
        <v>Yes</v>
      </c>
      <c r="G35" s="17">
        <v>99.999890045000001</v>
      </c>
      <c r="H35" s="15" t="str">
        <f>IF($B35="N/A","N/A",IF(G35&gt;100,"No",IF(G35&lt;98,"No","Yes")))</f>
        <v>Yes</v>
      </c>
      <c r="I35" s="16">
        <v>1.2999999999999999E-3</v>
      </c>
      <c r="J35" s="16">
        <v>2.5999999999999999E-3</v>
      </c>
      <c r="K35" s="15" t="str">
        <f t="shared" si="1"/>
        <v>Yes</v>
      </c>
    </row>
    <row r="36" spans="1:11" x14ac:dyDescent="0.25">
      <c r="A36" s="216" t="s">
        <v>180</v>
      </c>
      <c r="B36" s="217"/>
      <c r="C36" s="217"/>
      <c r="D36" s="217"/>
      <c r="E36" s="217"/>
      <c r="F36" s="217"/>
      <c r="G36" s="217"/>
      <c r="H36" s="217"/>
      <c r="I36" s="217"/>
      <c r="J36" s="217"/>
      <c r="K36" s="218"/>
    </row>
    <row r="37" spans="1:11" x14ac:dyDescent="0.25">
      <c r="A37" s="1" t="s">
        <v>705</v>
      </c>
      <c r="B37" s="2" t="s">
        <v>50</v>
      </c>
      <c r="C37" s="17">
        <v>72.998118544999997</v>
      </c>
      <c r="D37" s="15" t="str">
        <f>IF($B37="N/A","N/A",IF(C37&gt;15,"No",IF(C37&lt;-15,"No","Yes")))</f>
        <v>N/A</v>
      </c>
      <c r="E37" s="17">
        <v>71.085306633000002</v>
      </c>
      <c r="F37" s="15" t="str">
        <f>IF($B37="N/A","N/A",IF(E37&gt;15,"No",IF(E37&lt;-15,"No","Yes")))</f>
        <v>N/A</v>
      </c>
      <c r="G37" s="17">
        <v>68.574304459000004</v>
      </c>
      <c r="H37" s="15" t="str">
        <f>IF($B37="N/A","N/A",IF(G37&gt;15,"No",IF(G37&lt;-15,"No","Yes")))</f>
        <v>N/A</v>
      </c>
      <c r="I37" s="16">
        <v>-2.62</v>
      </c>
      <c r="J37" s="16">
        <v>-3.53</v>
      </c>
      <c r="K37" s="15" t="str">
        <f t="shared" ref="K37:K46" si="3">IF(J37="Div by 0", "N/A", IF(J37="N/A","N/A", IF(J37&gt;15, "No", IF(J37&lt;-15, "No", "Yes"))))</f>
        <v>Yes</v>
      </c>
    </row>
    <row r="38" spans="1:11" x14ac:dyDescent="0.25">
      <c r="A38" s="1" t="s">
        <v>706</v>
      </c>
      <c r="B38" s="2" t="s">
        <v>50</v>
      </c>
      <c r="C38" s="17">
        <v>26.178964062999999</v>
      </c>
      <c r="D38" s="15" t="str">
        <f>IF($B38="N/A","N/A",IF(C38&gt;15,"No",IF(C38&lt;-15,"No","Yes")))</f>
        <v>N/A</v>
      </c>
      <c r="E38" s="17">
        <v>28.045200874999999</v>
      </c>
      <c r="F38" s="15" t="str">
        <f>IF($B38="N/A","N/A",IF(E38&gt;15,"No",IF(E38&lt;-15,"No","Yes")))</f>
        <v>N/A</v>
      </c>
      <c r="G38" s="17">
        <v>30.654344570999999</v>
      </c>
      <c r="H38" s="15" t="str">
        <f>IF($B38="N/A","N/A",IF(G38&gt;15,"No",IF(G38&lt;-15,"No","Yes")))</f>
        <v>N/A</v>
      </c>
      <c r="I38" s="16">
        <v>7.1289999999999996</v>
      </c>
      <c r="J38" s="16">
        <v>9.3030000000000008</v>
      </c>
      <c r="K38" s="15" t="str">
        <f t="shared" si="3"/>
        <v>Yes</v>
      </c>
    </row>
    <row r="39" spans="1:11" x14ac:dyDescent="0.25">
      <c r="A39" s="1" t="s">
        <v>707</v>
      </c>
      <c r="B39" s="2" t="s">
        <v>50</v>
      </c>
      <c r="C39" s="17">
        <v>0.68612756330000002</v>
      </c>
      <c r="D39" s="15" t="str">
        <f>IF($B39="N/A","N/A",IF(C39&gt;15,"No",IF(C39&lt;-15,"No","Yes")))</f>
        <v>N/A</v>
      </c>
      <c r="E39" s="17">
        <v>0.72251359429999995</v>
      </c>
      <c r="F39" s="15" t="str">
        <f>IF($B39="N/A","N/A",IF(E39&gt;15,"No",IF(E39&lt;-15,"No","Yes")))</f>
        <v>N/A</v>
      </c>
      <c r="G39" s="17">
        <v>0.57781422699999996</v>
      </c>
      <c r="H39" s="15" t="str">
        <f>IF($B39="N/A","N/A",IF(G39&gt;15,"No",IF(G39&lt;-15,"No","Yes")))</f>
        <v>N/A</v>
      </c>
      <c r="I39" s="16">
        <v>5.3029999999999999</v>
      </c>
      <c r="J39" s="16">
        <v>-20</v>
      </c>
      <c r="K39" s="15" t="str">
        <f t="shared" si="3"/>
        <v>No</v>
      </c>
    </row>
    <row r="40" spans="1:11" x14ac:dyDescent="0.25">
      <c r="A40" s="57" t="s">
        <v>953</v>
      </c>
      <c r="B40" s="2" t="s">
        <v>50</v>
      </c>
      <c r="C40" s="17" t="s">
        <v>50</v>
      </c>
      <c r="D40" s="15" t="str">
        <f t="shared" ref="D40:D42" si="4">IF($B40="N/A","N/A",IF(C40&gt;15,"No",IF(C40&lt;-15,"No","Yes")))</f>
        <v>N/A</v>
      </c>
      <c r="E40" s="17">
        <v>99.997296417000001</v>
      </c>
      <c r="F40" s="15" t="str">
        <f t="shared" ref="F40:F42" si="5">IF($B40="N/A","N/A",IF(E40&gt;15,"No",IF(E40&lt;-15,"No","Yes")))</f>
        <v>N/A</v>
      </c>
      <c r="G40" s="17">
        <v>99.999890045000001</v>
      </c>
      <c r="H40" s="15" t="str">
        <f t="shared" ref="H40:H42" si="6">IF($B40="N/A","N/A",IF(G40&gt;15,"No",IF(G40&lt;-15,"No","Yes")))</f>
        <v>N/A</v>
      </c>
      <c r="I40" s="16" t="s">
        <v>50</v>
      </c>
      <c r="J40" s="16">
        <v>2.5999999999999999E-3</v>
      </c>
      <c r="K40" s="15" t="str">
        <f t="shared" ref="K40:K42" si="7">IF(J40="Div by 0", "N/A", IF(J40="N/A","N/A", IF(J40&gt;15, "No", IF(J40&lt;-15, "No", "Yes"))))</f>
        <v>Yes</v>
      </c>
    </row>
    <row r="41" spans="1:11" x14ac:dyDescent="0.25">
      <c r="A41" s="57" t="s">
        <v>954</v>
      </c>
      <c r="B41" s="2" t="s">
        <v>50</v>
      </c>
      <c r="C41" s="17" t="s">
        <v>50</v>
      </c>
      <c r="D41" s="15" t="str">
        <f t="shared" si="4"/>
        <v>N/A</v>
      </c>
      <c r="E41" s="17">
        <v>99.997296417000001</v>
      </c>
      <c r="F41" s="15" t="str">
        <f t="shared" si="5"/>
        <v>N/A</v>
      </c>
      <c r="G41" s="17">
        <v>99.999890045000001</v>
      </c>
      <c r="H41" s="15" t="str">
        <f t="shared" si="6"/>
        <v>N/A</v>
      </c>
      <c r="I41" s="16" t="s">
        <v>50</v>
      </c>
      <c r="J41" s="16">
        <v>2.5999999999999999E-3</v>
      </c>
      <c r="K41" s="15" t="str">
        <f t="shared" si="7"/>
        <v>Yes</v>
      </c>
    </row>
    <row r="42" spans="1:11" x14ac:dyDescent="0.25">
      <c r="A42" s="57" t="s">
        <v>955</v>
      </c>
      <c r="B42" s="2" t="s">
        <v>50</v>
      </c>
      <c r="C42" s="17" t="s">
        <v>50</v>
      </c>
      <c r="D42" s="15" t="str">
        <f t="shared" si="4"/>
        <v>N/A</v>
      </c>
      <c r="E42" s="17">
        <v>99.997296417000001</v>
      </c>
      <c r="F42" s="15" t="str">
        <f t="shared" si="5"/>
        <v>N/A</v>
      </c>
      <c r="G42" s="17">
        <v>99.999890045000001</v>
      </c>
      <c r="H42" s="15" t="str">
        <f t="shared" si="6"/>
        <v>N/A</v>
      </c>
      <c r="I42" s="16" t="s">
        <v>50</v>
      </c>
      <c r="J42" s="16">
        <v>2.5999999999999999E-3</v>
      </c>
      <c r="K42" s="15" t="str">
        <f t="shared" si="7"/>
        <v>Yes</v>
      </c>
    </row>
    <row r="43" spans="1:11" x14ac:dyDescent="0.25">
      <c r="A43" s="1" t="s">
        <v>302</v>
      </c>
      <c r="B43" s="2" t="s">
        <v>50</v>
      </c>
      <c r="C43" s="17">
        <v>6.1992358999999997</v>
      </c>
      <c r="D43" s="15" t="str">
        <f>IF($B43="N/A","N/A",IF(C43&gt;15,"No",IF(C43&lt;-15,"No","Yes")))</f>
        <v>N/A</v>
      </c>
      <c r="E43" s="17">
        <v>6.5533334799</v>
      </c>
      <c r="F43" s="15" t="str">
        <f>IF($B43="N/A","N/A",IF(E43&gt;15,"No",IF(E43&lt;-15,"No","Yes")))</f>
        <v>N/A</v>
      </c>
      <c r="G43" s="17">
        <v>6.6917437675000002</v>
      </c>
      <c r="H43" s="15" t="str">
        <f>IF($B43="N/A","N/A",IF(G43&gt;15,"No",IF(G43&lt;-15,"No","Yes")))</f>
        <v>N/A</v>
      </c>
      <c r="I43" s="16">
        <v>5.7119999999999997</v>
      </c>
      <c r="J43" s="16">
        <v>2.1120000000000001</v>
      </c>
      <c r="K43" s="15" t="str">
        <f t="shared" si="3"/>
        <v>Yes</v>
      </c>
    </row>
    <row r="44" spans="1:11" x14ac:dyDescent="0.25">
      <c r="A44" s="1" t="s">
        <v>303</v>
      </c>
      <c r="B44" s="2" t="s">
        <v>50</v>
      </c>
      <c r="C44" s="17">
        <v>93.796732769000002</v>
      </c>
      <c r="D44" s="15" t="str">
        <f>IF($B44="N/A","N/A",IF(C44&gt;15,"No",IF(C44&lt;-15,"No","Yes")))</f>
        <v>N/A</v>
      </c>
      <c r="E44" s="17">
        <v>93.443962936999995</v>
      </c>
      <c r="F44" s="15" t="str">
        <f>IF($B44="N/A","N/A",IF(E44&gt;15,"No",IF(E44&lt;-15,"No","Yes")))</f>
        <v>N/A</v>
      </c>
      <c r="G44" s="17">
        <v>93.308146277000006</v>
      </c>
      <c r="H44" s="15" t="str">
        <f>IF($B44="N/A","N/A",IF(G44&gt;15,"No",IF(G44&lt;-15,"No","Yes")))</f>
        <v>N/A</v>
      </c>
      <c r="I44" s="16">
        <v>-0.376</v>
      </c>
      <c r="J44" s="16">
        <v>-0.14499999999999999</v>
      </c>
      <c r="K44" s="15" t="str">
        <f t="shared" si="3"/>
        <v>Yes</v>
      </c>
    </row>
    <row r="45" spans="1:11" x14ac:dyDescent="0.25">
      <c r="A45" s="1" t="s">
        <v>304</v>
      </c>
      <c r="B45" s="2" t="s">
        <v>50</v>
      </c>
      <c r="C45" s="17">
        <v>54.645520789999999</v>
      </c>
      <c r="D45" s="15" t="str">
        <f>IF($B45="N/A","N/A",IF(C45&gt;15,"No",IF(C45&lt;-15,"No","Yes")))</f>
        <v>N/A</v>
      </c>
      <c r="E45" s="17">
        <v>57.835627715000001</v>
      </c>
      <c r="F45" s="15" t="str">
        <f>IF($B45="N/A","N/A",IF(E45&gt;15,"No",IF(E45&lt;-15,"No","Yes")))</f>
        <v>N/A</v>
      </c>
      <c r="G45" s="17">
        <v>62.890126703999996</v>
      </c>
      <c r="H45" s="15" t="str">
        <f>IF($B45="N/A","N/A",IF(G45&gt;15,"No",IF(G45&lt;-15,"No","Yes")))</f>
        <v>N/A</v>
      </c>
      <c r="I45" s="16">
        <v>5.8380000000000001</v>
      </c>
      <c r="J45" s="16">
        <v>8.7390000000000008</v>
      </c>
      <c r="K45" s="15" t="str">
        <f t="shared" si="3"/>
        <v>Yes</v>
      </c>
    </row>
    <row r="46" spans="1:11" x14ac:dyDescent="0.25">
      <c r="A46" s="1" t="s">
        <v>305</v>
      </c>
      <c r="B46" s="2" t="s">
        <v>50</v>
      </c>
      <c r="C46" s="17">
        <v>40.01081198</v>
      </c>
      <c r="D46" s="15" t="str">
        <f>IF($B46="N/A","N/A",IF(C46&gt;15,"No",IF(C46&lt;-15,"No","Yes")))</f>
        <v>N/A</v>
      </c>
      <c r="E46" s="17">
        <v>36.133234588999997</v>
      </c>
      <c r="F46" s="15" t="str">
        <f>IF($B46="N/A","N/A",IF(E46&gt;15,"No",IF(E46&lt;-15,"No","Yes")))</f>
        <v>N/A</v>
      </c>
      <c r="G46" s="17">
        <v>32.825094526000001</v>
      </c>
      <c r="H46" s="15" t="str">
        <f>IF($B46="N/A","N/A",IF(G46&gt;15,"No",IF(G46&lt;-15,"No","Yes")))</f>
        <v>N/A</v>
      </c>
      <c r="I46" s="16">
        <v>-9.69</v>
      </c>
      <c r="J46" s="16">
        <v>-9.16</v>
      </c>
      <c r="K46" s="15" t="str">
        <f t="shared" si="3"/>
        <v>Yes</v>
      </c>
    </row>
  </sheetData>
  <mergeCells count="4">
    <mergeCell ref="A5:K5"/>
    <mergeCell ref="A18:K18"/>
    <mergeCell ref="A36:K36"/>
    <mergeCell ref="A32:K32"/>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348"/>
  <sheetViews>
    <sheetView tabSelected="1" zoomScale="70" zoomScaleNormal="70" workbookViewId="0">
      <pane xSplit="1" ySplit="5" topLeftCell="B452" activePane="bottomRight" state="frozen"/>
      <selection pane="topRight" activeCell="B1" sqref="B1"/>
      <selection pane="bottomLeft" activeCell="A6" sqref="A6"/>
      <selection pane="bottomRight" activeCell="A476" sqref="A476:L476"/>
    </sheetView>
  </sheetViews>
  <sheetFormatPr defaultColWidth="9.1796875" defaultRowHeight="12.5" x14ac:dyDescent="0.25"/>
  <cols>
    <col min="1" max="1" width="77.26953125" style="64" customWidth="1"/>
    <col min="2" max="2" width="10.81640625" style="64" customWidth="1"/>
    <col min="3" max="3" width="15.26953125" style="64" customWidth="1"/>
    <col min="4" max="4" width="7.7265625" style="64" customWidth="1"/>
    <col min="5" max="5" width="15.26953125" style="64" customWidth="1"/>
    <col min="6" max="6" width="7.7265625" style="64" customWidth="1"/>
    <col min="7" max="7" width="15.26953125" style="64" customWidth="1"/>
    <col min="8" max="8" width="7.7265625" style="64" customWidth="1"/>
    <col min="9" max="10" width="11.1796875" style="164" customWidth="1"/>
    <col min="11" max="11" width="11.7265625" style="64" customWidth="1"/>
    <col min="12" max="12" width="12.81640625" style="164" customWidth="1"/>
    <col min="13" max="16384" width="9.1796875" style="64"/>
  </cols>
  <sheetData>
    <row r="1" spans="1:12" ht="13" x14ac:dyDescent="0.25">
      <c r="A1" s="60" t="s">
        <v>1063</v>
      </c>
      <c r="B1" s="61"/>
      <c r="C1" s="61"/>
      <c r="D1" s="61"/>
      <c r="E1" s="61"/>
      <c r="F1" s="61"/>
      <c r="G1" s="61"/>
      <c r="H1" s="61"/>
      <c r="I1" s="61"/>
      <c r="J1" s="62"/>
      <c r="K1" s="61"/>
      <c r="L1" s="63"/>
    </row>
    <row r="2" spans="1:12" ht="13" x14ac:dyDescent="0.3">
      <c r="A2" s="65" t="s">
        <v>1087</v>
      </c>
      <c r="B2" s="66"/>
      <c r="C2" s="66"/>
      <c r="D2" s="66"/>
      <c r="E2" s="66"/>
      <c r="F2" s="66"/>
      <c r="G2" s="66"/>
      <c r="H2" s="66"/>
      <c r="I2" s="66"/>
      <c r="J2" s="67"/>
      <c r="K2" s="68"/>
      <c r="L2" s="69"/>
    </row>
    <row r="3" spans="1:12" ht="13" x14ac:dyDescent="0.3">
      <c r="A3" s="70"/>
      <c r="B3" s="71"/>
      <c r="C3" s="71"/>
      <c r="D3" s="71"/>
      <c r="E3" s="71"/>
      <c r="F3" s="71"/>
      <c r="G3" s="71"/>
      <c r="H3" s="71"/>
      <c r="I3" s="72"/>
      <c r="J3" s="72"/>
      <c r="K3" s="71"/>
      <c r="L3" s="73"/>
    </row>
    <row r="4" spans="1:12" ht="63" customHeight="1" x14ac:dyDescent="0.3">
      <c r="A4" s="74" t="s">
        <v>44</v>
      </c>
      <c r="B4" s="75" t="s">
        <v>45</v>
      </c>
      <c r="C4" s="75" t="s">
        <v>874</v>
      </c>
      <c r="D4" s="75" t="s">
        <v>967</v>
      </c>
      <c r="E4" s="75" t="s">
        <v>958</v>
      </c>
      <c r="F4" s="75" t="s">
        <v>968</v>
      </c>
      <c r="G4" s="75" t="s">
        <v>959</v>
      </c>
      <c r="H4" s="75" t="s">
        <v>960</v>
      </c>
      <c r="I4" s="76" t="s">
        <v>873</v>
      </c>
      <c r="J4" s="76" t="s">
        <v>961</v>
      </c>
      <c r="K4" s="76" t="s">
        <v>123</v>
      </c>
      <c r="L4" s="77" t="s">
        <v>124</v>
      </c>
    </row>
    <row r="5" spans="1:12" ht="13" x14ac:dyDescent="0.3">
      <c r="A5" s="222" t="s">
        <v>21</v>
      </c>
      <c r="B5" s="195"/>
      <c r="C5" s="195"/>
      <c r="D5" s="195"/>
      <c r="E5" s="195"/>
      <c r="F5" s="195"/>
      <c r="G5" s="195"/>
      <c r="H5" s="195"/>
      <c r="I5" s="195"/>
      <c r="J5" s="195"/>
      <c r="K5" s="195"/>
      <c r="L5" s="196"/>
    </row>
    <row r="6" spans="1:12" x14ac:dyDescent="0.25">
      <c r="A6" s="78" t="s">
        <v>92</v>
      </c>
      <c r="B6" s="79" t="s">
        <v>50</v>
      </c>
      <c r="C6" s="80">
        <v>534495</v>
      </c>
      <c r="D6" s="81" t="str">
        <f>IF($B6="N/A","N/A",IF(C6&gt;10,"No",IF(C6&lt;-10,"No","Yes")))</f>
        <v>N/A</v>
      </c>
      <c r="E6" s="80">
        <v>539182</v>
      </c>
      <c r="F6" s="81" t="str">
        <f>IF($B6="N/A","N/A",IF(E6&gt;10,"No",IF(E6&lt;-10,"No","Yes")))</f>
        <v>N/A</v>
      </c>
      <c r="G6" s="80">
        <v>562239</v>
      </c>
      <c r="H6" s="81" t="str">
        <f>IF($B6="N/A","N/A",IF(G6&gt;10,"No",IF(G6&lt;-10,"No","Yes")))</f>
        <v>N/A</v>
      </c>
      <c r="I6" s="82">
        <v>0.87690000000000001</v>
      </c>
      <c r="J6" s="82">
        <v>4.2759999999999998</v>
      </c>
      <c r="K6" s="83" t="s">
        <v>111</v>
      </c>
      <c r="L6" s="84" t="str">
        <f>IF(J6="Div by 0", "N/A", IF(K6="N/A","N/A", IF(J6&gt;VALUE(MID(K6,1,2)), "No", IF(J6&lt;-1*VALUE(MID(K6,1,2)), "No", "Yes"))))</f>
        <v>Yes</v>
      </c>
    </row>
    <row r="7" spans="1:12" x14ac:dyDescent="0.25">
      <c r="A7" s="78" t="s">
        <v>306</v>
      </c>
      <c r="B7" s="79" t="s">
        <v>50</v>
      </c>
      <c r="C7" s="85">
        <v>3938231799</v>
      </c>
      <c r="D7" s="81" t="str">
        <f>IF($B7="N/A","N/A",IF(C7&gt;10,"No",IF(C7&lt;-10,"No","Yes")))</f>
        <v>N/A</v>
      </c>
      <c r="E7" s="85">
        <v>3983834169</v>
      </c>
      <c r="F7" s="81" t="str">
        <f>IF($B7="N/A","N/A",IF(E7&gt;10,"No",IF(E7&lt;-10,"No","Yes")))</f>
        <v>N/A</v>
      </c>
      <c r="G7" s="85">
        <v>3897153268</v>
      </c>
      <c r="H7" s="81" t="str">
        <f>IF($B7="N/A","N/A",IF(G7&gt;10,"No",IF(G7&lt;-10,"No","Yes")))</f>
        <v>N/A</v>
      </c>
      <c r="I7" s="82">
        <v>1.1579999999999999</v>
      </c>
      <c r="J7" s="82">
        <v>-2.1800000000000002</v>
      </c>
      <c r="K7" s="83" t="s">
        <v>112</v>
      </c>
      <c r="L7" s="84" t="str">
        <f>IF(J7="Div by 0", "N/A", IF(K7="N/A","N/A", IF(J7&gt;VALUE(MID(K7,1,2)), "No", IF(J7&lt;-1*VALUE(MID(K7,1,2)), "No", "Yes"))))</f>
        <v>Yes</v>
      </c>
    </row>
    <row r="8" spans="1:12" x14ac:dyDescent="0.25">
      <c r="A8" s="86" t="s">
        <v>1078</v>
      </c>
      <c r="B8" s="84" t="s">
        <v>50</v>
      </c>
      <c r="C8" s="87">
        <v>5.2735759922999996</v>
      </c>
      <c r="D8" s="81" t="str">
        <f>IF($B8="N/A","N/A",IF(C8&gt;10,"No",IF(C8&lt;-10,"No","Yes")))</f>
        <v>N/A</v>
      </c>
      <c r="E8" s="87">
        <v>6.0180050521000004</v>
      </c>
      <c r="F8" s="81" t="str">
        <f>IF($B8="N/A","N/A",IF(E8&gt;10,"No",IF(E8&lt;-10,"No","Yes")))</f>
        <v>N/A</v>
      </c>
      <c r="G8" s="87">
        <v>17.124923742</v>
      </c>
      <c r="H8" s="81" t="str">
        <f>IF($B8="N/A","N/A",IF(G8&gt;10,"No",IF(G8&lt;-10,"No","Yes")))</f>
        <v>N/A</v>
      </c>
      <c r="I8" s="82">
        <v>14.12</v>
      </c>
      <c r="J8" s="82">
        <v>184.6</v>
      </c>
      <c r="K8" s="84" t="s">
        <v>50</v>
      </c>
      <c r="L8" s="84" t="str">
        <f>IF(J8="Div by 0", "N/A", IF(K8="N/A","N/A", IF(J8&gt;VALUE(MID(K8,1,2)), "No", IF(J8&lt;-1*VALUE(MID(K8,1,2)), "No", "Yes"))))</f>
        <v>N/A</v>
      </c>
    </row>
    <row r="9" spans="1:12" x14ac:dyDescent="0.25">
      <c r="A9" s="86" t="s">
        <v>307</v>
      </c>
      <c r="B9" s="84" t="s">
        <v>50</v>
      </c>
      <c r="C9" s="87">
        <v>23.878988578000001</v>
      </c>
      <c r="D9" s="81" t="str">
        <f t="shared" ref="D9:D16" si="0">IF($B9="N/A","N/A",IF(C9&gt;10,"No",IF(C9&lt;-10,"No","Yes")))</f>
        <v>N/A</v>
      </c>
      <c r="E9" s="87">
        <v>23.694596629999999</v>
      </c>
      <c r="F9" s="81" t="str">
        <f t="shared" ref="F9:F16" si="1">IF($B9="N/A","N/A",IF(E9&gt;10,"No",IF(E9&lt;-10,"No","Yes")))</f>
        <v>N/A</v>
      </c>
      <c r="G9" s="87">
        <v>53.942540450000003</v>
      </c>
      <c r="H9" s="81" t="str">
        <f t="shared" ref="H9:H16" si="2">IF($B9="N/A","N/A",IF(G9&gt;10,"No",IF(G9&lt;-10,"No","Yes")))</f>
        <v>N/A</v>
      </c>
      <c r="I9" s="82">
        <v>-0.77200000000000002</v>
      </c>
      <c r="J9" s="82">
        <v>127.7</v>
      </c>
      <c r="K9" s="84" t="s">
        <v>50</v>
      </c>
      <c r="L9" s="84" t="str">
        <f t="shared" ref="L9:L23" si="3">IF(J9="Div by 0", "N/A", IF(K9="N/A","N/A", IF(J9&gt;VALUE(MID(K9,1,2)), "No", IF(J9&lt;-1*VALUE(MID(K9,1,2)), "No", "Yes"))))</f>
        <v>N/A</v>
      </c>
    </row>
    <row r="10" spans="1:12" x14ac:dyDescent="0.25">
      <c r="A10" s="86" t="s">
        <v>308</v>
      </c>
      <c r="B10" s="84" t="s">
        <v>50</v>
      </c>
      <c r="C10" s="87">
        <v>54.854769455000003</v>
      </c>
      <c r="D10" s="81" t="str">
        <f t="shared" si="0"/>
        <v>N/A</v>
      </c>
      <c r="E10" s="87">
        <v>54.014043495999999</v>
      </c>
      <c r="F10" s="81" t="str">
        <f t="shared" si="1"/>
        <v>N/A</v>
      </c>
      <c r="G10" s="87">
        <v>5.6504440282999999</v>
      </c>
      <c r="H10" s="81" t="str">
        <f t="shared" si="2"/>
        <v>N/A</v>
      </c>
      <c r="I10" s="82">
        <v>-1.53</v>
      </c>
      <c r="J10" s="82">
        <v>-89.5</v>
      </c>
      <c r="K10" s="84" t="s">
        <v>50</v>
      </c>
      <c r="L10" s="84" t="str">
        <f t="shared" si="3"/>
        <v>N/A</v>
      </c>
    </row>
    <row r="11" spans="1:12" x14ac:dyDescent="0.25">
      <c r="A11" s="86" t="s">
        <v>309</v>
      </c>
      <c r="B11" s="84" t="s">
        <v>50</v>
      </c>
      <c r="C11" s="87">
        <v>0</v>
      </c>
      <c r="D11" s="81" t="str">
        <f t="shared" si="0"/>
        <v>N/A</v>
      </c>
      <c r="E11" s="87">
        <v>0</v>
      </c>
      <c r="F11" s="81" t="str">
        <f t="shared" si="1"/>
        <v>N/A</v>
      </c>
      <c r="G11" s="87">
        <v>0</v>
      </c>
      <c r="H11" s="81" t="str">
        <f t="shared" si="2"/>
        <v>N/A</v>
      </c>
      <c r="I11" s="82" t="s">
        <v>1088</v>
      </c>
      <c r="J11" s="82" t="s">
        <v>1088</v>
      </c>
      <c r="K11" s="84" t="s">
        <v>50</v>
      </c>
      <c r="L11" s="84" t="str">
        <f t="shared" si="3"/>
        <v>N/A</v>
      </c>
    </row>
    <row r="12" spans="1:12" x14ac:dyDescent="0.25">
      <c r="A12" s="86" t="s">
        <v>310</v>
      </c>
      <c r="B12" s="81" t="s">
        <v>50</v>
      </c>
      <c r="C12" s="87">
        <v>15.992665973999999</v>
      </c>
      <c r="D12" s="81" t="str">
        <f t="shared" si="0"/>
        <v>N/A</v>
      </c>
      <c r="E12" s="87">
        <v>16.273354822999998</v>
      </c>
      <c r="F12" s="81" t="str">
        <f t="shared" si="1"/>
        <v>N/A</v>
      </c>
      <c r="G12" s="87">
        <v>23.282091779000002</v>
      </c>
      <c r="H12" s="81" t="str">
        <f t="shared" si="2"/>
        <v>N/A</v>
      </c>
      <c r="I12" s="82">
        <v>1.7549999999999999</v>
      </c>
      <c r="J12" s="82">
        <v>43.07</v>
      </c>
      <c r="K12" s="84" t="s">
        <v>50</v>
      </c>
      <c r="L12" s="84" t="str">
        <f t="shared" si="3"/>
        <v>N/A</v>
      </c>
    </row>
    <row r="13" spans="1:12" ht="12.75" customHeight="1" x14ac:dyDescent="0.25">
      <c r="A13" s="86" t="s">
        <v>311</v>
      </c>
      <c r="B13" s="81" t="s">
        <v>50</v>
      </c>
      <c r="C13" s="87">
        <v>0</v>
      </c>
      <c r="D13" s="81" t="str">
        <f t="shared" si="0"/>
        <v>N/A</v>
      </c>
      <c r="E13" s="87">
        <v>0</v>
      </c>
      <c r="F13" s="81" t="str">
        <f t="shared" si="1"/>
        <v>N/A</v>
      </c>
      <c r="G13" s="87">
        <v>0</v>
      </c>
      <c r="H13" s="81" t="str">
        <f t="shared" si="2"/>
        <v>N/A</v>
      </c>
      <c r="I13" s="82" t="s">
        <v>1088</v>
      </c>
      <c r="J13" s="82" t="s">
        <v>1088</v>
      </c>
      <c r="K13" s="84" t="s">
        <v>50</v>
      </c>
      <c r="L13" s="84" t="str">
        <f t="shared" si="3"/>
        <v>N/A</v>
      </c>
    </row>
    <row r="14" spans="1:12" x14ac:dyDescent="0.25">
      <c r="A14" s="86" t="s">
        <v>312</v>
      </c>
      <c r="B14" s="81" t="s">
        <v>50</v>
      </c>
      <c r="C14" s="87">
        <v>0</v>
      </c>
      <c r="D14" s="81" t="str">
        <f t="shared" si="0"/>
        <v>N/A</v>
      </c>
      <c r="E14" s="87">
        <v>0</v>
      </c>
      <c r="F14" s="81" t="str">
        <f t="shared" si="1"/>
        <v>N/A</v>
      </c>
      <c r="G14" s="87">
        <v>0</v>
      </c>
      <c r="H14" s="81" t="str">
        <f t="shared" si="2"/>
        <v>N/A</v>
      </c>
      <c r="I14" s="82" t="s">
        <v>1088</v>
      </c>
      <c r="J14" s="82" t="s">
        <v>1088</v>
      </c>
      <c r="K14" s="84" t="s">
        <v>50</v>
      </c>
      <c r="L14" s="84" t="str">
        <f t="shared" si="3"/>
        <v>N/A</v>
      </c>
    </row>
    <row r="15" spans="1:12" ht="12.75" customHeight="1" x14ac:dyDescent="0.25">
      <c r="A15" s="86" t="s">
        <v>576</v>
      </c>
      <c r="B15" s="81" t="s">
        <v>50</v>
      </c>
      <c r="C15" s="87">
        <v>0</v>
      </c>
      <c r="D15" s="81" t="str">
        <f t="shared" si="0"/>
        <v>N/A</v>
      </c>
      <c r="E15" s="87">
        <v>0</v>
      </c>
      <c r="F15" s="81" t="str">
        <f t="shared" si="1"/>
        <v>N/A</v>
      </c>
      <c r="G15" s="87">
        <v>0</v>
      </c>
      <c r="H15" s="81" t="str">
        <f t="shared" si="2"/>
        <v>N/A</v>
      </c>
      <c r="I15" s="82" t="s">
        <v>1088</v>
      </c>
      <c r="J15" s="82" t="s">
        <v>1088</v>
      </c>
      <c r="K15" s="84" t="s">
        <v>50</v>
      </c>
      <c r="L15" s="84" t="str">
        <f t="shared" si="3"/>
        <v>N/A</v>
      </c>
    </row>
    <row r="16" spans="1:12" ht="12.75" customHeight="1" x14ac:dyDescent="0.25">
      <c r="A16" s="88" t="s">
        <v>847</v>
      </c>
      <c r="B16" s="89" t="s">
        <v>50</v>
      </c>
      <c r="C16" s="80">
        <v>927</v>
      </c>
      <c r="D16" s="81" t="str">
        <f t="shared" si="0"/>
        <v>N/A</v>
      </c>
      <c r="E16" s="80">
        <v>778</v>
      </c>
      <c r="F16" s="81" t="str">
        <f t="shared" si="1"/>
        <v>N/A</v>
      </c>
      <c r="G16" s="80">
        <v>70</v>
      </c>
      <c r="H16" s="81" t="str">
        <f t="shared" si="2"/>
        <v>N/A</v>
      </c>
      <c r="I16" s="82">
        <v>-16.100000000000001</v>
      </c>
      <c r="J16" s="82">
        <v>-91</v>
      </c>
      <c r="K16" s="80" t="s">
        <v>50</v>
      </c>
      <c r="L16" s="84" t="str">
        <f t="shared" si="3"/>
        <v>N/A</v>
      </c>
    </row>
    <row r="17" spans="1:12" ht="12.75" customHeight="1" x14ac:dyDescent="0.25">
      <c r="A17" s="88" t="s">
        <v>848</v>
      </c>
      <c r="B17" s="90" t="s">
        <v>7</v>
      </c>
      <c r="C17" s="91">
        <v>0.17343473749999999</v>
      </c>
      <c r="D17" s="81" t="str">
        <f>IF($B17="N/A","N/A",IF(C17&gt;=2,"No",IF(C17&lt;0,"No","Yes")))</f>
        <v>Yes</v>
      </c>
      <c r="E17" s="91">
        <v>0.1442926507</v>
      </c>
      <c r="F17" s="81" t="str">
        <f>IF($B17="N/A","N/A",IF(E17&gt;=2,"No",IF(E17&lt;0,"No","Yes")))</f>
        <v>Yes</v>
      </c>
      <c r="G17" s="91">
        <v>1.24502213E-2</v>
      </c>
      <c r="H17" s="81" t="str">
        <f>IF($B17="N/A","N/A",IF(G17&gt;=2,"No",IF(G17&lt;0,"No","Yes")))</f>
        <v>Yes</v>
      </c>
      <c r="I17" s="82">
        <v>-16.8</v>
      </c>
      <c r="J17" s="82">
        <v>-91.4</v>
      </c>
      <c r="K17" s="92" t="s">
        <v>50</v>
      </c>
      <c r="L17" s="84" t="str">
        <f t="shared" si="3"/>
        <v>N/A</v>
      </c>
    </row>
    <row r="18" spans="1:12" ht="25" x14ac:dyDescent="0.25">
      <c r="A18" s="93" t="s">
        <v>849</v>
      </c>
      <c r="B18" s="90" t="s">
        <v>50</v>
      </c>
      <c r="C18" s="94">
        <v>2175967</v>
      </c>
      <c r="D18" s="81" t="str">
        <f t="shared" ref="D18:D23" si="4">IF($B18="N/A","N/A",IF(C18&gt;10,"No",IF(C18&lt;-10,"No","Yes")))</f>
        <v>N/A</v>
      </c>
      <c r="E18" s="94">
        <v>1643710</v>
      </c>
      <c r="F18" s="81" t="str">
        <f t="shared" ref="F18:F23" si="5">IF($B18="N/A","N/A",IF(E18&gt;10,"No",IF(E18&lt;-10,"No","Yes")))</f>
        <v>N/A</v>
      </c>
      <c r="G18" s="94">
        <v>89638</v>
      </c>
      <c r="H18" s="81" t="str">
        <f t="shared" ref="H18:H23" si="6">IF($B18="N/A","N/A",IF(G18&gt;10,"No",IF(G18&lt;-10,"No","Yes")))</f>
        <v>N/A</v>
      </c>
      <c r="I18" s="82">
        <v>-24.5</v>
      </c>
      <c r="J18" s="82">
        <v>-94.5</v>
      </c>
      <c r="K18" s="92" t="s">
        <v>50</v>
      </c>
      <c r="L18" s="84" t="str">
        <f t="shared" si="3"/>
        <v>N/A</v>
      </c>
    </row>
    <row r="19" spans="1:12" x14ac:dyDescent="0.25">
      <c r="A19" s="93" t="s">
        <v>850</v>
      </c>
      <c r="B19" s="90" t="s">
        <v>50</v>
      </c>
      <c r="C19" s="94">
        <v>2347.3214671000001</v>
      </c>
      <c r="D19" s="81" t="str">
        <f t="shared" si="4"/>
        <v>N/A</v>
      </c>
      <c r="E19" s="94">
        <v>2112.7377892</v>
      </c>
      <c r="F19" s="81" t="str">
        <f t="shared" si="5"/>
        <v>N/A</v>
      </c>
      <c r="G19" s="94">
        <v>1280.5428571</v>
      </c>
      <c r="H19" s="81" t="str">
        <f t="shared" si="6"/>
        <v>N/A</v>
      </c>
      <c r="I19" s="82">
        <v>-9.99</v>
      </c>
      <c r="J19" s="82">
        <v>-39.4</v>
      </c>
      <c r="K19" s="92" t="s">
        <v>50</v>
      </c>
      <c r="L19" s="84" t="str">
        <f t="shared" si="3"/>
        <v>N/A</v>
      </c>
    </row>
    <row r="20" spans="1:12" ht="12.75" customHeight="1" x14ac:dyDescent="0.25">
      <c r="A20" s="88" t="s">
        <v>851</v>
      </c>
      <c r="B20" s="79" t="s">
        <v>50</v>
      </c>
      <c r="C20" s="89">
        <v>916</v>
      </c>
      <c r="D20" s="81" t="str">
        <f t="shared" si="4"/>
        <v>N/A</v>
      </c>
      <c r="E20" s="89">
        <v>763</v>
      </c>
      <c r="F20" s="81" t="str">
        <f t="shared" si="5"/>
        <v>N/A</v>
      </c>
      <c r="G20" s="89">
        <v>64</v>
      </c>
      <c r="H20" s="81" t="str">
        <f t="shared" si="6"/>
        <v>N/A</v>
      </c>
      <c r="I20" s="82">
        <v>-16.7</v>
      </c>
      <c r="J20" s="82">
        <v>-91.6</v>
      </c>
      <c r="K20" s="80" t="s">
        <v>50</v>
      </c>
      <c r="L20" s="84" t="str">
        <f t="shared" si="3"/>
        <v>N/A</v>
      </c>
    </row>
    <row r="21" spans="1:12" ht="12.75" customHeight="1" x14ac:dyDescent="0.25">
      <c r="A21" s="88" t="s">
        <v>852</v>
      </c>
      <c r="B21" s="79" t="s">
        <v>50</v>
      </c>
      <c r="C21" s="82">
        <v>0.17137672009999999</v>
      </c>
      <c r="D21" s="81" t="str">
        <f t="shared" si="4"/>
        <v>N/A</v>
      </c>
      <c r="E21" s="82">
        <v>0.14151065870000001</v>
      </c>
      <c r="F21" s="81" t="str">
        <f t="shared" si="5"/>
        <v>N/A</v>
      </c>
      <c r="G21" s="82">
        <v>1.1383059500000001E-2</v>
      </c>
      <c r="H21" s="81" t="str">
        <f t="shared" si="6"/>
        <v>N/A</v>
      </c>
      <c r="I21" s="82">
        <v>-17.399999999999999</v>
      </c>
      <c r="J21" s="82">
        <v>-92</v>
      </c>
      <c r="K21" s="92" t="s">
        <v>50</v>
      </c>
      <c r="L21" s="84" t="str">
        <f t="shared" si="3"/>
        <v>N/A</v>
      </c>
    </row>
    <row r="22" spans="1:12" ht="25" x14ac:dyDescent="0.25">
      <c r="A22" s="95" t="s">
        <v>853</v>
      </c>
      <c r="B22" s="96" t="s">
        <v>50</v>
      </c>
      <c r="C22" s="97">
        <v>2168870</v>
      </c>
      <c r="D22" s="98" t="str">
        <f t="shared" si="4"/>
        <v>N/A</v>
      </c>
      <c r="E22" s="97">
        <v>1627573</v>
      </c>
      <c r="F22" s="98" t="str">
        <f t="shared" si="5"/>
        <v>N/A</v>
      </c>
      <c r="G22" s="97">
        <v>87722</v>
      </c>
      <c r="H22" s="98" t="str">
        <f t="shared" si="6"/>
        <v>N/A</v>
      </c>
      <c r="I22" s="99">
        <v>-25</v>
      </c>
      <c r="J22" s="99">
        <v>-94.6</v>
      </c>
      <c r="K22" s="92" t="s">
        <v>50</v>
      </c>
      <c r="L22" s="92" t="str">
        <f t="shared" si="3"/>
        <v>N/A</v>
      </c>
    </row>
    <row r="23" spans="1:12" ht="25" x14ac:dyDescent="0.25">
      <c r="A23" s="95" t="s">
        <v>854</v>
      </c>
      <c r="B23" s="96" t="s">
        <v>50</v>
      </c>
      <c r="C23" s="97">
        <v>2367.7620087</v>
      </c>
      <c r="D23" s="98" t="str">
        <f t="shared" si="4"/>
        <v>N/A</v>
      </c>
      <c r="E23" s="97">
        <v>2133.1231978999999</v>
      </c>
      <c r="F23" s="98" t="str">
        <f t="shared" si="5"/>
        <v>N/A</v>
      </c>
      <c r="G23" s="97">
        <v>1370.65625</v>
      </c>
      <c r="H23" s="98" t="str">
        <f t="shared" si="6"/>
        <v>N/A</v>
      </c>
      <c r="I23" s="99">
        <v>-9.91</v>
      </c>
      <c r="J23" s="99">
        <v>-35.700000000000003</v>
      </c>
      <c r="K23" s="92" t="s">
        <v>50</v>
      </c>
      <c r="L23" s="92" t="str">
        <f t="shared" si="3"/>
        <v>N/A</v>
      </c>
    </row>
    <row r="24" spans="1:12" x14ac:dyDescent="0.25">
      <c r="A24" s="219" t="s">
        <v>855</v>
      </c>
      <c r="B24" s="220"/>
      <c r="C24" s="220"/>
      <c r="D24" s="220"/>
      <c r="E24" s="220"/>
      <c r="F24" s="220"/>
      <c r="G24" s="220"/>
      <c r="H24" s="220"/>
      <c r="I24" s="220"/>
      <c r="J24" s="220"/>
      <c r="K24" s="220"/>
      <c r="L24" s="221"/>
    </row>
    <row r="25" spans="1:12" x14ac:dyDescent="0.25">
      <c r="A25" s="88" t="s">
        <v>856</v>
      </c>
      <c r="B25" s="100" t="s">
        <v>50</v>
      </c>
      <c r="C25" s="101">
        <v>0</v>
      </c>
      <c r="D25" s="102" t="str">
        <f>IF($B25="N/A","N/A",IF(C25&gt;10,"No",IF(C25&lt;-10,"No","Yes")))</f>
        <v>N/A</v>
      </c>
      <c r="E25" s="101">
        <v>0</v>
      </c>
      <c r="F25" s="102" t="str">
        <f>IF($B25="N/A","N/A",IF(E25&gt;10,"No",IF(E25&lt;-10,"No","Yes")))</f>
        <v>N/A</v>
      </c>
      <c r="G25" s="101">
        <v>0</v>
      </c>
      <c r="H25" s="102" t="str">
        <f>IF($B25="N/A","N/A",IF(G25&gt;10,"No",IF(G25&lt;-10,"No","Yes")))</f>
        <v>N/A</v>
      </c>
      <c r="I25" s="103" t="s">
        <v>1088</v>
      </c>
      <c r="J25" s="103" t="s">
        <v>1088</v>
      </c>
      <c r="K25" s="101" t="s">
        <v>50</v>
      </c>
      <c r="L25" s="104" t="str">
        <f>IF(J25="Div by 0", "N/A", IF(K25="N/A","N/A", IF(J25&gt;VALUE(MID(K25,1,2)), "No", IF(J25&lt;-1*VALUE(MID(K25,1,2)), "No", "Yes"))))</f>
        <v>N/A</v>
      </c>
    </row>
    <row r="26" spans="1:12" x14ac:dyDescent="0.25">
      <c r="A26" s="93" t="s">
        <v>857</v>
      </c>
      <c r="B26" s="83" t="s">
        <v>50</v>
      </c>
      <c r="C26" s="87">
        <v>0</v>
      </c>
      <c r="D26" s="81" t="str">
        <f>IF($B26="N/A","N/A",IF(C26&gt;10,"No",IF(C26&lt;-10,"No","Yes")))</f>
        <v>N/A</v>
      </c>
      <c r="E26" s="87">
        <v>0</v>
      </c>
      <c r="F26" s="81" t="str">
        <f>IF($B26="N/A","N/A",IF(E26&gt;10,"No",IF(E26&lt;-10,"No","Yes")))</f>
        <v>N/A</v>
      </c>
      <c r="G26" s="87">
        <v>0</v>
      </c>
      <c r="H26" s="81" t="str">
        <f>IF($B26="N/A","N/A",IF(G26&gt;10,"No",IF(G26&lt;-10,"No","Yes")))</f>
        <v>N/A</v>
      </c>
      <c r="I26" s="82" t="s">
        <v>1088</v>
      </c>
      <c r="J26" s="82" t="s">
        <v>1088</v>
      </c>
      <c r="K26" s="84" t="s">
        <v>50</v>
      </c>
      <c r="L26" s="84" t="str">
        <f>IF(J26="Div by 0", "N/A", IF(K26="N/A","N/A", IF(J26&gt;VALUE(MID(K26,1,2)), "No", IF(J26&lt;-1*VALUE(MID(K26,1,2)), "No", "Yes"))))</f>
        <v>N/A</v>
      </c>
    </row>
    <row r="27" spans="1:12" x14ac:dyDescent="0.25">
      <c r="A27" s="88" t="s">
        <v>858</v>
      </c>
      <c r="B27" s="80" t="s">
        <v>50</v>
      </c>
      <c r="C27" s="80">
        <v>0</v>
      </c>
      <c r="D27" s="81" t="str">
        <f>IF($B27="N/A","N/A",IF(C27&gt;10,"No",IF(C27&lt;-10,"No","Yes")))</f>
        <v>N/A</v>
      </c>
      <c r="E27" s="80">
        <v>0</v>
      </c>
      <c r="F27" s="81" t="str">
        <f>IF($B27="N/A","N/A",IF(E27&gt;10,"No",IF(E27&lt;-10,"No","Yes")))</f>
        <v>N/A</v>
      </c>
      <c r="G27" s="80">
        <v>0</v>
      </c>
      <c r="H27" s="81" t="str">
        <f>IF($B27="N/A","N/A",IF(G27&gt;10,"No",IF(G27&lt;-10,"No","Yes")))</f>
        <v>N/A</v>
      </c>
      <c r="I27" s="82" t="s">
        <v>1088</v>
      </c>
      <c r="J27" s="82" t="s">
        <v>1088</v>
      </c>
      <c r="K27" s="80" t="s">
        <v>50</v>
      </c>
      <c r="L27" s="84" t="str">
        <f>IF(J27="Div by 0", "N/A", IF(K27="N/A","N/A", IF(J27&gt;VALUE(MID(K27,1,2)), "No", IF(J27&lt;-1*VALUE(MID(K27,1,2)), "No", "Yes"))))</f>
        <v>N/A</v>
      </c>
    </row>
    <row r="28" spans="1:12" x14ac:dyDescent="0.25">
      <c r="A28" s="93" t="s">
        <v>859</v>
      </c>
      <c r="B28" s="79" t="s">
        <v>50</v>
      </c>
      <c r="C28" s="87">
        <v>0</v>
      </c>
      <c r="D28" s="81" t="str">
        <f>IF($B28="N/A","N/A",IF(C28&gt;10,"No",IF(C28&lt;-10,"No","Yes")))</f>
        <v>N/A</v>
      </c>
      <c r="E28" s="87">
        <v>0</v>
      </c>
      <c r="F28" s="81" t="str">
        <f>IF($B28="N/A","N/A",IF(E28&gt;10,"No",IF(E28&lt;-10,"No","Yes")))</f>
        <v>N/A</v>
      </c>
      <c r="G28" s="87">
        <v>0</v>
      </c>
      <c r="H28" s="81" t="str">
        <f>IF($B28="N/A","N/A",IF(G28&gt;10,"No",IF(G28&lt;-10,"No","Yes")))</f>
        <v>N/A</v>
      </c>
      <c r="I28" s="82" t="s">
        <v>1088</v>
      </c>
      <c r="J28" s="82" t="s">
        <v>1088</v>
      </c>
      <c r="K28" s="84" t="s">
        <v>50</v>
      </c>
      <c r="L28" s="84" t="str">
        <f>IF(J28="Div by 0", "N/A", IF(K28="N/A","N/A", IF(J28&gt;VALUE(MID(K28,1,2)), "No", IF(J28&lt;-1*VALUE(MID(K28,1,2)), "No", "Yes"))))</f>
        <v>N/A</v>
      </c>
    </row>
    <row r="29" spans="1:12" ht="12.75" customHeight="1" x14ac:dyDescent="0.25">
      <c r="A29" s="88" t="s">
        <v>860</v>
      </c>
      <c r="B29" s="89" t="s">
        <v>50</v>
      </c>
      <c r="C29" s="89">
        <v>0</v>
      </c>
      <c r="D29" s="81" t="str">
        <f>IF($B29="N/A","N/A",IF(C29&gt;10,"No",IF(C29&lt;-10,"No","Yes")))</f>
        <v>N/A</v>
      </c>
      <c r="E29" s="89">
        <v>0</v>
      </c>
      <c r="F29" s="81" t="str">
        <f>IF($B29="N/A","N/A",IF(E29&gt;10,"No",IF(E29&lt;-10,"No","Yes")))</f>
        <v>N/A</v>
      </c>
      <c r="G29" s="89">
        <v>0</v>
      </c>
      <c r="H29" s="81" t="str">
        <f>IF($B29="N/A","N/A",IF(G29&gt;10,"No",IF(G29&lt;-10,"No","Yes")))</f>
        <v>N/A</v>
      </c>
      <c r="I29" s="82" t="s">
        <v>1088</v>
      </c>
      <c r="J29" s="82" t="s">
        <v>1088</v>
      </c>
      <c r="K29" s="89" t="s">
        <v>50</v>
      </c>
      <c r="L29" s="84" t="str">
        <f>IF(J29="Div by 0", "N/A", IF(K29="N/A","N/A", IF(J29&gt;VALUE(MID(K29,1,2)), "No", IF(J29&lt;-1*VALUE(MID(K29,1,2)), "No", "Yes"))))</f>
        <v>N/A</v>
      </c>
    </row>
    <row r="30" spans="1:12" ht="13" x14ac:dyDescent="0.3">
      <c r="A30" s="222" t="s">
        <v>861</v>
      </c>
      <c r="B30" s="195"/>
      <c r="C30" s="195"/>
      <c r="D30" s="195"/>
      <c r="E30" s="195"/>
      <c r="F30" s="195"/>
      <c r="G30" s="195"/>
      <c r="H30" s="195"/>
      <c r="I30" s="195"/>
      <c r="J30" s="195"/>
      <c r="K30" s="195"/>
      <c r="L30" s="196"/>
    </row>
    <row r="31" spans="1:12" ht="12.75" customHeight="1" x14ac:dyDescent="0.25">
      <c r="A31" s="105" t="s">
        <v>22</v>
      </c>
      <c r="B31" s="80" t="s">
        <v>50</v>
      </c>
      <c r="C31" s="101">
        <v>533568</v>
      </c>
      <c r="D31" s="81" t="str">
        <f>IF($B31="N/A","N/A",IF(C31&gt;10,"No",IF(C31&lt;-10,"No","Yes")))</f>
        <v>N/A</v>
      </c>
      <c r="E31" s="101">
        <v>538404</v>
      </c>
      <c r="F31" s="81" t="str">
        <f>IF($B31="N/A","N/A",IF(E31&gt;10,"No",IF(E31&lt;-10,"No","Yes")))</f>
        <v>N/A</v>
      </c>
      <c r="G31" s="101">
        <v>562169</v>
      </c>
      <c r="H31" s="81" t="str">
        <f>IF($B31="N/A","N/A",IF(G31&gt;10,"No",IF(G31&lt;-10,"No","Yes")))</f>
        <v>N/A</v>
      </c>
      <c r="I31" s="82">
        <v>0.90639999999999998</v>
      </c>
      <c r="J31" s="82">
        <v>4.4139999999999997</v>
      </c>
      <c r="K31" s="89" t="s">
        <v>111</v>
      </c>
      <c r="L31" s="84" t="str">
        <f>IF(J31="Div by 0", "N/A", IF(K31="N/A","N/A", IF(J31&gt;VALUE(MID(K31,1,2)), "No", IF(J31&lt;-1*VALUE(MID(K31,1,2)), "No", "Yes"))))</f>
        <v>Yes</v>
      </c>
    </row>
    <row r="32" spans="1:12" x14ac:dyDescent="0.25">
      <c r="A32" s="88" t="s">
        <v>313</v>
      </c>
      <c r="B32" s="80" t="s">
        <v>50</v>
      </c>
      <c r="C32" s="80">
        <v>441031.27</v>
      </c>
      <c r="D32" s="81" t="str">
        <f>IF($B32="N/A","N/A",IF(C32&gt;10,"No",IF(C32&lt;-10,"No","Yes")))</f>
        <v>N/A</v>
      </c>
      <c r="E32" s="80">
        <v>449852.86</v>
      </c>
      <c r="F32" s="81" t="str">
        <f>IF($B32="N/A","N/A",IF(E32&gt;10,"No",IF(E32&lt;-10,"No","Yes")))</f>
        <v>N/A</v>
      </c>
      <c r="G32" s="80">
        <v>474930.74</v>
      </c>
      <c r="H32" s="81" t="str">
        <f>IF($B32="N/A","N/A",IF(G32&gt;10,"No",IF(G32&lt;-10,"No","Yes")))</f>
        <v>N/A</v>
      </c>
      <c r="I32" s="82">
        <v>2</v>
      </c>
      <c r="J32" s="82">
        <v>5.5750000000000002</v>
      </c>
      <c r="K32" s="89" t="s">
        <v>111</v>
      </c>
      <c r="L32" s="84" t="str">
        <f>IF(J32="Div by 0", "N/A", IF(K32="N/A","N/A", IF(J32&gt;VALUE(MID(K32,1,2)), "No", IF(J32&lt;-1*VALUE(MID(K32,1,2)), "No", "Yes"))))</f>
        <v>Yes</v>
      </c>
    </row>
    <row r="33" spans="1:12" x14ac:dyDescent="0.25">
      <c r="A33" s="88" t="s">
        <v>862</v>
      </c>
      <c r="B33" s="80" t="s">
        <v>50</v>
      </c>
      <c r="C33" s="80">
        <v>0</v>
      </c>
      <c r="D33" s="81" t="str">
        <f>IF($B33="N/A","N/A",IF(C33&gt;10,"No",IF(C33&lt;-10,"No","Yes")))</f>
        <v>N/A</v>
      </c>
      <c r="E33" s="80">
        <v>0</v>
      </c>
      <c r="F33" s="81" t="str">
        <f>IF($B33="N/A","N/A",IF(E33&gt;10,"No",IF(E33&lt;-10,"No","Yes")))</f>
        <v>N/A</v>
      </c>
      <c r="G33" s="80">
        <v>0</v>
      </c>
      <c r="H33" s="81" t="str">
        <f>IF($B33="N/A","N/A",IF(G33&gt;10,"No",IF(G33&lt;-10,"No","Yes")))</f>
        <v>N/A</v>
      </c>
      <c r="I33" s="82" t="s">
        <v>1088</v>
      </c>
      <c r="J33" s="82" t="s">
        <v>1088</v>
      </c>
      <c r="K33" s="80" t="s">
        <v>50</v>
      </c>
      <c r="L33" s="84" t="str">
        <f>IF(J33="Div by 0", "N/A", IF(K33="N/A","N/A", IF(J33&gt;VALUE(MID(K33,1,2)), "No", IF(J33&lt;-1*VALUE(MID(K33,1,2)), "No", "Yes"))))</f>
        <v>N/A</v>
      </c>
    </row>
    <row r="34" spans="1:12" x14ac:dyDescent="0.25">
      <c r="A34" s="106" t="s">
        <v>974</v>
      </c>
      <c r="B34" s="80" t="s">
        <v>50</v>
      </c>
      <c r="C34" s="107" t="s">
        <v>50</v>
      </c>
      <c r="D34" s="81" t="str">
        <f t="shared" ref="D34:D36" si="7">IF($B34="N/A","N/A",IF(C34&gt;10,"No",IF(C34&lt;-10,"No","Yes")))</f>
        <v>N/A</v>
      </c>
      <c r="E34" s="107" t="s">
        <v>50</v>
      </c>
      <c r="F34" s="81" t="str">
        <f t="shared" ref="F34:F36" si="8">IF($B34="N/A","N/A",IF(E34&gt;10,"No",IF(E34&lt;-10,"No","Yes")))</f>
        <v>N/A</v>
      </c>
      <c r="G34" s="107" t="s">
        <v>1088</v>
      </c>
      <c r="H34" s="81" t="str">
        <f t="shared" ref="H34:H36" si="9">IF($B34="N/A","N/A",IF(G34&gt;10,"No",IF(G34&lt;-10,"No","Yes")))</f>
        <v>N/A</v>
      </c>
      <c r="I34" s="99" t="s">
        <v>50</v>
      </c>
      <c r="J34" s="99" t="s">
        <v>50</v>
      </c>
      <c r="K34" s="80" t="s">
        <v>50</v>
      </c>
      <c r="L34" s="84" t="str">
        <f t="shared" ref="L34:L36" si="10">IF(J34="Div by 0", "N/A", IF(K34="N/A","N/A", IF(J34&gt;VALUE(MID(K34,1,2)), "No", IF(J34&lt;-1*VALUE(MID(K34,1,2)), "No", "Yes"))))</f>
        <v>N/A</v>
      </c>
    </row>
    <row r="35" spans="1:12" x14ac:dyDescent="0.25">
      <c r="A35" s="106" t="s">
        <v>975</v>
      </c>
      <c r="B35" s="80" t="s">
        <v>50</v>
      </c>
      <c r="C35" s="107" t="s">
        <v>50</v>
      </c>
      <c r="D35" s="81" t="str">
        <f t="shared" si="7"/>
        <v>N/A</v>
      </c>
      <c r="E35" s="107" t="s">
        <v>50</v>
      </c>
      <c r="F35" s="81" t="str">
        <f t="shared" si="8"/>
        <v>N/A</v>
      </c>
      <c r="G35" s="107" t="s">
        <v>1088</v>
      </c>
      <c r="H35" s="81" t="str">
        <f t="shared" si="9"/>
        <v>N/A</v>
      </c>
      <c r="I35" s="99" t="s">
        <v>50</v>
      </c>
      <c r="J35" s="99" t="s">
        <v>50</v>
      </c>
      <c r="K35" s="80" t="s">
        <v>50</v>
      </c>
      <c r="L35" s="84" t="str">
        <f t="shared" si="10"/>
        <v>N/A</v>
      </c>
    </row>
    <row r="36" spans="1:12" x14ac:dyDescent="0.25">
      <c r="A36" s="108" t="s">
        <v>976</v>
      </c>
      <c r="B36" s="80" t="s">
        <v>50</v>
      </c>
      <c r="C36" s="91" t="s">
        <v>50</v>
      </c>
      <c r="D36" s="81" t="str">
        <f t="shared" si="7"/>
        <v>N/A</v>
      </c>
      <c r="E36" s="91" t="s">
        <v>50</v>
      </c>
      <c r="F36" s="81" t="str">
        <f t="shared" si="8"/>
        <v>N/A</v>
      </c>
      <c r="G36" s="91">
        <v>0</v>
      </c>
      <c r="H36" s="81" t="str">
        <f t="shared" si="9"/>
        <v>N/A</v>
      </c>
      <c r="I36" s="99" t="s">
        <v>50</v>
      </c>
      <c r="J36" s="99" t="s">
        <v>50</v>
      </c>
      <c r="K36" s="80" t="s">
        <v>50</v>
      </c>
      <c r="L36" s="84" t="str">
        <f t="shared" si="10"/>
        <v>N/A</v>
      </c>
    </row>
    <row r="37" spans="1:12" x14ac:dyDescent="0.25">
      <c r="A37" s="88" t="s">
        <v>863</v>
      </c>
      <c r="B37" s="107" t="s">
        <v>50</v>
      </c>
      <c r="C37" s="107">
        <v>0</v>
      </c>
      <c r="D37" s="98" t="str">
        <f>IF($B37="N/A","N/A",IF(C37&gt;10,"No",IF(C37&lt;-10,"No","Yes")))</f>
        <v>N/A</v>
      </c>
      <c r="E37" s="107">
        <v>0</v>
      </c>
      <c r="F37" s="98" t="str">
        <f>IF($B37="N/A","N/A",IF(E37&gt;10,"No",IF(E37&lt;-10,"No","Yes")))</f>
        <v>N/A</v>
      </c>
      <c r="G37" s="107">
        <v>0</v>
      </c>
      <c r="H37" s="98" t="str">
        <f>IF($B37="N/A","N/A",IF(G37&gt;10,"No",IF(G37&lt;-10,"No","Yes")))</f>
        <v>N/A</v>
      </c>
      <c r="I37" s="99" t="s">
        <v>1088</v>
      </c>
      <c r="J37" s="99" t="s">
        <v>1088</v>
      </c>
      <c r="K37" s="107" t="s">
        <v>50</v>
      </c>
      <c r="L37" s="92" t="str">
        <f>IF(J37="Div by 0", "N/A", IF(K37="N/A","N/A", IF(J37&gt;VALUE(MID(K37,1,2)), "No", IF(J37&lt;-1*VALUE(MID(K37,1,2)), "No", "Yes"))))</f>
        <v>N/A</v>
      </c>
    </row>
    <row r="38" spans="1:12" ht="13" x14ac:dyDescent="0.3">
      <c r="A38" s="238" t="s">
        <v>314</v>
      </c>
      <c r="B38" s="220"/>
      <c r="C38" s="220"/>
      <c r="D38" s="220"/>
      <c r="E38" s="220"/>
      <c r="F38" s="220"/>
      <c r="G38" s="220"/>
      <c r="H38" s="220"/>
      <c r="I38" s="220"/>
      <c r="J38" s="220"/>
      <c r="K38" s="220"/>
      <c r="L38" s="221"/>
    </row>
    <row r="39" spans="1:12" ht="12.75" customHeight="1" x14ac:dyDescent="0.25">
      <c r="A39" s="78" t="s">
        <v>93</v>
      </c>
      <c r="B39" s="109" t="s">
        <v>122</v>
      </c>
      <c r="C39" s="110">
        <v>96.061982728000004</v>
      </c>
      <c r="D39" s="102" t="str">
        <f>IF($B39="N/A","N/A",IF(C39&gt;=95,"Yes","No"))</f>
        <v>Yes</v>
      </c>
      <c r="E39" s="110">
        <v>96.901583197999997</v>
      </c>
      <c r="F39" s="102" t="str">
        <f>IF($B39="N/A","N/A",IF(E39&gt;=95,"Yes","No"))</f>
        <v>Yes</v>
      </c>
      <c r="G39" s="110">
        <v>96.628949657000007</v>
      </c>
      <c r="H39" s="102" t="str">
        <f>IF($B39="N/A","N/A",IF(G39&gt;=95,"Yes","No"))</f>
        <v>Yes</v>
      </c>
      <c r="I39" s="103">
        <v>0.874</v>
      </c>
      <c r="J39" s="103">
        <v>-0.28100000000000003</v>
      </c>
      <c r="K39" s="109" t="s">
        <v>111</v>
      </c>
      <c r="L39" s="104" t="str">
        <f t="shared" ref="L39:L84" si="11">IF(J39="Div by 0", "N/A", IF(K39="N/A","N/A", IF(J39&gt;VALUE(MID(K39,1,2)), "No", IF(J39&lt;-1*VALUE(MID(K39,1,2)), "No", "Yes"))))</f>
        <v>Yes</v>
      </c>
    </row>
    <row r="40" spans="1:12" ht="12.75" customHeight="1" x14ac:dyDescent="0.25">
      <c r="A40" s="95" t="s">
        <v>315</v>
      </c>
      <c r="B40" s="111" t="s">
        <v>68</v>
      </c>
      <c r="C40" s="112">
        <v>95.819651852999996</v>
      </c>
      <c r="D40" s="102" t="str">
        <f>IF($B40="N/A","N/A",IF(C40&gt;95,"Yes","No"))</f>
        <v>Yes</v>
      </c>
      <c r="E40" s="102">
        <v>96.755967638000001</v>
      </c>
      <c r="F40" s="102" t="str">
        <f t="shared" ref="F40" si="12">IF($B40="N/A","N/A",IF(E40&gt;95,"Yes","No"))</f>
        <v>Yes</v>
      </c>
      <c r="G40" s="102">
        <v>96.468143921000006</v>
      </c>
      <c r="H40" s="102" t="str">
        <f>IF($B40="N/A","N/A",IF(G40&gt;95,"Yes","No"))</f>
        <v>Yes</v>
      </c>
      <c r="I40" s="112">
        <v>0.97719999999999996</v>
      </c>
      <c r="J40" s="112">
        <v>-0.29699999999999999</v>
      </c>
      <c r="K40" s="114" t="s">
        <v>111</v>
      </c>
      <c r="L40" s="84" t="str">
        <f t="shared" si="11"/>
        <v>Yes</v>
      </c>
    </row>
    <row r="41" spans="1:12" ht="12.75" customHeight="1" x14ac:dyDescent="0.25">
      <c r="A41" s="95" t="s">
        <v>316</v>
      </c>
      <c r="B41" s="111" t="s">
        <v>50</v>
      </c>
      <c r="C41" s="112">
        <v>3.3922574099999998E-2</v>
      </c>
      <c r="D41" s="113" t="str">
        <f t="shared" ref="D41:D45" si="13">IF($B41="N/A","N/A",IF(C41&gt;10,"No",IF(C41&lt;-10,"No","Yes")))</f>
        <v>N/A</v>
      </c>
      <c r="E41" s="112">
        <v>3.4546548699999999E-2</v>
      </c>
      <c r="F41" s="113" t="str">
        <f t="shared" ref="F41:F45" si="14">IF($B41="N/A","N/A",IF(E41&gt;10,"No",IF(E41&lt;-10,"No","Yes")))</f>
        <v>N/A</v>
      </c>
      <c r="G41" s="112">
        <v>3.21967238E-2</v>
      </c>
      <c r="H41" s="113" t="str">
        <f t="shared" ref="H41:H45" si="15">IF($B41="N/A","N/A",IF(G41&gt;10,"No",IF(G41&lt;-10,"No","Yes")))</f>
        <v>N/A</v>
      </c>
      <c r="I41" s="112">
        <v>1.839</v>
      </c>
      <c r="J41" s="112">
        <v>-6.8</v>
      </c>
      <c r="K41" s="114" t="s">
        <v>50</v>
      </c>
      <c r="L41" s="84" t="str">
        <f t="shared" si="11"/>
        <v>N/A</v>
      </c>
    </row>
    <row r="42" spans="1:12" ht="12.75" customHeight="1" x14ac:dyDescent="0.25">
      <c r="A42" s="95" t="s">
        <v>317</v>
      </c>
      <c r="B42" s="111" t="s">
        <v>50</v>
      </c>
      <c r="C42" s="112">
        <v>1.8741750000000001E-4</v>
      </c>
      <c r="D42" s="113" t="str">
        <f t="shared" si="13"/>
        <v>N/A</v>
      </c>
      <c r="E42" s="112">
        <v>1.8573409999999999E-4</v>
      </c>
      <c r="F42" s="113" t="str">
        <f t="shared" si="14"/>
        <v>N/A</v>
      </c>
      <c r="G42" s="112">
        <v>1.7788250000000001E-4</v>
      </c>
      <c r="H42" s="113" t="str">
        <f t="shared" si="15"/>
        <v>N/A</v>
      </c>
      <c r="I42" s="112">
        <v>-0.89800000000000002</v>
      </c>
      <c r="J42" s="112">
        <v>-4.2300000000000004</v>
      </c>
      <c r="K42" s="114" t="s">
        <v>50</v>
      </c>
      <c r="L42" s="84" t="str">
        <f t="shared" si="11"/>
        <v>N/A</v>
      </c>
    </row>
    <row r="43" spans="1:12" ht="12.75" customHeight="1" x14ac:dyDescent="0.25">
      <c r="A43" s="95" t="s">
        <v>318</v>
      </c>
      <c r="B43" s="111" t="s">
        <v>50</v>
      </c>
      <c r="C43" s="112">
        <v>0</v>
      </c>
      <c r="D43" s="113" t="str">
        <f t="shared" si="13"/>
        <v>N/A</v>
      </c>
      <c r="E43" s="112">
        <v>3.7146830000000001E-4</v>
      </c>
      <c r="F43" s="113" t="str">
        <f t="shared" si="14"/>
        <v>N/A</v>
      </c>
      <c r="G43" s="112">
        <v>3.5576489999999999E-4</v>
      </c>
      <c r="H43" s="113" t="str">
        <f t="shared" si="15"/>
        <v>N/A</v>
      </c>
      <c r="I43" s="112" t="s">
        <v>1088</v>
      </c>
      <c r="J43" s="112">
        <v>-4.2300000000000004</v>
      </c>
      <c r="K43" s="114" t="s">
        <v>50</v>
      </c>
      <c r="L43" s="84" t="str">
        <f t="shared" si="11"/>
        <v>N/A</v>
      </c>
    </row>
    <row r="44" spans="1:12" ht="25" x14ac:dyDescent="0.25">
      <c r="A44" s="95" t="s">
        <v>790</v>
      </c>
      <c r="B44" s="79" t="s">
        <v>50</v>
      </c>
      <c r="C44" s="82">
        <v>0.20822088280000001</v>
      </c>
      <c r="D44" s="81" t="str">
        <f t="shared" si="13"/>
        <v>N/A</v>
      </c>
      <c r="E44" s="82">
        <v>0.110511809</v>
      </c>
      <c r="F44" s="81" t="str">
        <f t="shared" si="14"/>
        <v>N/A</v>
      </c>
      <c r="G44" s="82">
        <v>0.12789748279999999</v>
      </c>
      <c r="H44" s="81" t="str">
        <f t="shared" si="15"/>
        <v>N/A</v>
      </c>
      <c r="I44" s="82">
        <v>-46.9</v>
      </c>
      <c r="J44" s="82">
        <v>15.73</v>
      </c>
      <c r="K44" s="83" t="s">
        <v>50</v>
      </c>
      <c r="L44" s="84" t="str">
        <f t="shared" si="11"/>
        <v>N/A</v>
      </c>
    </row>
    <row r="45" spans="1:12" ht="27.75" customHeight="1" x14ac:dyDescent="0.25">
      <c r="A45" s="95" t="s">
        <v>319</v>
      </c>
      <c r="B45" s="79" t="s">
        <v>50</v>
      </c>
      <c r="C45" s="82">
        <v>0</v>
      </c>
      <c r="D45" s="81" t="str">
        <f t="shared" si="13"/>
        <v>N/A</v>
      </c>
      <c r="E45" s="82">
        <v>0</v>
      </c>
      <c r="F45" s="81" t="str">
        <f t="shared" si="14"/>
        <v>N/A</v>
      </c>
      <c r="G45" s="82">
        <v>1.7788250000000001E-4</v>
      </c>
      <c r="H45" s="81" t="str">
        <f t="shared" si="15"/>
        <v>N/A</v>
      </c>
      <c r="I45" s="82" t="s">
        <v>1088</v>
      </c>
      <c r="J45" s="82" t="s">
        <v>1088</v>
      </c>
      <c r="K45" s="83" t="s">
        <v>50</v>
      </c>
      <c r="L45" s="84" t="str">
        <f t="shared" si="11"/>
        <v>N/A</v>
      </c>
    </row>
    <row r="46" spans="1:12" x14ac:dyDescent="0.25">
      <c r="A46" s="95" t="s">
        <v>920</v>
      </c>
      <c r="B46" s="83" t="s">
        <v>50</v>
      </c>
      <c r="C46" s="89" t="s">
        <v>50</v>
      </c>
      <c r="D46" s="81" t="str">
        <f>IF($B46="N/A","N/A",IF(C46&gt;0,"No",IF(C46&lt;0,"No","Yes")))</f>
        <v>N/A</v>
      </c>
      <c r="E46" s="89">
        <v>17466</v>
      </c>
      <c r="F46" s="81" t="str">
        <f>IF($B46="N/A","N/A",IF(E46&gt;0,"No",IF(E46&lt;0,"No","Yes")))</f>
        <v>N/A</v>
      </c>
      <c r="G46" s="89">
        <v>19855</v>
      </c>
      <c r="H46" s="81" t="str">
        <f>IF($B46="N/A","N/A",IF(G46&gt;0,"No",IF(G46&lt;0,"No","Yes")))</f>
        <v>N/A</v>
      </c>
      <c r="I46" s="82" t="s">
        <v>50</v>
      </c>
      <c r="J46" s="82">
        <v>13.68</v>
      </c>
      <c r="K46" s="83" t="s">
        <v>50</v>
      </c>
      <c r="L46" s="84" t="str">
        <f t="shared" si="11"/>
        <v>N/A</v>
      </c>
    </row>
    <row r="47" spans="1:12" x14ac:dyDescent="0.25">
      <c r="A47" s="95" t="s">
        <v>921</v>
      </c>
      <c r="B47" s="90" t="s">
        <v>0</v>
      </c>
      <c r="C47" s="91" t="s">
        <v>50</v>
      </c>
      <c r="D47" s="81" t="str">
        <f>IF(OR($B47="N/A",$C47="N/A"),"N/A",IF(C47&gt;=5,"No",IF(C47&lt;0,"No","Yes")))</f>
        <v>N/A</v>
      </c>
      <c r="E47" s="91">
        <v>3.2440323623</v>
      </c>
      <c r="F47" s="81" t="str">
        <f>IF($B47="N/A","N/A",IF(E47&gt;=5,"No",IF(E47&lt;0,"No","Yes")))</f>
        <v>Yes</v>
      </c>
      <c r="G47" s="91">
        <v>3.5318560789000002</v>
      </c>
      <c r="H47" s="81" t="str">
        <f>IF($B47="N/A","N/A",IF(G47&gt;=5,"No",IF(G47&lt;0,"No","Yes")))</f>
        <v>Yes</v>
      </c>
      <c r="I47" s="82" t="s">
        <v>50</v>
      </c>
      <c r="J47" s="82">
        <v>8.8719999999999999</v>
      </c>
      <c r="K47" s="92" t="s">
        <v>50</v>
      </c>
      <c r="L47" s="84" t="str">
        <f t="shared" si="11"/>
        <v>N/A</v>
      </c>
    </row>
    <row r="48" spans="1:12" ht="12.75" customHeight="1" x14ac:dyDescent="0.25">
      <c r="A48" s="115" t="s">
        <v>922</v>
      </c>
      <c r="B48" s="111" t="s">
        <v>50</v>
      </c>
      <c r="C48" s="112" t="s">
        <v>50</v>
      </c>
      <c r="D48" s="113" t="str">
        <f t="shared" ref="D48:D51" si="16">IF($B48="N/A","N/A",IF(C48&gt;10,"No",IF(C48&lt;-10,"No","Yes")))</f>
        <v>N/A</v>
      </c>
      <c r="E48" s="112">
        <v>80.871407305999995</v>
      </c>
      <c r="F48" s="113" t="str">
        <f t="shared" ref="F48:F51" si="17">IF($B48="N/A","N/A",IF(E48&gt;10,"No",IF(E48&lt;-10,"No","Yes")))</f>
        <v>N/A</v>
      </c>
      <c r="G48" s="112">
        <v>82.563585997999994</v>
      </c>
      <c r="H48" s="113" t="str">
        <f t="shared" ref="H48:H51" si="18">IF($B48="N/A","N/A",IF(G48&gt;10,"No",IF(G48&lt;-10,"No","Yes")))</f>
        <v>N/A</v>
      </c>
      <c r="I48" s="112" t="s">
        <v>50</v>
      </c>
      <c r="J48" s="112">
        <v>2.0920000000000001</v>
      </c>
      <c r="K48" s="114" t="s">
        <v>50</v>
      </c>
      <c r="L48" s="84" t="str">
        <f t="shared" ref="L48:L51" si="19">IF(J48="Div by 0", "N/A", IF(K48="N/A","N/A", IF(J48&gt;VALUE(MID(K48,1,2)), "No", IF(J48&lt;-1*VALUE(MID(K48,1,2)), "No", "Yes"))))</f>
        <v>N/A</v>
      </c>
    </row>
    <row r="49" spans="1:12" ht="12.75" customHeight="1" x14ac:dyDescent="0.25">
      <c r="A49" s="115" t="s">
        <v>923</v>
      </c>
      <c r="B49" s="111" t="s">
        <v>50</v>
      </c>
      <c r="C49" s="112" t="s">
        <v>50</v>
      </c>
      <c r="D49" s="113" t="str">
        <f t="shared" si="16"/>
        <v>N/A</v>
      </c>
      <c r="E49" s="112">
        <v>27.504866598</v>
      </c>
      <c r="F49" s="113" t="str">
        <f t="shared" si="17"/>
        <v>N/A</v>
      </c>
      <c r="G49" s="112">
        <v>30.813397128999998</v>
      </c>
      <c r="H49" s="113" t="str">
        <f t="shared" si="18"/>
        <v>N/A</v>
      </c>
      <c r="I49" s="112" t="s">
        <v>50</v>
      </c>
      <c r="J49" s="112">
        <v>12.03</v>
      </c>
      <c r="K49" s="114" t="s">
        <v>50</v>
      </c>
      <c r="L49" s="84" t="str">
        <f t="shared" si="19"/>
        <v>N/A</v>
      </c>
    </row>
    <row r="50" spans="1:12" ht="12.75" customHeight="1" x14ac:dyDescent="0.25">
      <c r="A50" s="115" t="s">
        <v>924</v>
      </c>
      <c r="B50" s="111" t="s">
        <v>50</v>
      </c>
      <c r="C50" s="112" t="s">
        <v>50</v>
      </c>
      <c r="D50" s="113" t="str">
        <f t="shared" si="16"/>
        <v>N/A</v>
      </c>
      <c r="E50" s="112">
        <v>0</v>
      </c>
      <c r="F50" s="113" t="str">
        <f t="shared" si="17"/>
        <v>N/A</v>
      </c>
      <c r="G50" s="112">
        <v>0</v>
      </c>
      <c r="H50" s="113" t="str">
        <f t="shared" si="18"/>
        <v>N/A</v>
      </c>
      <c r="I50" s="112" t="s">
        <v>50</v>
      </c>
      <c r="J50" s="112" t="s">
        <v>1088</v>
      </c>
      <c r="K50" s="114" t="s">
        <v>50</v>
      </c>
      <c r="L50" s="84" t="str">
        <f t="shared" si="19"/>
        <v>N/A</v>
      </c>
    </row>
    <row r="51" spans="1:12" ht="12.75" customHeight="1" x14ac:dyDescent="0.25">
      <c r="A51" s="116" t="s">
        <v>1066</v>
      </c>
      <c r="B51" s="111" t="s">
        <v>50</v>
      </c>
      <c r="C51" s="112" t="s">
        <v>50</v>
      </c>
      <c r="D51" s="113" t="str">
        <f t="shared" si="16"/>
        <v>N/A</v>
      </c>
      <c r="E51" s="112" t="s">
        <v>50</v>
      </c>
      <c r="F51" s="113" t="str">
        <f t="shared" si="17"/>
        <v>N/A</v>
      </c>
      <c r="G51" s="112">
        <v>0</v>
      </c>
      <c r="H51" s="113" t="str">
        <f t="shared" si="18"/>
        <v>N/A</v>
      </c>
      <c r="I51" s="112" t="s">
        <v>50</v>
      </c>
      <c r="J51" s="112" t="s">
        <v>50</v>
      </c>
      <c r="K51" s="114" t="s">
        <v>50</v>
      </c>
      <c r="L51" s="84" t="str">
        <f t="shared" si="19"/>
        <v>N/A</v>
      </c>
    </row>
    <row r="52" spans="1:12" x14ac:dyDescent="0.25">
      <c r="A52" s="93" t="s">
        <v>320</v>
      </c>
      <c r="B52" s="83" t="s">
        <v>127</v>
      </c>
      <c r="C52" s="89">
        <v>1146</v>
      </c>
      <c r="D52" s="81" t="str">
        <f>IF($B52="N/A","N/A",IF(C52&gt;0,"No",IF(C52&lt;0,"No","Yes")))</f>
        <v>No</v>
      </c>
      <c r="E52" s="89">
        <v>973</v>
      </c>
      <c r="F52" s="81" t="str">
        <f>IF($B52="N/A","N/A",IF(E52&gt;0,"No",IF(E52&lt;0,"No","Yes")))</f>
        <v>No</v>
      </c>
      <c r="G52" s="89">
        <v>1134</v>
      </c>
      <c r="H52" s="81" t="str">
        <f>IF($B52="N/A","N/A",IF(G52&gt;0,"No",IF(G52&lt;0,"No","Yes")))</f>
        <v>No</v>
      </c>
      <c r="I52" s="82">
        <v>-15.1</v>
      </c>
      <c r="J52" s="82">
        <v>16.55</v>
      </c>
      <c r="K52" s="83" t="s">
        <v>50</v>
      </c>
      <c r="L52" s="84" t="str">
        <f t="shared" ref="L52" si="20">IF(J52="Div by 0", "N/A", IF(K52="N/A","N/A", IF(J52&gt;VALUE(MID(K52,1,2)), "No", IF(J52&lt;-1*VALUE(MID(K52,1,2)), "No", "Yes"))))</f>
        <v>N/A</v>
      </c>
    </row>
    <row r="53" spans="1:12" x14ac:dyDescent="0.25">
      <c r="A53" s="95" t="s">
        <v>885</v>
      </c>
      <c r="B53" s="90" t="s">
        <v>144</v>
      </c>
      <c r="C53" s="91" t="s">
        <v>50</v>
      </c>
      <c r="D53" s="81" t="str">
        <f>IF(OR($B53="N/A",$C53="N/A"),"N/A",IF(C53&gt;=10,"No",IF(C53&lt;0,"No","Yes")))</f>
        <v>N/A</v>
      </c>
      <c r="E53" s="91">
        <v>0.36218155880000003</v>
      </c>
      <c r="F53" s="81" t="str">
        <f>IF($B53="N/A","N/A",IF(E53&gt;=10,"No",IF(E53&lt;0,"No","Yes")))</f>
        <v>Yes</v>
      </c>
      <c r="G53" s="91">
        <v>0.40432681279999999</v>
      </c>
      <c r="H53" s="81" t="str">
        <f>IF($B53="N/A","N/A",IF(G53&gt;=10,"No",IF(G53&lt;0,"No","Yes")))</f>
        <v>Yes</v>
      </c>
      <c r="I53" s="82" t="s">
        <v>50</v>
      </c>
      <c r="J53" s="82">
        <v>11.64</v>
      </c>
      <c r="K53" s="83" t="s">
        <v>50</v>
      </c>
      <c r="L53" s="84" t="str">
        <f t="shared" ref="L53:L57" si="21">IF(J53="Div by 0", "N/A", IF(K53="N/A","N/A", IF(J53&gt;VALUE(MID(K53,1,2)), "No", IF(J53&lt;-1*VALUE(MID(K53,1,2)), "No", "Yes"))))</f>
        <v>N/A</v>
      </c>
    </row>
    <row r="54" spans="1:12" x14ac:dyDescent="0.25">
      <c r="A54" s="115" t="s">
        <v>922</v>
      </c>
      <c r="B54" s="79" t="s">
        <v>50</v>
      </c>
      <c r="C54" s="82" t="s">
        <v>50</v>
      </c>
      <c r="D54" s="113" t="str">
        <f t="shared" ref="D54:D57" si="22">IF($B54="N/A","N/A",IF(C54&gt;10,"No",IF(C54&lt;-10,"No","Yes")))</f>
        <v>N/A</v>
      </c>
      <c r="E54" s="82">
        <v>87.384615385000004</v>
      </c>
      <c r="F54" s="81" t="str">
        <f t="shared" ref="F54:F57" si="23">IF($B54="N/A","N/A",IF(E54&gt;10,"No",IF(E54&lt;-10,"No","Yes")))</f>
        <v>N/A</v>
      </c>
      <c r="G54" s="82">
        <v>88.033435987999994</v>
      </c>
      <c r="H54" s="81" t="str">
        <f t="shared" ref="H54:H57" si="24">IF($B54="N/A","N/A",IF(G54&gt;10,"No",IF(G54&lt;-10,"No","Yes")))</f>
        <v>N/A</v>
      </c>
      <c r="I54" s="82" t="s">
        <v>50</v>
      </c>
      <c r="J54" s="82">
        <v>0.74250000000000005</v>
      </c>
      <c r="K54" s="83" t="s">
        <v>50</v>
      </c>
      <c r="L54" s="84" t="str">
        <f t="shared" si="21"/>
        <v>N/A</v>
      </c>
    </row>
    <row r="55" spans="1:12" x14ac:dyDescent="0.25">
      <c r="A55" s="115" t="s">
        <v>923</v>
      </c>
      <c r="B55" s="79" t="s">
        <v>50</v>
      </c>
      <c r="C55" s="82" t="s">
        <v>50</v>
      </c>
      <c r="D55" s="113" t="str">
        <f t="shared" ref="D55" si="25">IF($B55="N/A","N/A",IF(C55&gt;10,"No",IF(C55&lt;-10,"No","Yes")))</f>
        <v>N/A</v>
      </c>
      <c r="E55" s="82">
        <v>5.1282051282000003</v>
      </c>
      <c r="F55" s="81" t="str">
        <f t="shared" ref="F55" si="26">IF($B55="N/A","N/A",IF(E55&gt;10,"No",IF(E55&lt;-10,"No","Yes")))</f>
        <v>N/A</v>
      </c>
      <c r="G55" s="82">
        <v>3.7835459745</v>
      </c>
      <c r="H55" s="81" t="str">
        <f t="shared" ref="H55" si="27">IF($B55="N/A","N/A",IF(G55&gt;10,"No",IF(G55&lt;-10,"No","Yes")))</f>
        <v>N/A</v>
      </c>
      <c r="I55" s="82" t="s">
        <v>50</v>
      </c>
      <c r="J55" s="82">
        <v>-26.2</v>
      </c>
      <c r="K55" s="83" t="s">
        <v>50</v>
      </c>
      <c r="L55" s="84" t="str">
        <f t="shared" ref="L55" si="28">IF(J55="Div by 0", "N/A", IF(K55="N/A","N/A", IF(J55&gt;VALUE(MID(K55,1,2)), "No", IF(J55&lt;-1*VALUE(MID(K55,1,2)), "No", "Yes"))))</f>
        <v>N/A</v>
      </c>
    </row>
    <row r="56" spans="1:12" x14ac:dyDescent="0.25">
      <c r="A56" s="115" t="s">
        <v>924</v>
      </c>
      <c r="B56" s="79" t="s">
        <v>50</v>
      </c>
      <c r="C56" s="82" t="s">
        <v>50</v>
      </c>
      <c r="D56" s="113" t="str">
        <f t="shared" si="22"/>
        <v>N/A</v>
      </c>
      <c r="E56" s="82">
        <v>0</v>
      </c>
      <c r="F56" s="81" t="str">
        <f t="shared" si="23"/>
        <v>N/A</v>
      </c>
      <c r="G56" s="82">
        <v>0</v>
      </c>
      <c r="H56" s="81" t="str">
        <f t="shared" si="24"/>
        <v>N/A</v>
      </c>
      <c r="I56" s="82" t="s">
        <v>50</v>
      </c>
      <c r="J56" s="82" t="s">
        <v>1088</v>
      </c>
      <c r="K56" s="83" t="s">
        <v>50</v>
      </c>
      <c r="L56" s="84" t="str">
        <f t="shared" si="21"/>
        <v>N/A</v>
      </c>
    </row>
    <row r="57" spans="1:12" x14ac:dyDescent="0.25">
      <c r="A57" s="116" t="s">
        <v>1066</v>
      </c>
      <c r="B57" s="79" t="s">
        <v>50</v>
      </c>
      <c r="C57" s="82" t="s">
        <v>50</v>
      </c>
      <c r="D57" s="113" t="str">
        <f t="shared" si="22"/>
        <v>N/A</v>
      </c>
      <c r="E57" s="82" t="s">
        <v>50</v>
      </c>
      <c r="F57" s="81" t="str">
        <f t="shared" si="23"/>
        <v>N/A</v>
      </c>
      <c r="G57" s="82">
        <v>0</v>
      </c>
      <c r="H57" s="81" t="str">
        <f t="shared" si="24"/>
        <v>N/A</v>
      </c>
      <c r="I57" s="82" t="s">
        <v>50</v>
      </c>
      <c r="J57" s="82" t="s">
        <v>50</v>
      </c>
      <c r="K57" s="83" t="s">
        <v>50</v>
      </c>
      <c r="L57" s="84" t="str">
        <f t="shared" si="21"/>
        <v>N/A</v>
      </c>
    </row>
    <row r="58" spans="1:12" x14ac:dyDescent="0.25">
      <c r="A58" s="93" t="s">
        <v>321</v>
      </c>
      <c r="B58" s="79" t="s">
        <v>50</v>
      </c>
      <c r="C58" s="112">
        <v>20.119459937999999</v>
      </c>
      <c r="D58" s="113" t="str">
        <f>IF($B58="N/A","N/A",IF(C58&gt;10,"No",IF(C58&lt;-10,"No","Yes")))</f>
        <v>N/A</v>
      </c>
      <c r="E58" s="112">
        <v>20.186885684</v>
      </c>
      <c r="F58" s="113" t="str">
        <f>IF($B58="N/A","N/A",IF(E58&gt;10,"No",IF(E58&lt;-10,"No","Yes")))</f>
        <v>N/A</v>
      </c>
      <c r="G58" s="112">
        <v>19.771990273</v>
      </c>
      <c r="H58" s="113" t="str">
        <f>IF($B58="N/A","N/A",IF(G58&gt;10,"No",IF(G58&lt;-10,"No","Yes")))</f>
        <v>N/A</v>
      </c>
      <c r="I58" s="112">
        <v>0.33510000000000001</v>
      </c>
      <c r="J58" s="112">
        <v>-2.06</v>
      </c>
      <c r="K58" s="114" t="s">
        <v>111</v>
      </c>
      <c r="L58" s="84" t="str">
        <f t="shared" si="11"/>
        <v>Yes</v>
      </c>
    </row>
    <row r="59" spans="1:12" ht="12.75" customHeight="1" x14ac:dyDescent="0.25">
      <c r="A59" s="93" t="s">
        <v>322</v>
      </c>
      <c r="B59" s="79" t="s">
        <v>50</v>
      </c>
      <c r="C59" s="112">
        <v>0</v>
      </c>
      <c r="D59" s="113" t="str">
        <f>IF($B59="N/A","N/A",IF(C59&gt;10,"No",IF(C59&lt;-10,"No","Yes")))</f>
        <v>N/A</v>
      </c>
      <c r="E59" s="112">
        <v>0</v>
      </c>
      <c r="F59" s="113" t="str">
        <f>IF($B59="N/A","N/A",IF(E59&gt;10,"No",IF(E59&lt;-10,"No","Yes")))</f>
        <v>N/A</v>
      </c>
      <c r="G59" s="112">
        <v>0</v>
      </c>
      <c r="H59" s="113" t="str">
        <f>IF($B59="N/A","N/A",IF(G59&gt;10,"No",IF(G59&lt;-10,"No","Yes")))</f>
        <v>N/A</v>
      </c>
      <c r="I59" s="112" t="s">
        <v>1088</v>
      </c>
      <c r="J59" s="112" t="s">
        <v>1088</v>
      </c>
      <c r="K59" s="114" t="s">
        <v>111</v>
      </c>
      <c r="L59" s="84" t="str">
        <f t="shared" si="11"/>
        <v>N/A</v>
      </c>
    </row>
    <row r="60" spans="1:12" x14ac:dyDescent="0.25">
      <c r="A60" s="93" t="s">
        <v>113</v>
      </c>
      <c r="B60" s="83" t="s">
        <v>9</v>
      </c>
      <c r="C60" s="82">
        <v>99.640907999999996</v>
      </c>
      <c r="D60" s="81" t="str">
        <f>IF($B60="N/A","N/A",IF(C60&gt;=98,"Yes","No"))</f>
        <v>Yes</v>
      </c>
      <c r="E60" s="82">
        <v>99.464899963999997</v>
      </c>
      <c r="F60" s="81" t="str">
        <f>IF($B60="N/A","N/A",IF(E60&gt;=98,"Yes","No"))</f>
        <v>Yes</v>
      </c>
      <c r="G60" s="82">
        <v>99.556894813</v>
      </c>
      <c r="H60" s="81" t="str">
        <f>IF($B60="N/A","N/A",IF(G60&gt;=98,"Yes","No"))</f>
        <v>Yes</v>
      </c>
      <c r="I60" s="82">
        <v>-0.17699999999999999</v>
      </c>
      <c r="J60" s="82">
        <v>9.2499999999999999E-2</v>
      </c>
      <c r="K60" s="83" t="s">
        <v>111</v>
      </c>
      <c r="L60" s="84" t="str">
        <f t="shared" si="11"/>
        <v>Yes</v>
      </c>
    </row>
    <row r="61" spans="1:12" x14ac:dyDescent="0.25">
      <c r="A61" s="93" t="s">
        <v>94</v>
      </c>
      <c r="B61" s="83" t="s">
        <v>122</v>
      </c>
      <c r="C61" s="82">
        <v>99.961017151999997</v>
      </c>
      <c r="D61" s="81" t="str">
        <f>IF($B61="N/A","N/A",IF(C61&gt;=95,"Yes","No"))</f>
        <v>Yes</v>
      </c>
      <c r="E61" s="82">
        <v>99.977154702000007</v>
      </c>
      <c r="F61" s="81" t="str">
        <f>IF($B61="N/A","N/A",IF(E61&gt;=95,"Yes","No"))</f>
        <v>Yes</v>
      </c>
      <c r="G61" s="82">
        <v>99.958375505999996</v>
      </c>
      <c r="H61" s="81" t="str">
        <f>IF($B61="N/A","N/A",IF(G61&gt;=95,"Yes","No"))</f>
        <v>Yes</v>
      </c>
      <c r="I61" s="82">
        <v>1.61E-2</v>
      </c>
      <c r="J61" s="82">
        <v>-1.9E-2</v>
      </c>
      <c r="K61" s="83" t="s">
        <v>111</v>
      </c>
      <c r="L61" s="84" t="str">
        <f t="shared" si="11"/>
        <v>Yes</v>
      </c>
    </row>
    <row r="62" spans="1:12" x14ac:dyDescent="0.25">
      <c r="A62" s="93" t="s">
        <v>148</v>
      </c>
      <c r="B62" s="79" t="s">
        <v>50</v>
      </c>
      <c r="C62" s="82">
        <v>71.435318460000005</v>
      </c>
      <c r="D62" s="81" t="str">
        <f t="shared" ref="D62:D67" si="29">IF($B62="N/A","N/A",IF(C62&gt;10,"No",IF(C62&lt;-10,"No","Yes")))</f>
        <v>N/A</v>
      </c>
      <c r="E62" s="82">
        <v>75.251484016000006</v>
      </c>
      <c r="F62" s="81" t="str">
        <f t="shared" ref="F62:F67" si="30">IF($B62="N/A","N/A",IF(E62&gt;10,"No",IF(E62&lt;-10,"No","Yes")))</f>
        <v>N/A</v>
      </c>
      <c r="G62" s="82">
        <v>75.428563296999997</v>
      </c>
      <c r="H62" s="81" t="str">
        <f t="shared" ref="H62:H67" si="31">IF($B62="N/A","N/A",IF(G62&gt;10,"No",IF(G62&lt;-10,"No","Yes")))</f>
        <v>N/A</v>
      </c>
      <c r="I62" s="117" t="s">
        <v>1112</v>
      </c>
      <c r="J62" s="82">
        <v>0.23530000000000001</v>
      </c>
      <c r="K62" s="83" t="s">
        <v>111</v>
      </c>
      <c r="L62" s="84" t="str">
        <f t="shared" si="11"/>
        <v>Yes</v>
      </c>
    </row>
    <row r="63" spans="1:12" x14ac:dyDescent="0.25">
      <c r="A63" s="93" t="s">
        <v>149</v>
      </c>
      <c r="B63" s="79" t="s">
        <v>50</v>
      </c>
      <c r="C63" s="82">
        <v>21.611865778999999</v>
      </c>
      <c r="D63" s="81" t="str">
        <f t="shared" si="29"/>
        <v>N/A</v>
      </c>
      <c r="E63" s="82">
        <v>21.441334016999999</v>
      </c>
      <c r="F63" s="81" t="str">
        <f t="shared" si="30"/>
        <v>N/A</v>
      </c>
      <c r="G63" s="82">
        <v>21.098103950999999</v>
      </c>
      <c r="H63" s="81" t="str">
        <f t="shared" si="31"/>
        <v>N/A</v>
      </c>
      <c r="I63" s="117" t="s">
        <v>1113</v>
      </c>
      <c r="J63" s="82">
        <v>-1.6</v>
      </c>
      <c r="K63" s="83" t="s">
        <v>111</v>
      </c>
      <c r="L63" s="84" t="str">
        <f t="shared" si="11"/>
        <v>Yes</v>
      </c>
    </row>
    <row r="64" spans="1:12" x14ac:dyDescent="0.25">
      <c r="A64" s="93" t="s">
        <v>150</v>
      </c>
      <c r="B64" s="79" t="s">
        <v>50</v>
      </c>
      <c r="C64" s="82">
        <v>0.35384430849999998</v>
      </c>
      <c r="D64" s="81" t="str">
        <f t="shared" si="29"/>
        <v>N/A</v>
      </c>
      <c r="E64" s="82">
        <v>0.47937979660000002</v>
      </c>
      <c r="F64" s="81" t="str">
        <f t="shared" si="30"/>
        <v>N/A</v>
      </c>
      <c r="G64" s="82">
        <v>0.5245753501</v>
      </c>
      <c r="H64" s="81" t="str">
        <f t="shared" si="31"/>
        <v>N/A</v>
      </c>
      <c r="I64" s="117" t="s">
        <v>1114</v>
      </c>
      <c r="J64" s="82">
        <v>9.4280000000000008</v>
      </c>
      <c r="K64" s="83" t="s">
        <v>111</v>
      </c>
      <c r="L64" s="84" t="str">
        <f t="shared" si="11"/>
        <v>Yes</v>
      </c>
    </row>
    <row r="65" spans="1:12" x14ac:dyDescent="0.25">
      <c r="A65" s="93" t="s">
        <v>151</v>
      </c>
      <c r="B65" s="83" t="s">
        <v>50</v>
      </c>
      <c r="C65" s="82">
        <v>2.5769911239000001</v>
      </c>
      <c r="D65" s="81" t="str">
        <f t="shared" si="29"/>
        <v>N/A</v>
      </c>
      <c r="E65" s="82">
        <v>2.7224909176000001</v>
      </c>
      <c r="F65" s="81" t="str">
        <f t="shared" si="30"/>
        <v>N/A</v>
      </c>
      <c r="G65" s="82">
        <v>2.8455855800999998</v>
      </c>
      <c r="H65" s="81" t="str">
        <f t="shared" si="31"/>
        <v>N/A</v>
      </c>
      <c r="I65" s="118" t="s">
        <v>1115</v>
      </c>
      <c r="J65" s="82">
        <v>4.5209999999999999</v>
      </c>
      <c r="K65" s="83" t="s">
        <v>50</v>
      </c>
      <c r="L65" s="84" t="str">
        <f t="shared" si="11"/>
        <v>N/A</v>
      </c>
    </row>
    <row r="66" spans="1:12" x14ac:dyDescent="0.25">
      <c r="A66" s="93" t="s">
        <v>323</v>
      </c>
      <c r="B66" s="83" t="s">
        <v>50</v>
      </c>
      <c r="C66" s="82">
        <v>6.5783555199999996E-2</v>
      </c>
      <c r="D66" s="81" t="str">
        <f t="shared" si="29"/>
        <v>N/A</v>
      </c>
      <c r="E66" s="82">
        <v>8.9709586100000002E-2</v>
      </c>
      <c r="F66" s="81" t="str">
        <f t="shared" si="30"/>
        <v>N/A</v>
      </c>
      <c r="G66" s="82">
        <v>0.1024602922</v>
      </c>
      <c r="H66" s="81" t="str">
        <f t="shared" si="31"/>
        <v>N/A</v>
      </c>
      <c r="I66" s="118" t="s">
        <v>1116</v>
      </c>
      <c r="J66" s="82">
        <v>14.21</v>
      </c>
      <c r="K66" s="83" t="s">
        <v>50</v>
      </c>
      <c r="L66" s="84" t="str">
        <f t="shared" si="11"/>
        <v>N/A</v>
      </c>
    </row>
    <row r="67" spans="1:12" x14ac:dyDescent="0.25">
      <c r="A67" s="93" t="s">
        <v>324</v>
      </c>
      <c r="B67" s="83" t="s">
        <v>50</v>
      </c>
      <c r="C67" s="82">
        <v>0</v>
      </c>
      <c r="D67" s="81" t="str">
        <f t="shared" si="29"/>
        <v>N/A</v>
      </c>
      <c r="E67" s="82">
        <v>0</v>
      </c>
      <c r="F67" s="81" t="str">
        <f t="shared" si="30"/>
        <v>N/A</v>
      </c>
      <c r="G67" s="82">
        <v>0</v>
      </c>
      <c r="H67" s="81" t="str">
        <f t="shared" si="31"/>
        <v>N/A</v>
      </c>
      <c r="I67" s="118" t="s">
        <v>1088</v>
      </c>
      <c r="J67" s="82" t="s">
        <v>1088</v>
      </c>
      <c r="K67" s="83" t="s">
        <v>50</v>
      </c>
      <c r="L67" s="84" t="str">
        <f t="shared" si="11"/>
        <v>N/A</v>
      </c>
    </row>
    <row r="68" spans="1:12" x14ac:dyDescent="0.25">
      <c r="A68" s="93" t="s">
        <v>325</v>
      </c>
      <c r="B68" s="83" t="s">
        <v>0</v>
      </c>
      <c r="C68" s="82">
        <v>3.9561967733999999</v>
      </c>
      <c r="D68" s="81" t="str">
        <f>IF($B68="N/A","N/A",IF(C68&gt;=5,"No",IF(C68&lt;0,"No","Yes")))</f>
        <v>Yes</v>
      </c>
      <c r="E68" s="82">
        <v>1.5601667099999999E-2</v>
      </c>
      <c r="F68" s="81" t="str">
        <f>IF($B68="N/A","N/A",IF(E68&gt;=5,"No",IF(E68&lt;0,"No","Yes")))</f>
        <v>Yes</v>
      </c>
      <c r="G68" s="82">
        <v>7.1152979999999997E-4</v>
      </c>
      <c r="H68" s="81" t="str">
        <f>IF($B68="N/A","N/A",IF(G68&gt;=5,"No",IF(G68&lt;0,"No","Yes")))</f>
        <v>Yes</v>
      </c>
      <c r="I68" s="118" t="s">
        <v>1117</v>
      </c>
      <c r="J68" s="82">
        <v>-95.4</v>
      </c>
      <c r="K68" s="83" t="s">
        <v>111</v>
      </c>
      <c r="L68" s="84" t="str">
        <f t="shared" si="11"/>
        <v>No</v>
      </c>
    </row>
    <row r="69" spans="1:12" ht="12.75" customHeight="1" x14ac:dyDescent="0.25">
      <c r="A69" s="93" t="s">
        <v>326</v>
      </c>
      <c r="B69" s="83" t="s">
        <v>50</v>
      </c>
      <c r="C69" s="82">
        <v>30.257624145000001</v>
      </c>
      <c r="D69" s="81" t="str">
        <f>IF($B69="N/A","N/A",IF(C69&gt;10,"No",IF(C69&lt;-10,"No","Yes")))</f>
        <v>N/A</v>
      </c>
      <c r="E69" s="82">
        <v>30.876442226000002</v>
      </c>
      <c r="F69" s="81" t="str">
        <f>IF($B69="N/A","N/A",IF(E69&gt;10,"No",IF(E69&lt;-10,"No","Yes")))</f>
        <v>N/A</v>
      </c>
      <c r="G69" s="82">
        <v>31.152909533999999</v>
      </c>
      <c r="H69" s="81" t="str">
        <f>IF($B69="N/A","N/A",IF(G69&gt;10,"No",IF(G69&lt;-10,"No","Yes")))</f>
        <v>N/A</v>
      </c>
      <c r="I69" s="118" t="s">
        <v>1118</v>
      </c>
      <c r="J69" s="82">
        <v>0.89539999999999997</v>
      </c>
      <c r="K69" s="83" t="s">
        <v>111</v>
      </c>
      <c r="L69" s="84" t="str">
        <f t="shared" si="11"/>
        <v>Yes</v>
      </c>
    </row>
    <row r="70" spans="1:12" x14ac:dyDescent="0.25">
      <c r="A70" s="93" t="s">
        <v>327</v>
      </c>
      <c r="B70" s="83" t="s">
        <v>50</v>
      </c>
      <c r="C70" s="82">
        <v>13.041593111999999</v>
      </c>
      <c r="D70" s="81" t="str">
        <f>IF($B70="N/A","N/A",IF(C70&gt;10,"No",IF(C70&lt;-10,"No","Yes")))</f>
        <v>N/A</v>
      </c>
      <c r="E70" s="82">
        <v>0</v>
      </c>
      <c r="F70" s="81" t="str">
        <f>IF($B70="N/A","N/A",IF(E70&gt;10,"No",IF(E70&lt;-10,"No","Yes")))</f>
        <v>N/A</v>
      </c>
      <c r="G70" s="82">
        <v>0</v>
      </c>
      <c r="H70" s="81" t="str">
        <f>IF($B70="N/A","N/A",IF(G70&gt;10,"No",IF(G70&lt;-10,"No","Yes")))</f>
        <v>N/A</v>
      </c>
      <c r="I70" s="118" t="s">
        <v>1119</v>
      </c>
      <c r="J70" s="82" t="s">
        <v>1088</v>
      </c>
      <c r="K70" s="83" t="s">
        <v>111</v>
      </c>
      <c r="L70" s="84" t="str">
        <f t="shared" si="11"/>
        <v>N/A</v>
      </c>
    </row>
    <row r="71" spans="1:12" x14ac:dyDescent="0.25">
      <c r="A71" s="78" t="s">
        <v>95</v>
      </c>
      <c r="B71" s="79" t="s">
        <v>96</v>
      </c>
      <c r="C71" s="87">
        <v>3.1819749310000001</v>
      </c>
      <c r="D71" s="81" t="str">
        <f>IF($B71="N/A","N/A",IF(C71&gt;8,"No",IF(C71&lt;2,"No","Yes")))</f>
        <v>Yes</v>
      </c>
      <c r="E71" s="87">
        <v>3.2600054976999999</v>
      </c>
      <c r="F71" s="81" t="str">
        <f>IF($B71="N/A","N/A",IF(E71&gt;8,"No",IF(E71&lt;2,"No","Yes")))</f>
        <v>Yes</v>
      </c>
      <c r="G71" s="87">
        <v>3.1602596371999998</v>
      </c>
      <c r="H71" s="81" t="str">
        <f>IF($B71="N/A","N/A",IF(G71&gt;8,"No",IF(G71&lt;2,"No","Yes")))</f>
        <v>Yes</v>
      </c>
      <c r="I71" s="82">
        <v>2.452</v>
      </c>
      <c r="J71" s="82">
        <v>-3.06</v>
      </c>
      <c r="K71" s="83" t="s">
        <v>111</v>
      </c>
      <c r="L71" s="84" t="str">
        <f t="shared" si="11"/>
        <v>Yes</v>
      </c>
    </row>
    <row r="72" spans="1:12" x14ac:dyDescent="0.25">
      <c r="A72" s="119" t="s">
        <v>977</v>
      </c>
      <c r="B72" s="79" t="s">
        <v>50</v>
      </c>
      <c r="C72" s="87" t="s">
        <v>50</v>
      </c>
      <c r="D72" s="81" t="str">
        <f t="shared" ref="D72:D79" si="32">IF($B72="N/A","N/A",IF(C72&gt;10,"No",IF(C72&lt;-10,"No","Yes")))</f>
        <v>N/A</v>
      </c>
      <c r="E72" s="87" t="s">
        <v>50</v>
      </c>
      <c r="F72" s="81" t="str">
        <f t="shared" ref="F72:F79" si="33">IF($B72="N/A","N/A",IF(E72&gt;10,"No",IF(E72&lt;-10,"No","Yes")))</f>
        <v>N/A</v>
      </c>
      <c r="G72" s="87">
        <v>14.612687643999999</v>
      </c>
      <c r="H72" s="81" t="str">
        <f t="shared" ref="H72:H79" si="34">IF($B72="N/A","N/A",IF(G72&gt;10,"No",IF(G72&lt;-10,"No","Yes")))</f>
        <v>N/A</v>
      </c>
      <c r="I72" s="82" t="s">
        <v>50</v>
      </c>
      <c r="J72" s="82" t="s">
        <v>50</v>
      </c>
      <c r="K72" s="83" t="s">
        <v>111</v>
      </c>
      <c r="L72" s="84" t="str">
        <f>IF(J72="Div by 0", "N/A", IF(OR(J72="N/A",K72="N/A"),"N/A", IF(J72&gt;VALUE(MID(K72,1,2)), "No", IF(J72&lt;-1*VALUE(MID(K72,1,2)), "No", "Yes"))))</f>
        <v>N/A</v>
      </c>
    </row>
    <row r="73" spans="1:12" x14ac:dyDescent="0.25">
      <c r="A73" s="119" t="s">
        <v>978</v>
      </c>
      <c r="B73" s="79" t="s">
        <v>50</v>
      </c>
      <c r="C73" s="87" t="s">
        <v>50</v>
      </c>
      <c r="D73" s="81" t="str">
        <f t="shared" si="32"/>
        <v>N/A</v>
      </c>
      <c r="E73" s="87" t="s">
        <v>50</v>
      </c>
      <c r="F73" s="81" t="str">
        <f t="shared" si="33"/>
        <v>N/A</v>
      </c>
      <c r="G73" s="87">
        <v>30.380543929000002</v>
      </c>
      <c r="H73" s="81" t="str">
        <f t="shared" si="34"/>
        <v>N/A</v>
      </c>
      <c r="I73" s="82" t="s">
        <v>50</v>
      </c>
      <c r="J73" s="82" t="s">
        <v>50</v>
      </c>
      <c r="K73" s="83" t="s">
        <v>111</v>
      </c>
      <c r="L73" s="84" t="str">
        <f>IF(J73="Div by 0", "N/A", IF(OR(J73="N/A",K73="N/A"),"N/A", IF(J73&gt;VALUE(MID(K73,1,2)), "No", IF(J73&lt;-1*VALUE(MID(K73,1,2)), "No", "Yes"))))</f>
        <v>N/A</v>
      </c>
    </row>
    <row r="74" spans="1:12" x14ac:dyDescent="0.25">
      <c r="A74" s="119" t="s">
        <v>979</v>
      </c>
      <c r="B74" s="79" t="s">
        <v>50</v>
      </c>
      <c r="C74" s="87" t="s">
        <v>50</v>
      </c>
      <c r="D74" s="81" t="str">
        <f t="shared" si="32"/>
        <v>N/A</v>
      </c>
      <c r="E74" s="87" t="s">
        <v>50</v>
      </c>
      <c r="F74" s="81" t="str">
        <f t="shared" si="33"/>
        <v>N/A</v>
      </c>
      <c r="G74" s="87">
        <v>3.2330135599999998</v>
      </c>
      <c r="H74" s="81" t="str">
        <f t="shared" si="34"/>
        <v>N/A</v>
      </c>
      <c r="I74" s="82" t="s">
        <v>50</v>
      </c>
      <c r="J74" s="82" t="s">
        <v>50</v>
      </c>
      <c r="K74" s="83" t="s">
        <v>111</v>
      </c>
      <c r="L74" s="84" t="str">
        <f t="shared" ref="L74:L79" si="35">IF(J74="Div by 0", "N/A", IF(OR(J74="N/A",K74="N/A"),"N/A", IF(J74&gt;VALUE(MID(K74,1,2)), "No", IF(J74&lt;-1*VALUE(MID(K74,1,2)), "No", "Yes"))))</f>
        <v>N/A</v>
      </c>
    </row>
    <row r="75" spans="1:12" x14ac:dyDescent="0.25">
      <c r="A75" s="119" t="s">
        <v>980</v>
      </c>
      <c r="B75" s="79" t="s">
        <v>50</v>
      </c>
      <c r="C75" s="87" t="s">
        <v>50</v>
      </c>
      <c r="D75" s="81" t="str">
        <f t="shared" si="32"/>
        <v>N/A</v>
      </c>
      <c r="E75" s="87" t="s">
        <v>50</v>
      </c>
      <c r="F75" s="81" t="str">
        <f t="shared" si="33"/>
        <v>N/A</v>
      </c>
      <c r="G75" s="87">
        <v>24.958508918</v>
      </c>
      <c r="H75" s="81" t="str">
        <f t="shared" si="34"/>
        <v>N/A</v>
      </c>
      <c r="I75" s="82" t="s">
        <v>50</v>
      </c>
      <c r="J75" s="82" t="s">
        <v>50</v>
      </c>
      <c r="K75" s="83" t="s">
        <v>111</v>
      </c>
      <c r="L75" s="84" t="str">
        <f t="shared" si="35"/>
        <v>N/A</v>
      </c>
    </row>
    <row r="76" spans="1:12" x14ac:dyDescent="0.25">
      <c r="A76" s="119" t="s">
        <v>981</v>
      </c>
      <c r="B76" s="79" t="s">
        <v>50</v>
      </c>
      <c r="C76" s="87" t="s">
        <v>50</v>
      </c>
      <c r="D76" s="81" t="str">
        <f t="shared" si="32"/>
        <v>N/A</v>
      </c>
      <c r="E76" s="87" t="s">
        <v>50</v>
      </c>
      <c r="F76" s="81" t="str">
        <f t="shared" si="33"/>
        <v>N/A</v>
      </c>
      <c r="G76" s="87">
        <v>11.528561696000001</v>
      </c>
      <c r="H76" s="81" t="str">
        <f t="shared" si="34"/>
        <v>N/A</v>
      </c>
      <c r="I76" s="82" t="s">
        <v>50</v>
      </c>
      <c r="J76" s="82" t="s">
        <v>50</v>
      </c>
      <c r="K76" s="83" t="s">
        <v>111</v>
      </c>
      <c r="L76" s="84" t="str">
        <f t="shared" si="35"/>
        <v>N/A</v>
      </c>
    </row>
    <row r="77" spans="1:12" x14ac:dyDescent="0.25">
      <c r="A77" s="119" t="s">
        <v>982</v>
      </c>
      <c r="B77" s="79" t="s">
        <v>50</v>
      </c>
      <c r="C77" s="87" t="s">
        <v>50</v>
      </c>
      <c r="D77" s="81" t="str">
        <f t="shared" si="32"/>
        <v>N/A</v>
      </c>
      <c r="E77" s="87" t="s">
        <v>50</v>
      </c>
      <c r="F77" s="81" t="str">
        <f t="shared" si="33"/>
        <v>N/A</v>
      </c>
      <c r="G77" s="87">
        <v>4.2924814423999997</v>
      </c>
      <c r="H77" s="81" t="str">
        <f t="shared" si="34"/>
        <v>N/A</v>
      </c>
      <c r="I77" s="82" t="s">
        <v>50</v>
      </c>
      <c r="J77" s="82" t="s">
        <v>50</v>
      </c>
      <c r="K77" s="83" t="s">
        <v>111</v>
      </c>
      <c r="L77" s="84" t="str">
        <f t="shared" si="35"/>
        <v>N/A</v>
      </c>
    </row>
    <row r="78" spans="1:12" x14ac:dyDescent="0.25">
      <c r="A78" s="119" t="s">
        <v>983</v>
      </c>
      <c r="B78" s="79" t="s">
        <v>50</v>
      </c>
      <c r="C78" s="87" t="s">
        <v>50</v>
      </c>
      <c r="D78" s="81" t="str">
        <f t="shared" si="32"/>
        <v>N/A</v>
      </c>
      <c r="E78" s="87" t="s">
        <v>50</v>
      </c>
      <c r="F78" s="81" t="str">
        <f t="shared" si="33"/>
        <v>N/A</v>
      </c>
      <c r="G78" s="87">
        <v>4.0509170729999999</v>
      </c>
      <c r="H78" s="81" t="str">
        <f t="shared" si="34"/>
        <v>N/A</v>
      </c>
      <c r="I78" s="82" t="s">
        <v>50</v>
      </c>
      <c r="J78" s="82" t="s">
        <v>50</v>
      </c>
      <c r="K78" s="83" t="s">
        <v>111</v>
      </c>
      <c r="L78" s="84" t="str">
        <f t="shared" si="35"/>
        <v>N/A</v>
      </c>
    </row>
    <row r="79" spans="1:12" x14ac:dyDescent="0.25">
      <c r="A79" s="119" t="s">
        <v>984</v>
      </c>
      <c r="B79" s="79" t="s">
        <v>50</v>
      </c>
      <c r="C79" s="87" t="s">
        <v>50</v>
      </c>
      <c r="D79" s="81" t="str">
        <f t="shared" si="32"/>
        <v>N/A</v>
      </c>
      <c r="E79" s="87" t="s">
        <v>50</v>
      </c>
      <c r="F79" s="81" t="str">
        <f t="shared" si="33"/>
        <v>N/A</v>
      </c>
      <c r="G79" s="87">
        <v>3.7830261006999999</v>
      </c>
      <c r="H79" s="81" t="str">
        <f t="shared" si="34"/>
        <v>N/A</v>
      </c>
      <c r="I79" s="82" t="s">
        <v>50</v>
      </c>
      <c r="J79" s="82" t="s">
        <v>50</v>
      </c>
      <c r="K79" s="83" t="s">
        <v>111</v>
      </c>
      <c r="L79" s="84" t="str">
        <f t="shared" si="35"/>
        <v>N/A</v>
      </c>
    </row>
    <row r="80" spans="1:12" x14ac:dyDescent="0.25">
      <c r="A80" s="93" t="s">
        <v>662</v>
      </c>
      <c r="B80" s="79" t="s">
        <v>50</v>
      </c>
      <c r="C80" s="87">
        <v>100</v>
      </c>
      <c r="D80" s="81" t="str">
        <f>IF($B80="N/A","N/A",IF(C80&gt;10,"No",IF(C80&lt;-10,"No","Yes")))</f>
        <v>N/A</v>
      </c>
      <c r="E80" s="87">
        <v>100</v>
      </c>
      <c r="F80" s="81" t="str">
        <f>IF($B80="N/A","N/A",IF(E80&gt;10,"No",IF(E80&lt;-10,"No","Yes")))</f>
        <v>N/A</v>
      </c>
      <c r="G80" s="87">
        <v>100</v>
      </c>
      <c r="H80" s="81" t="str">
        <f>IF($B80="N/A","N/A",IF(G80&gt;10,"No",IF(G80&lt;-10,"No","Yes")))</f>
        <v>N/A</v>
      </c>
      <c r="I80" s="82">
        <v>0</v>
      </c>
      <c r="J80" s="82">
        <v>0</v>
      </c>
      <c r="K80" s="117" t="s">
        <v>50</v>
      </c>
      <c r="L80" s="84" t="str">
        <f t="shared" si="11"/>
        <v>N/A</v>
      </c>
    </row>
    <row r="81" spans="1:12" x14ac:dyDescent="0.25">
      <c r="A81" s="93" t="s">
        <v>1120</v>
      </c>
      <c r="B81" s="79" t="s">
        <v>50</v>
      </c>
      <c r="C81" s="87">
        <v>100</v>
      </c>
      <c r="D81" s="81" t="str">
        <f>IF($B81="N/A","N/A",IF(C81&gt;10,"No",IF(C81&lt;-10,"No","Yes")))</f>
        <v>N/A</v>
      </c>
      <c r="E81" s="87">
        <v>100</v>
      </c>
      <c r="F81" s="81" t="str">
        <f>IF($B81="N/A","N/A",IF(E81&gt;10,"No",IF(E81&lt;-10,"No","Yes")))</f>
        <v>N/A</v>
      </c>
      <c r="G81" s="87">
        <v>100</v>
      </c>
      <c r="H81" s="81" t="str">
        <f>IF($B81="N/A","N/A",IF(G81&gt;10,"No",IF(G81&lt;-10,"No","Yes")))</f>
        <v>N/A</v>
      </c>
      <c r="I81" s="82">
        <v>0</v>
      </c>
      <c r="J81" s="82">
        <v>0</v>
      </c>
      <c r="K81" s="117" t="s">
        <v>50</v>
      </c>
      <c r="L81" s="84" t="str">
        <f t="shared" si="11"/>
        <v>N/A</v>
      </c>
    </row>
    <row r="82" spans="1:12" x14ac:dyDescent="0.25">
      <c r="A82" s="120" t="s">
        <v>985</v>
      </c>
      <c r="B82" s="79" t="s">
        <v>50</v>
      </c>
      <c r="C82" s="91" t="s">
        <v>50</v>
      </c>
      <c r="D82" s="81" t="str">
        <f t="shared" ref="D82:D83" si="36">IF($B82="N/A","N/A",IF(C82&gt;10,"No",IF(C82&lt;-10,"No","Yes")))</f>
        <v>N/A</v>
      </c>
      <c r="E82" s="91" t="s">
        <v>50</v>
      </c>
      <c r="F82" s="81" t="str">
        <f t="shared" ref="F82:F83" si="37">IF($B82="N/A","N/A",IF(E82&gt;10,"No",IF(E82&lt;-10,"No","Yes")))</f>
        <v>N/A</v>
      </c>
      <c r="G82" s="91">
        <v>59.304942107999999</v>
      </c>
      <c r="H82" s="81" t="str">
        <f t="shared" ref="H82:H83" si="38">IF($B82="N/A","N/A",IF(G82&gt;10,"No",IF(G82&lt;-10,"No","Yes")))</f>
        <v>N/A</v>
      </c>
      <c r="I82" s="99" t="s">
        <v>50</v>
      </c>
      <c r="J82" s="99" t="s">
        <v>50</v>
      </c>
      <c r="K82" s="83" t="s">
        <v>111</v>
      </c>
      <c r="L82" s="84" t="str">
        <f>IF(J82="Div by 0", "N/A", IF(OR(J82="N/A",K82="N/A"),"N/A", IF(J82&gt;VALUE(MID(K82,1,2)), "No", IF(J82&lt;-1*VALUE(MID(K82,1,2)), "No", "Yes"))))</f>
        <v>N/A</v>
      </c>
    </row>
    <row r="83" spans="1:12" x14ac:dyDescent="0.25">
      <c r="A83" s="120" t="s">
        <v>986</v>
      </c>
      <c r="B83" s="79" t="s">
        <v>50</v>
      </c>
      <c r="C83" s="91" t="s">
        <v>50</v>
      </c>
      <c r="D83" s="81" t="str">
        <f t="shared" si="36"/>
        <v>N/A</v>
      </c>
      <c r="E83" s="91" t="s">
        <v>50</v>
      </c>
      <c r="F83" s="81" t="str">
        <f t="shared" si="37"/>
        <v>N/A</v>
      </c>
      <c r="G83" s="91">
        <v>40.695057892000001</v>
      </c>
      <c r="H83" s="81" t="str">
        <f t="shared" si="38"/>
        <v>N/A</v>
      </c>
      <c r="I83" s="99" t="s">
        <v>50</v>
      </c>
      <c r="J83" s="99" t="s">
        <v>50</v>
      </c>
      <c r="K83" s="83" t="s">
        <v>111</v>
      </c>
      <c r="L83" s="84" t="str">
        <f>IF(J83="Div by 0", "N/A", IF(OR(J83="N/A",K83="N/A"),"N/A", IF(J83&gt;VALUE(MID(K83,1,2)), "No", IF(J83&lt;-1*VALUE(MID(K83,1,2)), "No", "Yes"))))</f>
        <v>N/A</v>
      </c>
    </row>
    <row r="84" spans="1:12" x14ac:dyDescent="0.25">
      <c r="A84" s="78" t="s">
        <v>328</v>
      </c>
      <c r="B84" s="96" t="s">
        <v>791</v>
      </c>
      <c r="C84" s="91">
        <v>64.035324457000002</v>
      </c>
      <c r="D84" s="98" t="str">
        <f>IF($B84="N/A","N/A",IF(C84&gt;70,"No",IF(C84&lt;40,"No","Yes")))</f>
        <v>Yes</v>
      </c>
      <c r="E84" s="91">
        <v>66.101849169000005</v>
      </c>
      <c r="F84" s="98" t="str">
        <f>IF($B84="N/A","N/A",IF(E84&gt;70,"No",IF(E84&lt;40,"No","Yes")))</f>
        <v>Yes</v>
      </c>
      <c r="G84" s="91">
        <v>67.664883692000004</v>
      </c>
      <c r="H84" s="98" t="str">
        <f>IF($B84="N/A","N/A",IF(G84&gt;70,"No",IF(G84&lt;40,"No","Yes")))</f>
        <v>Yes</v>
      </c>
      <c r="I84" s="99">
        <v>3.2269999999999999</v>
      </c>
      <c r="J84" s="99">
        <v>2.3650000000000002</v>
      </c>
      <c r="K84" s="90" t="s">
        <v>111</v>
      </c>
      <c r="L84" s="92" t="str">
        <f t="shared" si="11"/>
        <v>Yes</v>
      </c>
    </row>
    <row r="85" spans="1:12" x14ac:dyDescent="0.25">
      <c r="A85" s="121" t="s">
        <v>886</v>
      </c>
      <c r="B85" s="79" t="s">
        <v>50</v>
      </c>
      <c r="C85" s="87" t="s">
        <v>50</v>
      </c>
      <c r="D85" s="81" t="str">
        <f>IF($B85="N/A","N/A",IF(C85&gt;10,"No",IF(C85&lt;-10,"No","Yes")))</f>
        <v>N/A</v>
      </c>
      <c r="E85" s="87">
        <v>73.288069242000006</v>
      </c>
      <c r="F85" s="81" t="str">
        <f>IF($B85="N/A","N/A",IF(E85&gt;10,"No",IF(E85&lt;-10,"No","Yes")))</f>
        <v>N/A</v>
      </c>
      <c r="G85" s="87">
        <v>73.526425798999995</v>
      </c>
      <c r="H85" s="81" t="str">
        <f>IF($B85="N/A","N/A",IF(G85&gt;10,"No",IF(G85&lt;-10,"No","Yes")))</f>
        <v>N/A</v>
      </c>
      <c r="I85" s="82" t="s">
        <v>50</v>
      </c>
      <c r="J85" s="82">
        <v>0.32519999999999999</v>
      </c>
      <c r="K85" s="117" t="s">
        <v>50</v>
      </c>
      <c r="L85" s="84" t="str">
        <f t="shared" ref="L85" si="39">IF(J85="Div by 0", "N/A", IF(K85="N/A","N/A", IF(J85&gt;VALUE(MID(K85,1,2)), "No", IF(J85&lt;-1*VALUE(MID(K85,1,2)), "No", "Yes"))))</f>
        <v>N/A</v>
      </c>
    </row>
    <row r="86" spans="1:12" x14ac:dyDescent="0.25">
      <c r="A86" s="121" t="s">
        <v>887</v>
      </c>
      <c r="B86" s="79" t="s">
        <v>50</v>
      </c>
      <c r="C86" s="87" t="s">
        <v>50</v>
      </c>
      <c r="D86" s="81" t="str">
        <f t="shared" ref="D86:D92" si="40">IF($B86="N/A","N/A",IF(C86&gt;10,"No",IF(C86&lt;-10,"No","Yes")))</f>
        <v>N/A</v>
      </c>
      <c r="E86" s="87">
        <v>76.231695025999997</v>
      </c>
      <c r="F86" s="81" t="str">
        <f t="shared" ref="F86:F92" si="41">IF($B86="N/A","N/A",IF(E86&gt;10,"No",IF(E86&lt;-10,"No","Yes")))</f>
        <v>N/A</v>
      </c>
      <c r="G86" s="87">
        <v>76.643199261000007</v>
      </c>
      <c r="H86" s="81" t="str">
        <f t="shared" ref="H86:H92" si="42">IF($B86="N/A","N/A",IF(G86&gt;10,"No",IF(G86&lt;-10,"No","Yes")))</f>
        <v>N/A</v>
      </c>
      <c r="I86" s="82" t="s">
        <v>50</v>
      </c>
      <c r="J86" s="82">
        <v>0.53979999999999995</v>
      </c>
      <c r="K86" s="117" t="s">
        <v>50</v>
      </c>
      <c r="L86" s="84" t="str">
        <f t="shared" ref="L86:L96" si="43">IF(J86="Div by 0", "N/A", IF(K86="N/A","N/A", IF(J86&gt;VALUE(MID(K86,1,2)), "No", IF(J86&lt;-1*VALUE(MID(K86,1,2)), "No", "Yes"))))</f>
        <v>N/A</v>
      </c>
    </row>
    <row r="87" spans="1:12" x14ac:dyDescent="0.25">
      <c r="A87" s="121" t="s">
        <v>888</v>
      </c>
      <c r="B87" s="79" t="s">
        <v>50</v>
      </c>
      <c r="C87" s="87" t="s">
        <v>50</v>
      </c>
      <c r="D87" s="81" t="str">
        <f t="shared" si="40"/>
        <v>N/A</v>
      </c>
      <c r="E87" s="87">
        <v>65.649246938999994</v>
      </c>
      <c r="F87" s="81" t="str">
        <f t="shared" si="41"/>
        <v>N/A</v>
      </c>
      <c r="G87" s="87">
        <v>67.230074961</v>
      </c>
      <c r="H87" s="81" t="str">
        <f t="shared" si="42"/>
        <v>N/A</v>
      </c>
      <c r="I87" s="82" t="s">
        <v>50</v>
      </c>
      <c r="J87" s="82">
        <v>2.4079999999999999</v>
      </c>
      <c r="K87" s="117" t="s">
        <v>50</v>
      </c>
      <c r="L87" s="84" t="str">
        <f t="shared" si="43"/>
        <v>N/A</v>
      </c>
    </row>
    <row r="88" spans="1:12" x14ac:dyDescent="0.25">
      <c r="A88" s="121" t="s">
        <v>889</v>
      </c>
      <c r="B88" s="79" t="s">
        <v>50</v>
      </c>
      <c r="C88" s="87" t="s">
        <v>50</v>
      </c>
      <c r="D88" s="81" t="str">
        <f t="shared" si="40"/>
        <v>N/A</v>
      </c>
      <c r="E88" s="87">
        <v>57.774782602000002</v>
      </c>
      <c r="F88" s="81" t="str">
        <f t="shared" si="41"/>
        <v>N/A</v>
      </c>
      <c r="G88" s="87">
        <v>61.049495362999998</v>
      </c>
      <c r="H88" s="81" t="str">
        <f t="shared" si="42"/>
        <v>N/A</v>
      </c>
      <c r="I88" s="82" t="s">
        <v>50</v>
      </c>
      <c r="J88" s="82">
        <v>5.6680000000000001</v>
      </c>
      <c r="K88" s="117" t="s">
        <v>50</v>
      </c>
      <c r="L88" s="84" t="str">
        <f t="shared" si="43"/>
        <v>N/A</v>
      </c>
    </row>
    <row r="89" spans="1:12" ht="12" customHeight="1" x14ac:dyDescent="0.25">
      <c r="A89" s="122" t="s">
        <v>987</v>
      </c>
      <c r="B89" s="111" t="s">
        <v>127</v>
      </c>
      <c r="C89" s="80" t="s">
        <v>50</v>
      </c>
      <c r="D89" s="81" t="str">
        <f>IF(OR($B89="N/A",$C89="N/A"),"N/A",IF(C89&gt;0,"No",IF(C89&lt;0,"No","Yes")))</f>
        <v>N/A</v>
      </c>
      <c r="E89" s="80" t="s">
        <v>50</v>
      </c>
      <c r="F89" s="81" t="str">
        <f>IF(OR($B89="N/A",$E89="N/A"),"N/A",IF(E89&gt;0,"No",IF(E89&lt;0,"No","Yes")))</f>
        <v>N/A</v>
      </c>
      <c r="G89" s="80">
        <v>0</v>
      </c>
      <c r="H89" s="81" t="str">
        <f>IF($B89="N/A","N/A",IF(G89&gt;0,"No",IF(G89&lt;0,"No","Yes")))</f>
        <v>Yes</v>
      </c>
      <c r="I89" s="82" t="s">
        <v>50</v>
      </c>
      <c r="J89" s="82" t="s">
        <v>50</v>
      </c>
      <c r="K89" s="117" t="s">
        <v>50</v>
      </c>
      <c r="L89" s="84" t="str">
        <f>IF(J89="Div by 0", "N/A", IF(K89="N/A","N/A", IF(J89&gt;VALUE(MID(K89,1,2)), "No", IF(J89&lt;-1*VALUE(MID(K89,1,2)), "No", "Yes"))))</f>
        <v>N/A</v>
      </c>
    </row>
    <row r="90" spans="1:12" x14ac:dyDescent="0.25">
      <c r="A90" s="123" t="s">
        <v>890</v>
      </c>
      <c r="B90" s="79" t="s">
        <v>50</v>
      </c>
      <c r="C90" s="87" t="s">
        <v>50</v>
      </c>
      <c r="D90" s="81" t="str">
        <f t="shared" si="40"/>
        <v>N/A</v>
      </c>
      <c r="E90" s="87">
        <v>1.5081611578</v>
      </c>
      <c r="F90" s="81" t="str">
        <f t="shared" si="41"/>
        <v>N/A</v>
      </c>
      <c r="G90" s="87">
        <v>1.4387132695</v>
      </c>
      <c r="H90" s="81" t="str">
        <f t="shared" si="42"/>
        <v>N/A</v>
      </c>
      <c r="I90" s="82" t="s">
        <v>50</v>
      </c>
      <c r="J90" s="82">
        <v>-4.5999999999999996</v>
      </c>
      <c r="K90" s="117" t="s">
        <v>50</v>
      </c>
      <c r="L90" s="84" t="str">
        <f t="shared" si="43"/>
        <v>N/A</v>
      </c>
    </row>
    <row r="91" spans="1:12" x14ac:dyDescent="0.25">
      <c r="A91" s="123" t="s">
        <v>891</v>
      </c>
      <c r="B91" s="79" t="s">
        <v>50</v>
      </c>
      <c r="C91" s="87" t="s">
        <v>50</v>
      </c>
      <c r="D91" s="81" t="str">
        <f t="shared" si="40"/>
        <v>N/A</v>
      </c>
      <c r="E91" s="87">
        <v>1.5510657425000001</v>
      </c>
      <c r="F91" s="81" t="str">
        <f t="shared" si="41"/>
        <v>N/A</v>
      </c>
      <c r="G91" s="87">
        <v>1.4895876507000001</v>
      </c>
      <c r="H91" s="81" t="str">
        <f t="shared" si="42"/>
        <v>N/A</v>
      </c>
      <c r="I91" s="82" t="s">
        <v>50</v>
      </c>
      <c r="J91" s="82">
        <v>-3.96</v>
      </c>
      <c r="K91" s="117" t="s">
        <v>50</v>
      </c>
      <c r="L91" s="84" t="str">
        <f t="shared" si="43"/>
        <v>N/A</v>
      </c>
    </row>
    <row r="92" spans="1:12" ht="12.75" customHeight="1" x14ac:dyDescent="0.25">
      <c r="A92" s="123" t="s">
        <v>892</v>
      </c>
      <c r="B92" s="79" t="s">
        <v>50</v>
      </c>
      <c r="C92" s="87" t="s">
        <v>50</v>
      </c>
      <c r="D92" s="81" t="str">
        <f t="shared" si="40"/>
        <v>N/A</v>
      </c>
      <c r="E92" s="87">
        <v>1.7003959851999999</v>
      </c>
      <c r="F92" s="81" t="str">
        <f t="shared" si="41"/>
        <v>N/A</v>
      </c>
      <c r="G92" s="87">
        <v>1.6199754877999999</v>
      </c>
      <c r="H92" s="81" t="str">
        <f t="shared" si="42"/>
        <v>N/A</v>
      </c>
      <c r="I92" s="82" t="s">
        <v>50</v>
      </c>
      <c r="J92" s="82">
        <v>-4.7300000000000004</v>
      </c>
      <c r="K92" s="117" t="s">
        <v>50</v>
      </c>
      <c r="L92" s="84" t="str">
        <f t="shared" si="43"/>
        <v>N/A</v>
      </c>
    </row>
    <row r="93" spans="1:12" ht="13" x14ac:dyDescent="0.25">
      <c r="A93" s="95" t="s">
        <v>1072</v>
      </c>
      <c r="B93" s="109" t="s">
        <v>50</v>
      </c>
      <c r="C93" s="100" t="s">
        <v>50</v>
      </c>
      <c r="D93" s="102" t="str">
        <f>IF($B93="N/A","N/A",IF(C93&gt;10,"No",IF(C93&lt;-10,"No","Yes")))</f>
        <v>N/A</v>
      </c>
      <c r="E93" s="100">
        <v>2626</v>
      </c>
      <c r="F93" s="102" t="str">
        <f>IF($B93="N/A","N/A",IF(E93&gt;10,"No",IF(E93&lt;-10,"No","Yes")))</f>
        <v>N/A</v>
      </c>
      <c r="G93" s="100">
        <v>2503</v>
      </c>
      <c r="H93" s="102" t="str">
        <f>IF($B93="N/A","N/A",IF(G93&gt;10,"No",IF(G93&lt;-10,"No","Yes")))</f>
        <v>N/A</v>
      </c>
      <c r="I93" s="82" t="s">
        <v>50</v>
      </c>
      <c r="J93" s="82">
        <v>-4.68</v>
      </c>
      <c r="K93" s="117" t="s">
        <v>50</v>
      </c>
      <c r="L93" s="84" t="str">
        <f t="shared" si="43"/>
        <v>N/A</v>
      </c>
    </row>
    <row r="94" spans="1:12" x14ac:dyDescent="0.25">
      <c r="A94" s="123" t="s">
        <v>1069</v>
      </c>
      <c r="B94" s="83" t="s">
        <v>127</v>
      </c>
      <c r="C94" s="89" t="s">
        <v>50</v>
      </c>
      <c r="D94" s="81" t="str">
        <f>IF(OR($B94="N/A",$C94="N/A"),"N/A",IF(C94&gt;0,"No",IF(C94&lt;0,"No","Yes")))</f>
        <v>N/A</v>
      </c>
      <c r="E94" s="89">
        <v>0</v>
      </c>
      <c r="F94" s="81" t="str">
        <f t="shared" ref="F94" si="44">IF($B94="N/A","N/A",IF(E94&gt;0,"No",IF(E94&lt;0,"No","Yes")))</f>
        <v>Yes</v>
      </c>
      <c r="G94" s="89">
        <v>0</v>
      </c>
      <c r="H94" s="81" t="str">
        <f t="shared" ref="H94" si="45">IF($B94="N/A","N/A",IF(G94&gt;0,"No",IF(G94&lt;0,"No","Yes")))</f>
        <v>Yes</v>
      </c>
      <c r="I94" s="82" t="s">
        <v>50</v>
      </c>
      <c r="J94" s="82" t="s">
        <v>1088</v>
      </c>
      <c r="K94" s="117" t="s">
        <v>50</v>
      </c>
      <c r="L94" s="84" t="str">
        <f t="shared" si="43"/>
        <v>N/A</v>
      </c>
    </row>
    <row r="95" spans="1:12" x14ac:dyDescent="0.25">
      <c r="A95" s="123" t="s">
        <v>1070</v>
      </c>
      <c r="B95" s="83" t="s">
        <v>127</v>
      </c>
      <c r="C95" s="89" t="s">
        <v>50</v>
      </c>
      <c r="D95" s="81" t="str">
        <f>IF(OR($B95="N/A",$C95="N/A"),"N/A",IF(C95&gt;0,"No",IF(C95&lt;0,"No","Yes")))</f>
        <v>N/A</v>
      </c>
      <c r="E95" s="89">
        <v>274</v>
      </c>
      <c r="F95" s="81" t="str">
        <f t="shared" ref="F95" si="46">IF($B95="N/A","N/A",IF(E95&gt;0,"No",IF(E95&lt;0,"No","Yes")))</f>
        <v>No</v>
      </c>
      <c r="G95" s="89">
        <v>269</v>
      </c>
      <c r="H95" s="81" t="str">
        <f t="shared" ref="H95" si="47">IF($B95="N/A","N/A",IF(G95&gt;0,"No",IF(G95&lt;0,"No","Yes")))</f>
        <v>No</v>
      </c>
      <c r="I95" s="82" t="s">
        <v>50</v>
      </c>
      <c r="J95" s="82">
        <v>-1.82</v>
      </c>
      <c r="K95" s="117" t="s">
        <v>50</v>
      </c>
      <c r="L95" s="84" t="str">
        <f t="shared" si="43"/>
        <v>N/A</v>
      </c>
    </row>
    <row r="96" spans="1:12" ht="12.75" customHeight="1" x14ac:dyDescent="0.25">
      <c r="A96" s="124" t="s">
        <v>1071</v>
      </c>
      <c r="B96" s="111" t="s">
        <v>50</v>
      </c>
      <c r="C96" s="125" t="s">
        <v>50</v>
      </c>
      <c r="D96" s="102" t="str">
        <f>IF($B96="N/A","N/A",IF(C96&gt;10,"No",IF(C96&lt;-10,"No","Yes")))</f>
        <v>N/A</v>
      </c>
      <c r="E96" s="125" t="s">
        <v>50</v>
      </c>
      <c r="F96" s="102" t="str">
        <f>IF($B96="N/A","N/A",IF(E96&gt;10,"No",IF(E96&lt;-10,"No","Yes")))</f>
        <v>N/A</v>
      </c>
      <c r="G96" s="125">
        <v>93.308550186000005</v>
      </c>
      <c r="H96" s="102" t="str">
        <f>IF($B96="N/A","N/A",IF(G96&gt;10,"No",IF(G96&lt;-10,"No","Yes")))</f>
        <v>N/A</v>
      </c>
      <c r="I96" s="82" t="s">
        <v>50</v>
      </c>
      <c r="J96" s="82" t="s">
        <v>50</v>
      </c>
      <c r="K96" s="111" t="s">
        <v>50</v>
      </c>
      <c r="L96" s="84" t="str">
        <f t="shared" si="43"/>
        <v>N/A</v>
      </c>
    </row>
    <row r="97" spans="1:12" ht="13" x14ac:dyDescent="0.3">
      <c r="A97" s="238" t="s">
        <v>145</v>
      </c>
      <c r="B97" s="220"/>
      <c r="C97" s="220"/>
      <c r="D97" s="220"/>
      <c r="E97" s="220"/>
      <c r="F97" s="220"/>
      <c r="G97" s="220"/>
      <c r="H97" s="220"/>
      <c r="I97" s="220"/>
      <c r="J97" s="220"/>
      <c r="K97" s="220"/>
      <c r="L97" s="221"/>
    </row>
    <row r="98" spans="1:12" x14ac:dyDescent="0.25">
      <c r="A98" s="93" t="s">
        <v>329</v>
      </c>
      <c r="B98" s="109" t="s">
        <v>50</v>
      </c>
      <c r="C98" s="100">
        <v>99708</v>
      </c>
      <c r="D98" s="102" t="str">
        <f>IF($B98="N/A","N/A",IF(C98&gt;10,"No",IF(C98&lt;-10,"No","Yes")))</f>
        <v>N/A</v>
      </c>
      <c r="E98" s="100">
        <v>101838</v>
      </c>
      <c r="F98" s="102" t="str">
        <f>IF($B98="N/A","N/A",IF(E98&gt;10,"No",IF(E98&lt;-10,"No","Yes")))</f>
        <v>N/A</v>
      </c>
      <c r="G98" s="100">
        <v>104935</v>
      </c>
      <c r="H98" s="102" t="str">
        <f>IF($B98="N/A","N/A",IF(G98&gt;10,"No",IF(G98&lt;-10,"No","Yes")))</f>
        <v>N/A</v>
      </c>
      <c r="I98" s="103">
        <v>2.1360000000000001</v>
      </c>
      <c r="J98" s="103">
        <v>3.0409999999999999</v>
      </c>
      <c r="K98" s="109" t="s">
        <v>111</v>
      </c>
      <c r="L98" s="104" t="str">
        <f t="shared" ref="L98:L130" si="48">IF(J98="Div by 0", "N/A", IF(K98="N/A","N/A", IF(J98&gt;VALUE(MID(K98,1,2)), "No", IF(J98&lt;-1*VALUE(MID(K98,1,2)), "No", "Yes"))))</f>
        <v>Yes</v>
      </c>
    </row>
    <row r="99" spans="1:12" x14ac:dyDescent="0.25">
      <c r="A99" s="86" t="s">
        <v>330</v>
      </c>
      <c r="B99" s="83" t="s">
        <v>50</v>
      </c>
      <c r="C99" s="89">
        <v>88034.94</v>
      </c>
      <c r="D99" s="81" t="str">
        <f>IF($B99="N/A","N/A",IF(C99&gt;10,"No",IF(C99&lt;-10,"No","Yes")))</f>
        <v>N/A</v>
      </c>
      <c r="E99" s="89">
        <v>89952.18</v>
      </c>
      <c r="F99" s="81" t="str">
        <f>IF($B99="N/A","N/A",IF(E99&gt;10,"No",IF(E99&lt;-10,"No","Yes")))</f>
        <v>N/A</v>
      </c>
      <c r="G99" s="89">
        <v>92879.79</v>
      </c>
      <c r="H99" s="81" t="str">
        <f>IF($B99="N/A","N/A",IF(G99&gt;10,"No",IF(G99&lt;-10,"No","Yes")))</f>
        <v>N/A</v>
      </c>
      <c r="I99" s="82">
        <v>2.1779999999999999</v>
      </c>
      <c r="J99" s="82">
        <v>3.2549999999999999</v>
      </c>
      <c r="K99" s="83" t="s">
        <v>112</v>
      </c>
      <c r="L99" s="84" t="str">
        <f t="shared" si="48"/>
        <v>Yes</v>
      </c>
    </row>
    <row r="100" spans="1:12" x14ac:dyDescent="0.25">
      <c r="A100" s="78" t="s">
        <v>331</v>
      </c>
      <c r="B100" s="79" t="s">
        <v>119</v>
      </c>
      <c r="C100" s="87">
        <v>94.343818536000001</v>
      </c>
      <c r="D100" s="81" t="str">
        <f>IF($B100="N/A","N/A",IF(C100&gt;=90,"Yes","No"))</f>
        <v>Yes</v>
      </c>
      <c r="E100" s="87">
        <v>94.008842371</v>
      </c>
      <c r="F100" s="81" t="str">
        <f>IF($B100="N/A","N/A",IF(E100&gt;=90,"Yes","No"))</f>
        <v>Yes</v>
      </c>
      <c r="G100" s="87">
        <v>93.687931818999999</v>
      </c>
      <c r="H100" s="81" t="str">
        <f>IF($B100="N/A","N/A",IF(G100&gt;=90,"Yes","No"))</f>
        <v>Yes</v>
      </c>
      <c r="I100" s="82">
        <v>-0.35499999999999998</v>
      </c>
      <c r="J100" s="82">
        <v>-0.34100000000000003</v>
      </c>
      <c r="K100" s="83" t="s">
        <v>111</v>
      </c>
      <c r="L100" s="84" t="str">
        <f t="shared" si="48"/>
        <v>Yes</v>
      </c>
    </row>
    <row r="101" spans="1:12" ht="12.75" customHeight="1" x14ac:dyDescent="0.25">
      <c r="A101" s="78" t="s">
        <v>764</v>
      </c>
      <c r="B101" s="79" t="s">
        <v>119</v>
      </c>
      <c r="C101" s="87">
        <v>94.480680829999997</v>
      </c>
      <c r="D101" s="81" t="str">
        <f>IF($B101="N/A","N/A",IF(C101&gt;=90,"Yes","No"))</f>
        <v>Yes</v>
      </c>
      <c r="E101" s="87">
        <v>94.205890448999995</v>
      </c>
      <c r="F101" s="81" t="str">
        <f>IF($B101="N/A","N/A",IF(E101&gt;=90,"Yes","No"))</f>
        <v>Yes</v>
      </c>
      <c r="G101" s="87">
        <v>93.910122424999997</v>
      </c>
      <c r="H101" s="81" t="str">
        <f>IF($B101="N/A","N/A",IF(G101&gt;=90,"Yes","No"))</f>
        <v>Yes</v>
      </c>
      <c r="I101" s="82">
        <v>-0.29099999999999998</v>
      </c>
      <c r="J101" s="82">
        <v>-0.314</v>
      </c>
      <c r="K101" s="83" t="s">
        <v>111</v>
      </c>
      <c r="L101" s="84" t="str">
        <f t="shared" si="48"/>
        <v>Yes</v>
      </c>
    </row>
    <row r="102" spans="1:12" ht="12.75" customHeight="1" x14ac:dyDescent="0.25">
      <c r="A102" s="93" t="s">
        <v>864</v>
      </c>
      <c r="B102" s="83" t="s">
        <v>114</v>
      </c>
      <c r="C102" s="82">
        <v>54.350362971999999</v>
      </c>
      <c r="D102" s="81" t="str">
        <f>IF($B102="N/A","N/A",IF(C102&gt;55,"No",IF(C102&lt;30,"No","Yes")))</f>
        <v>Yes</v>
      </c>
      <c r="E102" s="82">
        <v>54.522143831000001</v>
      </c>
      <c r="F102" s="81" t="str">
        <f>IF($B102="N/A","N/A",IF(E102&gt;55,"No",IF(E102&lt;30,"No","Yes")))</f>
        <v>Yes</v>
      </c>
      <c r="G102" s="82">
        <v>54.821397656999999</v>
      </c>
      <c r="H102" s="81" t="str">
        <f>IF($B102="N/A","N/A",IF(G102&gt;55,"No",IF(G102&lt;30,"No","Yes")))</f>
        <v>Yes</v>
      </c>
      <c r="I102" s="82">
        <v>0.31609999999999999</v>
      </c>
      <c r="J102" s="82">
        <v>0.54890000000000005</v>
      </c>
      <c r="K102" s="83" t="s">
        <v>111</v>
      </c>
      <c r="L102" s="84" t="str">
        <f t="shared" si="48"/>
        <v>Yes</v>
      </c>
    </row>
    <row r="103" spans="1:12" x14ac:dyDescent="0.25">
      <c r="A103" s="126" t="s">
        <v>1085</v>
      </c>
      <c r="B103" s="83" t="s">
        <v>0</v>
      </c>
      <c r="C103" s="82">
        <v>1.0470574076000001</v>
      </c>
      <c r="D103" s="81" t="str">
        <f>IF($B103="N/A","N/A",IF(C103&gt;=5,"No",IF(C103&lt;0,"No","Yes")))</f>
        <v>Yes</v>
      </c>
      <c r="E103" s="82">
        <v>0.71682476090000002</v>
      </c>
      <c r="F103" s="81" t="str">
        <f>IF($B103="N/A","N/A",IF(E103&gt;=5,"No",IF(E103&lt;0,"No","Yes")))</f>
        <v>Yes</v>
      </c>
      <c r="G103" s="82">
        <v>0.69948063090000001</v>
      </c>
      <c r="H103" s="81" t="str">
        <f>IF($B103="N/A","N/A",IF(G103&gt;=5,"No",IF(G103&lt;0,"No","Yes")))</f>
        <v>Yes</v>
      </c>
      <c r="I103" s="82">
        <v>-31.5</v>
      </c>
      <c r="J103" s="82">
        <v>-2.42</v>
      </c>
      <c r="K103" s="83" t="s">
        <v>50</v>
      </c>
      <c r="L103" s="84" t="str">
        <f t="shared" si="48"/>
        <v>N/A</v>
      </c>
    </row>
    <row r="104" spans="1:12" x14ac:dyDescent="0.25">
      <c r="A104" s="126" t="s">
        <v>715</v>
      </c>
      <c r="B104" s="83" t="s">
        <v>50</v>
      </c>
      <c r="C104" s="82">
        <v>10.332169936</v>
      </c>
      <c r="D104" s="83" t="s">
        <v>50</v>
      </c>
      <c r="E104" s="82">
        <v>10.610970365</v>
      </c>
      <c r="F104" s="83" t="s">
        <v>50</v>
      </c>
      <c r="G104" s="82">
        <v>10.858150284000001</v>
      </c>
      <c r="H104" s="83" t="s">
        <v>50</v>
      </c>
      <c r="I104" s="82">
        <v>2.698</v>
      </c>
      <c r="J104" s="82">
        <v>2.3290000000000002</v>
      </c>
      <c r="K104" s="118" t="s">
        <v>50</v>
      </c>
      <c r="L104" s="84" t="str">
        <f t="shared" si="48"/>
        <v>N/A</v>
      </c>
    </row>
    <row r="105" spans="1:12" x14ac:dyDescent="0.25">
      <c r="A105" s="126" t="s">
        <v>716</v>
      </c>
      <c r="B105" s="83" t="s">
        <v>50</v>
      </c>
      <c r="C105" s="82">
        <v>42.687647931999997</v>
      </c>
      <c r="D105" s="83" t="s">
        <v>50</v>
      </c>
      <c r="E105" s="82">
        <v>42.679549872999999</v>
      </c>
      <c r="F105" s="83" t="s">
        <v>50</v>
      </c>
      <c r="G105" s="82">
        <v>42.503454519000002</v>
      </c>
      <c r="H105" s="83" t="s">
        <v>50</v>
      </c>
      <c r="I105" s="82">
        <v>-1.9E-2</v>
      </c>
      <c r="J105" s="82">
        <v>-0.41299999999999998</v>
      </c>
      <c r="K105" s="118" t="s">
        <v>50</v>
      </c>
      <c r="L105" s="84" t="str">
        <f t="shared" si="48"/>
        <v>N/A</v>
      </c>
    </row>
    <row r="106" spans="1:12" x14ac:dyDescent="0.25">
      <c r="A106" s="126" t="s">
        <v>717</v>
      </c>
      <c r="B106" s="83" t="s">
        <v>50</v>
      </c>
      <c r="C106" s="82">
        <v>4.2022706302000001</v>
      </c>
      <c r="D106" s="83" t="s">
        <v>50</v>
      </c>
      <c r="E106" s="82">
        <v>4.2881831929000001</v>
      </c>
      <c r="F106" s="83" t="s">
        <v>50</v>
      </c>
      <c r="G106" s="82">
        <v>4.4227378854000001</v>
      </c>
      <c r="H106" s="83" t="s">
        <v>50</v>
      </c>
      <c r="I106" s="82">
        <v>2.044</v>
      </c>
      <c r="J106" s="82">
        <v>3.1379999999999999</v>
      </c>
      <c r="K106" s="118" t="s">
        <v>50</v>
      </c>
      <c r="L106" s="84" t="str">
        <f t="shared" si="48"/>
        <v>N/A</v>
      </c>
    </row>
    <row r="107" spans="1:12" x14ac:dyDescent="0.25">
      <c r="A107" s="126" t="s">
        <v>718</v>
      </c>
      <c r="B107" s="83" t="s">
        <v>50</v>
      </c>
      <c r="C107" s="82">
        <v>6.4969711557999998</v>
      </c>
      <c r="D107" s="83" t="s">
        <v>50</v>
      </c>
      <c r="E107" s="82">
        <v>6.5152497103</v>
      </c>
      <c r="F107" s="83" t="s">
        <v>50</v>
      </c>
      <c r="G107" s="82">
        <v>6.4115881259999998</v>
      </c>
      <c r="H107" s="83" t="s">
        <v>50</v>
      </c>
      <c r="I107" s="82">
        <v>0.28129999999999999</v>
      </c>
      <c r="J107" s="82">
        <v>-1.59</v>
      </c>
      <c r="K107" s="118" t="s">
        <v>50</v>
      </c>
      <c r="L107" s="84" t="str">
        <f t="shared" si="48"/>
        <v>N/A</v>
      </c>
    </row>
    <row r="108" spans="1:12" x14ac:dyDescent="0.25">
      <c r="A108" s="126" t="s">
        <v>719</v>
      </c>
      <c r="B108" s="83" t="s">
        <v>50</v>
      </c>
      <c r="C108" s="82">
        <v>0</v>
      </c>
      <c r="D108" s="83" t="s">
        <v>50</v>
      </c>
      <c r="E108" s="82">
        <v>0</v>
      </c>
      <c r="F108" s="83" t="s">
        <v>50</v>
      </c>
      <c r="G108" s="82">
        <v>0</v>
      </c>
      <c r="H108" s="83" t="s">
        <v>50</v>
      </c>
      <c r="I108" s="82" t="s">
        <v>1088</v>
      </c>
      <c r="J108" s="82" t="s">
        <v>1088</v>
      </c>
      <c r="K108" s="118" t="s">
        <v>50</v>
      </c>
      <c r="L108" s="84" t="str">
        <f t="shared" si="48"/>
        <v>N/A</v>
      </c>
    </row>
    <row r="109" spans="1:12" x14ac:dyDescent="0.25">
      <c r="A109" s="126" t="s">
        <v>720</v>
      </c>
      <c r="B109" s="83" t="s">
        <v>50</v>
      </c>
      <c r="C109" s="82">
        <v>7.1197897862000001</v>
      </c>
      <c r="D109" s="83" t="s">
        <v>50</v>
      </c>
      <c r="E109" s="82">
        <v>7.8752528526000001</v>
      </c>
      <c r="F109" s="83" t="s">
        <v>50</v>
      </c>
      <c r="G109" s="82">
        <v>8.4671463287000002</v>
      </c>
      <c r="H109" s="83" t="s">
        <v>50</v>
      </c>
      <c r="I109" s="82">
        <v>10.61</v>
      </c>
      <c r="J109" s="82">
        <v>7.516</v>
      </c>
      <c r="K109" s="118" t="s">
        <v>50</v>
      </c>
      <c r="L109" s="84" t="str">
        <f t="shared" si="48"/>
        <v>N/A</v>
      </c>
    </row>
    <row r="110" spans="1:12" x14ac:dyDescent="0.25">
      <c r="A110" s="126" t="s">
        <v>721</v>
      </c>
      <c r="B110" s="83" t="s">
        <v>50</v>
      </c>
      <c r="C110" s="82">
        <v>0</v>
      </c>
      <c r="D110" s="83" t="s">
        <v>50</v>
      </c>
      <c r="E110" s="82">
        <v>0</v>
      </c>
      <c r="F110" s="83" t="s">
        <v>50</v>
      </c>
      <c r="G110" s="82">
        <v>0</v>
      </c>
      <c r="H110" s="83" t="s">
        <v>50</v>
      </c>
      <c r="I110" s="82" t="s">
        <v>1088</v>
      </c>
      <c r="J110" s="82" t="s">
        <v>1088</v>
      </c>
      <c r="K110" s="118" t="s">
        <v>50</v>
      </c>
      <c r="L110" s="84" t="str">
        <f t="shared" si="48"/>
        <v>N/A</v>
      </c>
    </row>
    <row r="111" spans="1:12" x14ac:dyDescent="0.25">
      <c r="A111" s="126" t="s">
        <v>722</v>
      </c>
      <c r="B111" s="83" t="s">
        <v>50</v>
      </c>
      <c r="C111" s="82">
        <v>28.114093151999999</v>
      </c>
      <c r="D111" s="83" t="s">
        <v>50</v>
      </c>
      <c r="E111" s="82">
        <v>27.313969244999999</v>
      </c>
      <c r="F111" s="83" t="s">
        <v>50</v>
      </c>
      <c r="G111" s="82">
        <v>26.637442226000001</v>
      </c>
      <c r="H111" s="83" t="s">
        <v>50</v>
      </c>
      <c r="I111" s="82">
        <v>-2.85</v>
      </c>
      <c r="J111" s="82">
        <v>-2.48</v>
      </c>
      <c r="K111" s="118" t="s">
        <v>50</v>
      </c>
      <c r="L111" s="84" t="str">
        <f t="shared" si="48"/>
        <v>N/A</v>
      </c>
    </row>
    <row r="112" spans="1:12" x14ac:dyDescent="0.25">
      <c r="A112" s="126" t="s">
        <v>723</v>
      </c>
      <c r="B112" s="83" t="s">
        <v>50</v>
      </c>
      <c r="C112" s="82">
        <v>0</v>
      </c>
      <c r="D112" s="83" t="s">
        <v>50</v>
      </c>
      <c r="E112" s="82">
        <v>0</v>
      </c>
      <c r="F112" s="83" t="s">
        <v>50</v>
      </c>
      <c r="G112" s="82">
        <v>0</v>
      </c>
      <c r="H112" s="83" t="s">
        <v>50</v>
      </c>
      <c r="I112" s="82" t="s">
        <v>1088</v>
      </c>
      <c r="J112" s="82" t="s">
        <v>1088</v>
      </c>
      <c r="K112" s="118" t="s">
        <v>50</v>
      </c>
      <c r="L112" s="84" t="str">
        <f t="shared" si="48"/>
        <v>N/A</v>
      </c>
    </row>
    <row r="113" spans="1:12" x14ac:dyDescent="0.25">
      <c r="A113" s="126" t="s">
        <v>724</v>
      </c>
      <c r="B113" s="83" t="s">
        <v>50</v>
      </c>
      <c r="C113" s="82">
        <v>0</v>
      </c>
      <c r="D113" s="83" t="s">
        <v>50</v>
      </c>
      <c r="E113" s="82">
        <v>0</v>
      </c>
      <c r="F113" s="83" t="s">
        <v>50</v>
      </c>
      <c r="G113" s="82">
        <v>0</v>
      </c>
      <c r="H113" s="83" t="s">
        <v>50</v>
      </c>
      <c r="I113" s="82" t="s">
        <v>1088</v>
      </c>
      <c r="J113" s="82" t="s">
        <v>1088</v>
      </c>
      <c r="K113" s="118" t="s">
        <v>50</v>
      </c>
      <c r="L113" s="84" t="str">
        <f t="shared" si="48"/>
        <v>N/A</v>
      </c>
    </row>
    <row r="114" spans="1:12" x14ac:dyDescent="0.25">
      <c r="A114" s="93" t="s">
        <v>925</v>
      </c>
      <c r="B114" s="83" t="s">
        <v>50</v>
      </c>
      <c r="C114" s="82" t="s">
        <v>50</v>
      </c>
      <c r="D114" s="83" t="s">
        <v>50</v>
      </c>
      <c r="E114" s="82">
        <v>77.225593590000003</v>
      </c>
      <c r="F114" s="83" t="s">
        <v>50</v>
      </c>
      <c r="G114" s="82">
        <v>76.251965502000004</v>
      </c>
      <c r="H114" s="83" t="s">
        <v>50</v>
      </c>
      <c r="I114" s="82" t="s">
        <v>50</v>
      </c>
      <c r="J114" s="82">
        <v>-1.26</v>
      </c>
      <c r="K114" s="118" t="s">
        <v>50</v>
      </c>
      <c r="L114" s="84" t="str">
        <f t="shared" ref="L114:L115" si="49">IF(J114="Div by 0", "N/A", IF(K114="N/A","N/A", IF(J114&gt;VALUE(MID(K114,1,2)), "No", IF(J114&lt;-1*VALUE(MID(K114,1,2)), "No", "Yes"))))</f>
        <v>N/A</v>
      </c>
    </row>
    <row r="115" spans="1:12" ht="12.75" customHeight="1" x14ac:dyDescent="0.25">
      <c r="A115" s="93" t="s">
        <v>893</v>
      </c>
      <c r="B115" s="83" t="s">
        <v>50</v>
      </c>
      <c r="C115" s="82" t="s">
        <v>50</v>
      </c>
      <c r="D115" s="83" t="s">
        <v>50</v>
      </c>
      <c r="E115" s="82">
        <v>22.774406410000001</v>
      </c>
      <c r="F115" s="83" t="s">
        <v>50</v>
      </c>
      <c r="G115" s="82">
        <v>23.748034497999999</v>
      </c>
      <c r="H115" s="83" t="s">
        <v>50</v>
      </c>
      <c r="I115" s="82" t="s">
        <v>50</v>
      </c>
      <c r="J115" s="82">
        <v>4.2750000000000004</v>
      </c>
      <c r="K115" s="118" t="s">
        <v>50</v>
      </c>
      <c r="L115" s="84" t="str">
        <f t="shared" si="49"/>
        <v>N/A</v>
      </c>
    </row>
    <row r="116" spans="1:12" ht="12.75" customHeight="1" x14ac:dyDescent="0.25">
      <c r="A116" s="93" t="s">
        <v>332</v>
      </c>
      <c r="B116" s="83" t="s">
        <v>50</v>
      </c>
      <c r="C116" s="89">
        <v>1147</v>
      </c>
      <c r="D116" s="81" t="str">
        <f>IF($B116="N/A","N/A",IF(C116&gt;10,"No",IF(C116&lt;-10,"No","Yes")))</f>
        <v>N/A</v>
      </c>
      <c r="E116" s="89">
        <v>956</v>
      </c>
      <c r="F116" s="81" t="str">
        <f>IF($B116="N/A","N/A",IF(E116&gt;10,"No",IF(E116&lt;-10,"No","Yes")))</f>
        <v>N/A</v>
      </c>
      <c r="G116" s="89">
        <v>980</v>
      </c>
      <c r="H116" s="81" t="str">
        <f>IF($B116="N/A","N/A",IF(G116&gt;10,"No",IF(G116&lt;-10,"No","Yes")))</f>
        <v>N/A</v>
      </c>
      <c r="I116" s="82">
        <v>-16.7</v>
      </c>
      <c r="J116" s="82">
        <v>2.5099999999999998</v>
      </c>
      <c r="K116" s="83" t="s">
        <v>111</v>
      </c>
      <c r="L116" s="84" t="str">
        <f t="shared" si="48"/>
        <v>Yes</v>
      </c>
    </row>
    <row r="117" spans="1:12" x14ac:dyDescent="0.25">
      <c r="A117" s="126" t="s">
        <v>651</v>
      </c>
      <c r="B117" s="83" t="s">
        <v>50</v>
      </c>
      <c r="C117" s="82">
        <v>0.17436791630000001</v>
      </c>
      <c r="D117" s="81" t="str">
        <f>IF($B117="N/A","N/A",IF(C117&gt;10,"No",IF(C117&lt;-10,"No","Yes")))</f>
        <v>N/A</v>
      </c>
      <c r="E117" s="82">
        <v>0.20920502090000001</v>
      </c>
      <c r="F117" s="81" t="str">
        <f>IF($B117="N/A","N/A",IF(E117&gt;10,"No",IF(E117&lt;-10,"No","Yes")))</f>
        <v>N/A</v>
      </c>
      <c r="G117" s="82">
        <v>0.61224489800000004</v>
      </c>
      <c r="H117" s="81" t="str">
        <f>IF($B117="N/A","N/A",IF(G117&gt;10,"No",IF(G117&lt;-10,"No","Yes")))</f>
        <v>N/A</v>
      </c>
      <c r="I117" s="82">
        <v>19.98</v>
      </c>
      <c r="J117" s="82">
        <v>192.7</v>
      </c>
      <c r="K117" s="83" t="s">
        <v>111</v>
      </c>
      <c r="L117" s="84" t="str">
        <f t="shared" si="48"/>
        <v>No</v>
      </c>
    </row>
    <row r="118" spans="1:12" x14ac:dyDescent="0.25">
      <c r="A118" s="126" t="s">
        <v>652</v>
      </c>
      <c r="B118" s="83" t="s">
        <v>50</v>
      </c>
      <c r="C118" s="82">
        <v>2.4411508282000001</v>
      </c>
      <c r="D118" s="81" t="str">
        <f>IF($B118="N/A","N/A",IF(C118&gt;10,"No",IF(C118&lt;-10,"No","Yes")))</f>
        <v>N/A</v>
      </c>
      <c r="E118" s="82">
        <v>3.1380753137999999</v>
      </c>
      <c r="F118" s="81" t="str">
        <f>IF($B118="N/A","N/A",IF(E118&gt;10,"No",IF(E118&lt;-10,"No","Yes")))</f>
        <v>N/A</v>
      </c>
      <c r="G118" s="82">
        <v>3.4693877551000001</v>
      </c>
      <c r="H118" s="81" t="str">
        <f>IF($B118="N/A","N/A",IF(G118&gt;10,"No",IF(G118&lt;-10,"No","Yes")))</f>
        <v>N/A</v>
      </c>
      <c r="I118" s="82">
        <v>28.55</v>
      </c>
      <c r="J118" s="82">
        <v>10.56</v>
      </c>
      <c r="K118" s="83" t="s">
        <v>111</v>
      </c>
      <c r="L118" s="84" t="str">
        <f t="shared" si="48"/>
        <v>No</v>
      </c>
    </row>
    <row r="119" spans="1:12" x14ac:dyDescent="0.25">
      <c r="A119" s="86" t="s">
        <v>35</v>
      </c>
      <c r="B119" s="83" t="s">
        <v>50</v>
      </c>
      <c r="C119" s="82">
        <v>5.9965098085999999</v>
      </c>
      <c r="D119" s="81" t="str">
        <f>IF($B119="N/A","N/A",IF(C119&gt;10,"No",IF(C119&lt;-10,"No","Yes")))</f>
        <v>N/A</v>
      </c>
      <c r="E119" s="82">
        <v>6.2137905300999998</v>
      </c>
      <c r="F119" s="81" t="str">
        <f>IF($B119="N/A","N/A",IF(E119&gt;10,"No",IF(E119&lt;-10,"No","Yes")))</f>
        <v>N/A</v>
      </c>
      <c r="G119" s="82">
        <v>6.4249297183999996</v>
      </c>
      <c r="H119" s="81" t="str">
        <f>IF($B119="N/A","N/A",IF(G119&gt;10,"No",IF(G119&lt;-10,"No","Yes")))</f>
        <v>N/A</v>
      </c>
      <c r="I119" s="82">
        <v>3.6230000000000002</v>
      </c>
      <c r="J119" s="82">
        <v>3.3980000000000001</v>
      </c>
      <c r="K119" s="83" t="s">
        <v>112</v>
      </c>
      <c r="L119" s="84" t="str">
        <f t="shared" si="48"/>
        <v>Yes</v>
      </c>
    </row>
    <row r="120" spans="1:12" x14ac:dyDescent="0.25">
      <c r="A120" s="127" t="s">
        <v>988</v>
      </c>
      <c r="B120" s="83" t="s">
        <v>50</v>
      </c>
      <c r="C120" s="82" t="s">
        <v>50</v>
      </c>
      <c r="D120" s="81" t="str">
        <f t="shared" ref="D120:D121" si="50">IF($B120="N/A","N/A",IF(C120&gt;10,"No",IF(C120&lt;-10,"No","Yes")))</f>
        <v>N/A</v>
      </c>
      <c r="E120" s="82" t="s">
        <v>50</v>
      </c>
      <c r="F120" s="81" t="str">
        <f t="shared" ref="F120:F121" si="51">IF($B120="N/A","N/A",IF(E120&gt;10,"No",IF(E120&lt;-10,"No","Yes")))</f>
        <v>N/A</v>
      </c>
      <c r="G120" s="82">
        <v>63.652737408999997</v>
      </c>
      <c r="H120" s="81" t="str">
        <f t="shared" ref="H120:H121" si="52">IF($B120="N/A","N/A",IF(G120&gt;10,"No",IF(G120&lt;-10,"No","Yes")))</f>
        <v>N/A</v>
      </c>
      <c r="I120" s="82" t="s">
        <v>50</v>
      </c>
      <c r="J120" s="82" t="s">
        <v>50</v>
      </c>
      <c r="K120" s="83" t="s">
        <v>111</v>
      </c>
      <c r="L120" s="84" t="str">
        <f>IF(J120="Div by 0", "N/A", IF(OR(J120="N/A",K120="N/A"),"N/A", IF(J120&gt;VALUE(MID(K120,1,2)), "No", IF(J120&lt;-1*VALUE(MID(K120,1,2)), "No", "Yes"))))</f>
        <v>N/A</v>
      </c>
    </row>
    <row r="121" spans="1:12" x14ac:dyDescent="0.25">
      <c r="A121" s="127" t="s">
        <v>989</v>
      </c>
      <c r="B121" s="83" t="s">
        <v>50</v>
      </c>
      <c r="C121" s="82" t="s">
        <v>50</v>
      </c>
      <c r="D121" s="81" t="str">
        <f t="shared" si="50"/>
        <v>N/A</v>
      </c>
      <c r="E121" s="82" t="s">
        <v>50</v>
      </c>
      <c r="F121" s="81" t="str">
        <f t="shared" si="51"/>
        <v>N/A</v>
      </c>
      <c r="G121" s="82">
        <v>36.347262591000003</v>
      </c>
      <c r="H121" s="81" t="str">
        <f t="shared" si="52"/>
        <v>N/A</v>
      </c>
      <c r="I121" s="82" t="s">
        <v>50</v>
      </c>
      <c r="J121" s="82" t="s">
        <v>50</v>
      </c>
      <c r="K121" s="83" t="s">
        <v>111</v>
      </c>
      <c r="L121" s="84" t="str">
        <f>IF(J121="Div by 0", "N/A", IF(OR(J121="N/A",K121="N/A"),"N/A", IF(J121&gt;VALUE(MID(K121,1,2)), "No", IF(J121&lt;-1*VALUE(MID(K121,1,2)), "No", "Yes"))))</f>
        <v>N/A</v>
      </c>
    </row>
    <row r="122" spans="1:12" x14ac:dyDescent="0.25">
      <c r="A122" s="93" t="s">
        <v>36</v>
      </c>
      <c r="B122" s="83" t="s">
        <v>88</v>
      </c>
      <c r="C122" s="82">
        <v>7.9682673405999997</v>
      </c>
      <c r="D122" s="81" t="str">
        <f>IF($B122="N/A","N/A",IF(C122&gt;10,"No",IF(C122&lt;6,"No","Yes")))</f>
        <v>Yes</v>
      </c>
      <c r="E122" s="82">
        <v>7.7485810798000001</v>
      </c>
      <c r="F122" s="81" t="str">
        <f>IF($B122="N/A","N/A",IF(E122&gt;10,"No",IF(E122&lt;6,"No","Yes")))</f>
        <v>Yes</v>
      </c>
      <c r="G122" s="82">
        <v>7.4760566065000003</v>
      </c>
      <c r="H122" s="81" t="str">
        <f>IF($B122="N/A","N/A",IF(G122&gt;10,"No",IF(G122&lt;6,"No","Yes")))</f>
        <v>Yes</v>
      </c>
      <c r="I122" s="82">
        <v>-2.76</v>
      </c>
      <c r="J122" s="82">
        <v>-3.52</v>
      </c>
      <c r="K122" s="83" t="s">
        <v>112</v>
      </c>
      <c r="L122" s="84" t="str">
        <f t="shared" si="48"/>
        <v>Yes</v>
      </c>
    </row>
    <row r="123" spans="1:12" x14ac:dyDescent="0.25">
      <c r="A123" s="95" t="s">
        <v>894</v>
      </c>
      <c r="B123" s="83" t="s">
        <v>88</v>
      </c>
      <c r="C123" s="82" t="s">
        <v>50</v>
      </c>
      <c r="D123" s="81" t="str">
        <f>IF(OR($B123="N/A",$C123="N/A"),"N/A",IF(C123&gt;10,"No",IF(C123&lt;6,"No","Yes")))</f>
        <v>N/A</v>
      </c>
      <c r="E123" s="82">
        <v>6.9698933600000004</v>
      </c>
      <c r="F123" s="81" t="str">
        <f t="shared" ref="F123:F125" si="53">IF($B123="N/A","N/A",IF(E123&gt;10,"No",IF(E123&lt;6,"No","Yes")))</f>
        <v>Yes</v>
      </c>
      <c r="G123" s="82">
        <v>6.7165388097000003</v>
      </c>
      <c r="H123" s="81" t="str">
        <f t="shared" ref="H123:H125" si="54">IF($B123="N/A","N/A",IF(G123&gt;10,"No",IF(G123&lt;6,"No","Yes")))</f>
        <v>Yes</v>
      </c>
      <c r="I123" s="82" t="s">
        <v>50</v>
      </c>
      <c r="J123" s="82">
        <v>-3.63</v>
      </c>
      <c r="K123" s="83" t="s">
        <v>112</v>
      </c>
      <c r="L123" s="84" t="str">
        <f t="shared" ref="L123:L127" si="55">IF(J123="Div by 0", "N/A", IF(K123="N/A","N/A", IF(J123&gt;VALUE(MID(K123,1,2)), "No", IF(J123&lt;-1*VALUE(MID(K123,1,2)), "No", "Yes"))))</f>
        <v>Yes</v>
      </c>
    </row>
    <row r="124" spans="1:12" x14ac:dyDescent="0.25">
      <c r="A124" s="95" t="s">
        <v>895</v>
      </c>
      <c r="B124" s="83" t="s">
        <v>88</v>
      </c>
      <c r="C124" s="82" t="s">
        <v>50</v>
      </c>
      <c r="D124" s="81" t="str">
        <f t="shared" ref="D124:D125" si="56">IF(OR($B124="N/A",$C124="N/A"),"N/A",IF(C124&gt;10,"No",IF(C124&lt;6,"No","Yes")))</f>
        <v>N/A</v>
      </c>
      <c r="E124" s="82">
        <v>7.2045798229000004</v>
      </c>
      <c r="F124" s="81" t="str">
        <f t="shared" si="53"/>
        <v>Yes</v>
      </c>
      <c r="G124" s="82">
        <v>6.9766998618000002</v>
      </c>
      <c r="H124" s="81" t="str">
        <f t="shared" si="54"/>
        <v>Yes</v>
      </c>
      <c r="I124" s="82" t="s">
        <v>50</v>
      </c>
      <c r="J124" s="82">
        <v>-3.16</v>
      </c>
      <c r="K124" s="83" t="s">
        <v>112</v>
      </c>
      <c r="L124" s="84" t="str">
        <f t="shared" si="55"/>
        <v>Yes</v>
      </c>
    </row>
    <row r="125" spans="1:12" ht="12.75" customHeight="1" x14ac:dyDescent="0.25">
      <c r="A125" s="95" t="s">
        <v>896</v>
      </c>
      <c r="B125" s="83" t="s">
        <v>88</v>
      </c>
      <c r="C125" s="82" t="s">
        <v>50</v>
      </c>
      <c r="D125" s="81" t="str">
        <f t="shared" si="56"/>
        <v>N/A</v>
      </c>
      <c r="E125" s="82">
        <v>7.7741118247000003</v>
      </c>
      <c r="F125" s="81" t="str">
        <f t="shared" si="53"/>
        <v>Yes</v>
      </c>
      <c r="G125" s="82">
        <v>7.4855863153</v>
      </c>
      <c r="H125" s="81" t="str">
        <f t="shared" si="54"/>
        <v>Yes</v>
      </c>
      <c r="I125" s="82" t="s">
        <v>50</v>
      </c>
      <c r="J125" s="82">
        <v>-3.71</v>
      </c>
      <c r="K125" s="83" t="s">
        <v>112</v>
      </c>
      <c r="L125" s="84" t="str">
        <f t="shared" si="55"/>
        <v>Yes</v>
      </c>
    </row>
    <row r="126" spans="1:12" x14ac:dyDescent="0.25">
      <c r="A126" s="95" t="s">
        <v>918</v>
      </c>
      <c r="B126" s="90" t="s">
        <v>50</v>
      </c>
      <c r="C126" s="128" t="s">
        <v>50</v>
      </c>
      <c r="D126" s="98" t="str">
        <f>IF($B126="N/A","N/A",IF(C126&gt;10,"No",IF(C126&lt;-10,"No","Yes")))</f>
        <v>N/A</v>
      </c>
      <c r="E126" s="128">
        <v>1439</v>
      </c>
      <c r="F126" s="98" t="str">
        <f>IF($B126="N/A","N/A",IF(E126&gt;10,"No",IF(E126&lt;-10,"No","Yes")))</f>
        <v>N/A</v>
      </c>
      <c r="G126" s="128">
        <v>1388</v>
      </c>
      <c r="H126" s="98" t="str">
        <f>IF($B126="N/A","N/A",IF(G126&gt;10,"No",IF(G126&lt;-10,"No","Yes")))</f>
        <v>N/A</v>
      </c>
      <c r="I126" s="82" t="s">
        <v>50</v>
      </c>
      <c r="J126" s="82">
        <v>-3.54</v>
      </c>
      <c r="K126" s="83" t="s">
        <v>111</v>
      </c>
      <c r="L126" s="84" t="str">
        <f t="shared" si="55"/>
        <v>Yes</v>
      </c>
    </row>
    <row r="127" spans="1:12" x14ac:dyDescent="0.25">
      <c r="A127" s="95" t="s">
        <v>919</v>
      </c>
      <c r="B127" s="90" t="s">
        <v>50</v>
      </c>
      <c r="C127" s="128" t="s">
        <v>50</v>
      </c>
      <c r="D127" s="98" t="str">
        <f>IF($B127="N/A","N/A",IF(C127&gt;10,"No",IF(C127&lt;-10,"No","Yes")))</f>
        <v>N/A</v>
      </c>
      <c r="E127" s="128">
        <v>763</v>
      </c>
      <c r="F127" s="98" t="str">
        <f>IF($B127="N/A","N/A",IF(E127&gt;10,"No",IF(E127&lt;-10,"No","Yes")))</f>
        <v>N/A</v>
      </c>
      <c r="G127" s="128">
        <v>694</v>
      </c>
      <c r="H127" s="98" t="str">
        <f>IF($B127="N/A","N/A",IF(G127&gt;10,"No",IF(G127&lt;-10,"No","Yes")))</f>
        <v>N/A</v>
      </c>
      <c r="I127" s="82" t="s">
        <v>50</v>
      </c>
      <c r="J127" s="82">
        <v>-9.0399999999999991</v>
      </c>
      <c r="K127" s="83" t="s">
        <v>111</v>
      </c>
      <c r="L127" s="84" t="str">
        <f t="shared" si="55"/>
        <v>Yes</v>
      </c>
    </row>
    <row r="128" spans="1:12" x14ac:dyDescent="0.25">
      <c r="A128" s="93" t="s">
        <v>24</v>
      </c>
      <c r="B128" s="83" t="s">
        <v>50</v>
      </c>
      <c r="C128" s="82">
        <v>87.447346250999999</v>
      </c>
      <c r="D128" s="81" t="str">
        <f>IF($B128="N/A","N/A",IF(C128&gt;10,"No",IF(C128&lt;-10,"No","Yes")))</f>
        <v>N/A</v>
      </c>
      <c r="E128" s="82">
        <v>99.489385102</v>
      </c>
      <c r="F128" s="81" t="str">
        <f>IF($B128="N/A","N/A",IF(E128&gt;10,"No",IF(E128&lt;-10,"No","Yes")))</f>
        <v>N/A</v>
      </c>
      <c r="G128" s="82">
        <v>99.482536808999996</v>
      </c>
      <c r="H128" s="81" t="str">
        <f>IF($B128="N/A","N/A",IF(G128&gt;10,"No",IF(G128&lt;-10,"No","Yes")))</f>
        <v>N/A</v>
      </c>
      <c r="I128" s="82">
        <v>13.77</v>
      </c>
      <c r="J128" s="82">
        <v>-7.0000000000000001E-3</v>
      </c>
      <c r="K128" s="83" t="s">
        <v>112</v>
      </c>
      <c r="L128" s="84" t="str">
        <f t="shared" si="48"/>
        <v>Yes</v>
      </c>
    </row>
    <row r="129" spans="1:12" x14ac:dyDescent="0.25">
      <c r="A129" s="93" t="s">
        <v>333</v>
      </c>
      <c r="B129" s="83" t="s">
        <v>50</v>
      </c>
      <c r="C129" s="82">
        <v>99.191439582000001</v>
      </c>
      <c r="D129" s="81" t="str">
        <f>IF($B129="N/A","N/A",IF(C129&gt;10,"No",IF(C129&lt;-10,"No","Yes")))</f>
        <v>N/A</v>
      </c>
      <c r="E129" s="82">
        <v>98.250064154</v>
      </c>
      <c r="F129" s="81" t="str">
        <f>IF($B129="N/A","N/A",IF(E129&gt;10,"No",IF(E129&lt;-10,"No","Yes")))</f>
        <v>N/A</v>
      </c>
      <c r="G129" s="82">
        <v>98.799716453000002</v>
      </c>
      <c r="H129" s="81" t="str">
        <f>IF($B129="N/A","N/A",IF(G129&gt;10,"No",IF(G129&lt;-10,"No","Yes")))</f>
        <v>N/A</v>
      </c>
      <c r="I129" s="82">
        <v>-0.94899999999999995</v>
      </c>
      <c r="J129" s="82">
        <v>0.55940000000000001</v>
      </c>
      <c r="K129" s="83" t="s">
        <v>112</v>
      </c>
      <c r="L129" s="84" t="str">
        <f t="shared" si="48"/>
        <v>Yes</v>
      </c>
    </row>
    <row r="130" spans="1:12" x14ac:dyDescent="0.25">
      <c r="A130" s="86" t="s">
        <v>334</v>
      </c>
      <c r="B130" s="90" t="s">
        <v>50</v>
      </c>
      <c r="C130" s="128">
        <v>94261</v>
      </c>
      <c r="D130" s="98" t="str">
        <f>IF($B130="N/A","N/A",IF(C130&gt;10,"No",IF(C130&lt;-10,"No","Yes")))</f>
        <v>N/A</v>
      </c>
      <c r="E130" s="128">
        <v>96444</v>
      </c>
      <c r="F130" s="98" t="str">
        <f>IF($B130="N/A","N/A",IF(E130&gt;10,"No",IF(E130&lt;-10,"No","Yes")))</f>
        <v>N/A</v>
      </c>
      <c r="G130" s="128">
        <v>99284</v>
      </c>
      <c r="H130" s="98" t="str">
        <f>IF($B130="N/A","N/A",IF(G130&gt;10,"No",IF(G130&lt;-10,"No","Yes")))</f>
        <v>N/A</v>
      </c>
      <c r="I130" s="99">
        <v>2.3159999999999998</v>
      </c>
      <c r="J130" s="99">
        <v>2.9449999999999998</v>
      </c>
      <c r="K130" s="90" t="s">
        <v>111</v>
      </c>
      <c r="L130" s="92" t="str">
        <f t="shared" si="48"/>
        <v>Yes</v>
      </c>
    </row>
    <row r="131" spans="1:12" x14ac:dyDescent="0.25">
      <c r="A131" s="219" t="s">
        <v>335</v>
      </c>
      <c r="B131" s="220"/>
      <c r="C131" s="220"/>
      <c r="D131" s="220"/>
      <c r="E131" s="220"/>
      <c r="F131" s="220"/>
      <c r="G131" s="220"/>
      <c r="H131" s="220"/>
      <c r="I131" s="220"/>
      <c r="J131" s="220"/>
      <c r="K131" s="220"/>
      <c r="L131" s="221"/>
    </row>
    <row r="132" spans="1:12" x14ac:dyDescent="0.25">
      <c r="A132" s="93" t="s">
        <v>969</v>
      </c>
      <c r="B132" s="109" t="s">
        <v>50</v>
      </c>
      <c r="C132" s="103">
        <v>2.3350059939999999</v>
      </c>
      <c r="D132" s="102" t="str">
        <f>IF($B132="N/A","N/A",IF(C132&gt;10,"No",IF(C132&lt;-10,"No","Yes")))</f>
        <v>N/A</v>
      </c>
      <c r="E132" s="103">
        <v>2.2894114718999998</v>
      </c>
      <c r="F132" s="102" t="str">
        <f>IF($B132="N/A","N/A",IF(E132&gt;10,"No",IF(E132&lt;-10,"No","Yes")))</f>
        <v>N/A</v>
      </c>
      <c r="G132" s="103">
        <v>2.2138511743999998</v>
      </c>
      <c r="H132" s="102" t="str">
        <f>IF($B132="N/A","N/A",IF(G132&gt;10,"No",IF(G132&lt;-10,"No","Yes")))</f>
        <v>N/A</v>
      </c>
      <c r="I132" s="103">
        <v>-1.95</v>
      </c>
      <c r="J132" s="103">
        <v>-3.3</v>
      </c>
      <c r="K132" s="109" t="s">
        <v>112</v>
      </c>
      <c r="L132" s="104" t="str">
        <f>IF(J132="Div by 0", "N/A", IF(K132="N/A","N/A", IF(J132&gt;VALUE(MID(K132,1,2)), "No", IF(J132&lt;-1*VALUE(MID(K132,1,2)), "No", "Yes"))))</f>
        <v>Yes</v>
      </c>
    </row>
    <row r="133" spans="1:12" x14ac:dyDescent="0.25">
      <c r="A133" s="93" t="s">
        <v>970</v>
      </c>
      <c r="B133" s="83" t="s">
        <v>50</v>
      </c>
      <c r="C133" s="82">
        <v>2.8463521499</v>
      </c>
      <c r="D133" s="81" t="str">
        <f>IF($B133="N/A","N/A",IF(C133&gt;10,"No",IF(C133&lt;-10,"No","Yes")))</f>
        <v>N/A</v>
      </c>
      <c r="E133" s="82">
        <v>2.7311185766000001</v>
      </c>
      <c r="F133" s="81" t="str">
        <f>IF($B133="N/A","N/A",IF(E133&gt;10,"No",IF(E133&lt;-10,"No","Yes")))</f>
        <v>N/A</v>
      </c>
      <c r="G133" s="82">
        <v>2.5714113048999998</v>
      </c>
      <c r="H133" s="81" t="str">
        <f>IF($B133="N/A","N/A",IF(G133&gt;10,"No",IF(G133&lt;-10,"No","Yes")))</f>
        <v>N/A</v>
      </c>
      <c r="I133" s="82">
        <v>-4.05</v>
      </c>
      <c r="J133" s="82">
        <v>-5.85</v>
      </c>
      <c r="K133" s="83" t="s">
        <v>112</v>
      </c>
      <c r="L133" s="84" t="str">
        <f>IF(J133="Div by 0", "N/A", IF(K133="N/A","N/A", IF(J133&gt;VALUE(MID(K133,1,2)), "No", IF(J133&lt;-1*VALUE(MID(K133,1,2)), "No", "Yes"))))</f>
        <v>Yes</v>
      </c>
    </row>
    <row r="134" spans="1:12" x14ac:dyDescent="0.25">
      <c r="A134" s="93" t="s">
        <v>29</v>
      </c>
      <c r="B134" s="90" t="s">
        <v>50</v>
      </c>
      <c r="C134" s="99">
        <v>94.818641855999999</v>
      </c>
      <c r="D134" s="98" t="str">
        <f>IF($B134="N/A","N/A",IF(C134&gt;10,"No",IF(C134&lt;-10,"No","Yes")))</f>
        <v>N/A</v>
      </c>
      <c r="E134" s="99">
        <v>94.979469950999999</v>
      </c>
      <c r="F134" s="98" t="str">
        <f>IF($B134="N/A","N/A",IF(E134&gt;10,"No",IF(E134&lt;-10,"No","Yes")))</f>
        <v>N/A</v>
      </c>
      <c r="G134" s="99">
        <v>95.214737521000004</v>
      </c>
      <c r="H134" s="98" t="str">
        <f>IF($B134="N/A","N/A",IF(G134&gt;10,"No",IF(G134&lt;-10,"No","Yes")))</f>
        <v>N/A</v>
      </c>
      <c r="I134" s="99">
        <v>0.1696</v>
      </c>
      <c r="J134" s="99">
        <v>0.2477</v>
      </c>
      <c r="K134" s="90" t="s">
        <v>112</v>
      </c>
      <c r="L134" s="92" t="str">
        <f>IF(J134="Div by 0", "N/A", IF(K134="N/A","N/A", IF(J134&gt;VALUE(MID(K134,1,2)), "No", IF(J134&lt;-1*VALUE(MID(K134,1,2)), "No", "Yes"))))</f>
        <v>Yes</v>
      </c>
    </row>
    <row r="135" spans="1:12" x14ac:dyDescent="0.25">
      <c r="A135" s="219" t="s">
        <v>336</v>
      </c>
      <c r="B135" s="220"/>
      <c r="C135" s="220"/>
      <c r="D135" s="220"/>
      <c r="E135" s="220"/>
      <c r="F135" s="220"/>
      <c r="G135" s="220"/>
      <c r="H135" s="220"/>
      <c r="I135" s="220"/>
      <c r="J135" s="220"/>
      <c r="K135" s="220"/>
      <c r="L135" s="221"/>
    </row>
    <row r="136" spans="1:12" x14ac:dyDescent="0.25">
      <c r="A136" s="86" t="s">
        <v>337</v>
      </c>
      <c r="B136" s="109" t="s">
        <v>50</v>
      </c>
      <c r="C136" s="103">
        <v>51.025995907999999</v>
      </c>
      <c r="D136" s="102" t="str">
        <f>IF($B136="N/A","N/A",IF(C136&gt;10,"No",IF(C136&lt;-10,"No","Yes")))</f>
        <v>N/A</v>
      </c>
      <c r="E136" s="103">
        <v>50.374123607999998</v>
      </c>
      <c r="F136" s="102" t="str">
        <f>IF($B136="N/A","N/A",IF(E136&gt;10,"No",IF(E136&lt;-10,"No","Yes")))</f>
        <v>N/A</v>
      </c>
      <c r="G136" s="103">
        <v>49.577357411999998</v>
      </c>
      <c r="H136" s="102" t="str">
        <f>IF($B136="N/A","N/A",IF(G136&gt;10,"No",IF(G136&lt;-10,"No","Yes")))</f>
        <v>N/A</v>
      </c>
      <c r="I136" s="103">
        <v>-1.28</v>
      </c>
      <c r="J136" s="103">
        <v>-1.58</v>
      </c>
      <c r="K136" s="109" t="s">
        <v>112</v>
      </c>
      <c r="L136" s="104" t="str">
        <f>IF(J136="Div by 0", "N/A", IF(K136="N/A","N/A", IF(J136&gt;VALUE(MID(K136,1,2)), "No", IF(J136&lt;-1*VALUE(MID(K136,1,2)), "No", "Yes"))))</f>
        <v>Yes</v>
      </c>
    </row>
    <row r="137" spans="1:12" x14ac:dyDescent="0.25">
      <c r="A137" s="86" t="s">
        <v>338</v>
      </c>
      <c r="B137" s="83" t="s">
        <v>50</v>
      </c>
      <c r="C137" s="82">
        <v>47.909896899000003</v>
      </c>
      <c r="D137" s="81" t="str">
        <f>IF($B137="N/A","N/A",IF(C137&gt;10,"No",IF(C137&lt;-10,"No","Yes")))</f>
        <v>N/A</v>
      </c>
      <c r="E137" s="82">
        <v>48.597772933000002</v>
      </c>
      <c r="F137" s="81" t="str">
        <f>IF($B137="N/A","N/A",IF(E137&gt;10,"No",IF(E137&lt;-10,"No","Yes")))</f>
        <v>N/A</v>
      </c>
      <c r="G137" s="82">
        <v>49.396292942999999</v>
      </c>
      <c r="H137" s="81" t="str">
        <f>IF($B137="N/A","N/A",IF(G137&gt;10,"No",IF(G137&lt;-10,"No","Yes")))</f>
        <v>N/A</v>
      </c>
      <c r="I137" s="82">
        <v>1.4359999999999999</v>
      </c>
      <c r="J137" s="82">
        <v>1.643</v>
      </c>
      <c r="K137" s="83" t="s">
        <v>112</v>
      </c>
      <c r="L137" s="84" t="str">
        <f>IF(J137="Div by 0", "N/A", IF(K137="N/A","N/A", IF(J137&gt;VALUE(MID(K137,1,2)), "No", IF(J137&lt;-1*VALUE(MID(K137,1,2)), "No", "Yes"))))</f>
        <v>Yes</v>
      </c>
    </row>
    <row r="138" spans="1:12" x14ac:dyDescent="0.25">
      <c r="A138" s="86" t="s">
        <v>339</v>
      </c>
      <c r="B138" s="83" t="s">
        <v>50</v>
      </c>
      <c r="C138" s="82">
        <v>0.39314799210000001</v>
      </c>
      <c r="D138" s="81" t="str">
        <f>IF($B138="N/A","N/A",IF(C138&gt;10,"No",IF(C138&lt;-10,"No","Yes")))</f>
        <v>N/A</v>
      </c>
      <c r="E138" s="82">
        <v>0.3859070288</v>
      </c>
      <c r="F138" s="81" t="str">
        <f>IF($B138="N/A","N/A",IF(E138&gt;10,"No",IF(E138&lt;-10,"No","Yes")))</f>
        <v>N/A</v>
      </c>
      <c r="G138" s="82">
        <v>0.40310668509999997</v>
      </c>
      <c r="H138" s="81" t="str">
        <f>IF($B138="N/A","N/A",IF(G138&gt;10,"No",IF(G138&lt;-10,"No","Yes")))</f>
        <v>N/A</v>
      </c>
      <c r="I138" s="82">
        <v>-1.84</v>
      </c>
      <c r="J138" s="82">
        <v>4.4569999999999999</v>
      </c>
      <c r="K138" s="83" t="s">
        <v>112</v>
      </c>
      <c r="L138" s="84" t="str">
        <f>IF(J138="Div by 0", "N/A", IF(K138="N/A","N/A", IF(J138&gt;VALUE(MID(K138,1,2)), "No", IF(J138&lt;-1*VALUE(MID(K138,1,2)), "No", "Yes"))))</f>
        <v>Yes</v>
      </c>
    </row>
    <row r="139" spans="1:12" ht="12.75" customHeight="1" x14ac:dyDescent="0.25">
      <c r="A139" s="86" t="s">
        <v>340</v>
      </c>
      <c r="B139" s="90" t="s">
        <v>50</v>
      </c>
      <c r="C139" s="99">
        <v>0.67095920090000005</v>
      </c>
      <c r="D139" s="98" t="str">
        <f>IF($B139="N/A","N/A",IF(C139&gt;10,"No",IF(C139&lt;-10,"No","Yes")))</f>
        <v>N/A</v>
      </c>
      <c r="E139" s="99">
        <v>0.64219642960000001</v>
      </c>
      <c r="F139" s="98" t="str">
        <f>IF($B139="N/A","N/A",IF(E139&gt;10,"No",IF(E139&lt;-10,"No","Yes")))</f>
        <v>N/A</v>
      </c>
      <c r="G139" s="99">
        <v>0.6232429599</v>
      </c>
      <c r="H139" s="98" t="str">
        <f>IF($B139="N/A","N/A",IF(G139&gt;10,"No",IF(G139&lt;-10,"No","Yes")))</f>
        <v>N/A</v>
      </c>
      <c r="I139" s="99">
        <v>-4.29</v>
      </c>
      <c r="J139" s="99">
        <v>-2.95</v>
      </c>
      <c r="K139" s="90" t="s">
        <v>112</v>
      </c>
      <c r="L139" s="92" t="str">
        <f>IF(J139="Div by 0", "N/A", IF(K139="N/A","N/A", IF(J139&gt;VALUE(MID(K139,1,2)), "No", IF(J139&lt;-1*VALUE(MID(K139,1,2)), "No", "Yes"))))</f>
        <v>Yes</v>
      </c>
    </row>
    <row r="140" spans="1:12" ht="13" x14ac:dyDescent="0.3">
      <c r="A140" s="238" t="s">
        <v>152</v>
      </c>
      <c r="B140" s="220"/>
      <c r="C140" s="220"/>
      <c r="D140" s="220"/>
      <c r="E140" s="220"/>
      <c r="F140" s="220"/>
      <c r="G140" s="220"/>
      <c r="H140" s="220"/>
      <c r="I140" s="220"/>
      <c r="J140" s="220"/>
      <c r="K140" s="220"/>
      <c r="L140" s="221"/>
    </row>
    <row r="141" spans="1:12" ht="12.75" customHeight="1" x14ac:dyDescent="0.25">
      <c r="A141" s="93" t="s">
        <v>792</v>
      </c>
      <c r="B141" s="109" t="s">
        <v>120</v>
      </c>
      <c r="C141" s="103">
        <v>99.992235059999999</v>
      </c>
      <c r="D141" s="102" t="str">
        <f>IF($B141="N/A","N/A",IF(C141&gt;=99,"Yes","No"))</f>
        <v>Yes</v>
      </c>
      <c r="E141" s="103">
        <v>99.990824845999995</v>
      </c>
      <c r="F141" s="102" t="str">
        <f>IF($B141="N/A","N/A",IF(E141&gt;=99,"Yes","No"))</f>
        <v>Yes</v>
      </c>
      <c r="G141" s="103">
        <v>99.995521050999997</v>
      </c>
      <c r="H141" s="102" t="str">
        <f>IF($B141="N/A","N/A",IF(G141&gt;=99,"Yes","No"))</f>
        <v>Yes</v>
      </c>
      <c r="I141" s="103">
        <v>-1E-3</v>
      </c>
      <c r="J141" s="103">
        <v>4.7000000000000002E-3</v>
      </c>
      <c r="K141" s="109" t="s">
        <v>111</v>
      </c>
      <c r="L141" s="104" t="str">
        <f t="shared" ref="L141:L175" si="57">IF(J141="Div by 0", "N/A", IF(K141="N/A","N/A", IF(J141&gt;VALUE(MID(K141,1,2)), "No", IF(J141&lt;-1*VALUE(MID(K141,1,2)), "No", "Yes"))))</f>
        <v>Yes</v>
      </c>
    </row>
    <row r="142" spans="1:12" ht="12.75" customHeight="1" x14ac:dyDescent="0.25">
      <c r="A142" s="93" t="s">
        <v>865</v>
      </c>
      <c r="B142" s="83" t="s">
        <v>50</v>
      </c>
      <c r="C142" s="82">
        <v>0.88659200100000002</v>
      </c>
      <c r="D142" s="81" t="str">
        <f>IF($B142="N/A","N/A",IF(C142&gt;10,"No",IF(C142&lt;-10,"No","Yes")))</f>
        <v>N/A</v>
      </c>
      <c r="E142" s="82">
        <v>1.2331772099</v>
      </c>
      <c r="F142" s="81" t="str">
        <f>IF($B142="N/A","N/A",IF(E142&gt;10,"No",IF(E142&lt;-10,"No","Yes")))</f>
        <v>N/A</v>
      </c>
      <c r="G142" s="82">
        <v>1.2291534421999999</v>
      </c>
      <c r="H142" s="81" t="str">
        <f>IF($B142="N/A","N/A",IF(G142&gt;10,"No",IF(G142&lt;-10,"No","Yes")))</f>
        <v>N/A</v>
      </c>
      <c r="I142" s="82">
        <v>39.090000000000003</v>
      </c>
      <c r="J142" s="82">
        <v>-0.32600000000000001</v>
      </c>
      <c r="K142" s="83" t="s">
        <v>111</v>
      </c>
      <c r="L142" s="84" t="str">
        <f t="shared" si="57"/>
        <v>Yes</v>
      </c>
    </row>
    <row r="143" spans="1:12" ht="12.75" customHeight="1" x14ac:dyDescent="0.25">
      <c r="A143" s="78" t="s">
        <v>793</v>
      </c>
      <c r="B143" s="83" t="s">
        <v>9</v>
      </c>
      <c r="C143" s="87">
        <v>97.867281910000003</v>
      </c>
      <c r="D143" s="81" t="str">
        <f>IF($B143="N/A","N/A",IF(C143&gt;=98,"Yes","No"))</f>
        <v>No</v>
      </c>
      <c r="E143" s="87">
        <v>97.958077915999993</v>
      </c>
      <c r="F143" s="81" t="str">
        <f>IF($B143="N/A","N/A",IF(E143&gt;=98,"Yes","No"))</f>
        <v>No</v>
      </c>
      <c r="G143" s="87">
        <v>97.944571323000005</v>
      </c>
      <c r="H143" s="81" t="str">
        <f>IF($B143="N/A","N/A",IF(G143&gt;=98,"Yes","No"))</f>
        <v>No</v>
      </c>
      <c r="I143" s="82">
        <v>9.2799999999999994E-2</v>
      </c>
      <c r="J143" s="82">
        <v>-1.4E-2</v>
      </c>
      <c r="K143" s="83" t="s">
        <v>111</v>
      </c>
      <c r="L143" s="84" t="str">
        <f t="shared" si="57"/>
        <v>Yes</v>
      </c>
    </row>
    <row r="144" spans="1:12" ht="12.75" customHeight="1" x14ac:dyDescent="0.25">
      <c r="A144" s="78" t="s">
        <v>794</v>
      </c>
      <c r="B144" s="83" t="s">
        <v>121</v>
      </c>
      <c r="C144" s="87">
        <v>98.238278324999996</v>
      </c>
      <c r="D144" s="81" t="str">
        <f>IF($B144="N/A","N/A",IF(C144&gt;=80,"Yes","No"))</f>
        <v>Yes</v>
      </c>
      <c r="E144" s="87">
        <v>98.190985783000002</v>
      </c>
      <c r="F144" s="81" t="str">
        <f>IF($B144="N/A","N/A",IF(E144&gt;=80,"Yes","No"))</f>
        <v>Yes</v>
      </c>
      <c r="G144" s="87">
        <v>98.350154556999996</v>
      </c>
      <c r="H144" s="81" t="str">
        <f>IF($B144="N/A","N/A",IF(G144&gt;=80,"Yes","No"))</f>
        <v>Yes</v>
      </c>
      <c r="I144" s="82">
        <v>-4.8000000000000001E-2</v>
      </c>
      <c r="J144" s="82">
        <v>0.16209999999999999</v>
      </c>
      <c r="K144" s="83" t="s">
        <v>111</v>
      </c>
      <c r="L144" s="84" t="str">
        <f t="shared" si="57"/>
        <v>Yes</v>
      </c>
    </row>
    <row r="145" spans="1:12" ht="27.75" customHeight="1" x14ac:dyDescent="0.25">
      <c r="A145" s="93" t="s">
        <v>765</v>
      </c>
      <c r="B145" s="83" t="s">
        <v>153</v>
      </c>
      <c r="C145" s="82" t="s">
        <v>1088</v>
      </c>
      <c r="D145" s="81" t="str">
        <f>IF($B145="N/A","N/A",IF(C145&gt;=100,"Yes","No"))</f>
        <v>Yes</v>
      </c>
      <c r="E145" s="82" t="s">
        <v>1088</v>
      </c>
      <c r="F145" s="81" t="str">
        <f t="shared" ref="F145:F146" si="58">IF($B145="N/A","N/A",IF(E145&gt;=100,"Yes","No"))</f>
        <v>Yes</v>
      </c>
      <c r="G145" s="82" t="s">
        <v>1088</v>
      </c>
      <c r="H145" s="81" t="str">
        <f t="shared" ref="H145:H146" si="59">IF($B145="N/A","N/A",IF(G145&gt;=100,"Yes","No"))</f>
        <v>Yes</v>
      </c>
      <c r="I145" s="82" t="s">
        <v>1088</v>
      </c>
      <c r="J145" s="82" t="s">
        <v>1088</v>
      </c>
      <c r="K145" s="83" t="s">
        <v>163</v>
      </c>
      <c r="L145" s="84" t="str">
        <f t="shared" si="57"/>
        <v>N/A</v>
      </c>
    </row>
    <row r="146" spans="1:12" ht="30.75" customHeight="1" x14ac:dyDescent="0.25">
      <c r="A146" s="78" t="s">
        <v>897</v>
      </c>
      <c r="B146" s="83" t="s">
        <v>153</v>
      </c>
      <c r="C146" s="82" t="s">
        <v>50</v>
      </c>
      <c r="D146" s="81" t="str">
        <f>IF(OR($B146="N/A",$C146="N/A"),"N/A",IF(C146&gt;=100,"Yes","No"))</f>
        <v>N/A</v>
      </c>
      <c r="E146" s="82" t="s">
        <v>1088</v>
      </c>
      <c r="F146" s="81" t="str">
        <f t="shared" si="58"/>
        <v>Yes</v>
      </c>
      <c r="G146" s="82" t="s">
        <v>1088</v>
      </c>
      <c r="H146" s="81" t="str">
        <f t="shared" si="59"/>
        <v>Yes</v>
      </c>
      <c r="I146" s="82" t="s">
        <v>50</v>
      </c>
      <c r="J146" s="82" t="s">
        <v>1088</v>
      </c>
      <c r="K146" s="83" t="s">
        <v>163</v>
      </c>
      <c r="L146" s="84" t="str">
        <f t="shared" ref="L146" si="60">IF(J146="Div by 0", "N/A", IF(K146="N/A","N/A", IF(J146&gt;VALUE(MID(K146,1,2)), "No", IF(J146&lt;-1*VALUE(MID(K146,1,2)), "No", "Yes"))))</f>
        <v>N/A</v>
      </c>
    </row>
    <row r="147" spans="1:12" ht="26.25" customHeight="1" x14ac:dyDescent="0.25">
      <c r="A147" s="93" t="s">
        <v>766</v>
      </c>
      <c r="B147" s="83" t="s">
        <v>50</v>
      </c>
      <c r="C147" s="82" t="s">
        <v>1088</v>
      </c>
      <c r="D147" s="80" t="s">
        <v>154</v>
      </c>
      <c r="E147" s="82" t="s">
        <v>1088</v>
      </c>
      <c r="F147" s="80" t="s">
        <v>154</v>
      </c>
      <c r="G147" s="82" t="s">
        <v>1088</v>
      </c>
      <c r="H147" s="81" t="str">
        <f>IF($B147="N/A","N/A",IF(G147&lt;100,"No",IF(G147=100,"No","Yes")))</f>
        <v>N/A</v>
      </c>
      <c r="I147" s="82" t="s">
        <v>1088</v>
      </c>
      <c r="J147" s="82" t="s">
        <v>1088</v>
      </c>
      <c r="K147" s="83" t="s">
        <v>163</v>
      </c>
      <c r="L147" s="84" t="str">
        <f t="shared" si="57"/>
        <v>N/A</v>
      </c>
    </row>
    <row r="148" spans="1:12" ht="27.75" customHeight="1" x14ac:dyDescent="0.25">
      <c r="A148" s="120" t="s">
        <v>990</v>
      </c>
      <c r="B148" s="79" t="s">
        <v>50</v>
      </c>
      <c r="C148" s="82" t="s">
        <v>50</v>
      </c>
      <c r="D148" s="81" t="str">
        <f>IF($B148="N/A","N/A",IF(C148&gt;10,"No",IF(C148&lt;-10,"No","Yes")))</f>
        <v>N/A</v>
      </c>
      <c r="E148" s="82" t="s">
        <v>50</v>
      </c>
      <c r="F148" s="81" t="str">
        <f>IF($B148="N/A","N/A",IF(E148&gt;10,"No",IF(E148&lt;-10,"No","Yes")))</f>
        <v>N/A</v>
      </c>
      <c r="G148" s="82" t="s">
        <v>1088</v>
      </c>
      <c r="H148" s="81" t="str">
        <f>IF($B148="N/A","N/A",IF(G148&gt;10,"No",IF(G148&lt;-10,"No","Yes")))</f>
        <v>N/A</v>
      </c>
      <c r="I148" s="82" t="s">
        <v>50</v>
      </c>
      <c r="J148" s="82" t="s">
        <v>50</v>
      </c>
      <c r="K148" s="83" t="s">
        <v>163</v>
      </c>
      <c r="L148" s="84" t="str">
        <f>IF(J148="Div by 0", "N/A", IF(OR(J148="N/A",K148="N/A"),"N/A", IF(J148&gt;VALUE(MID(K148,1,2)), "No", IF(J148&lt;-1*VALUE(MID(K148,1,2)), "No", "Yes"))))</f>
        <v>N/A</v>
      </c>
    </row>
    <row r="149" spans="1:12" x14ac:dyDescent="0.25">
      <c r="A149" s="78" t="s">
        <v>581</v>
      </c>
      <c r="B149" s="79" t="s">
        <v>50</v>
      </c>
      <c r="C149" s="80">
        <v>64392</v>
      </c>
      <c r="D149" s="81" t="str">
        <f t="shared" ref="D149:D175" si="61">IF($B149="N/A","N/A",IF(C149&gt;10,"No",IF(C149&lt;-10,"No","Yes")))</f>
        <v>N/A</v>
      </c>
      <c r="E149" s="80">
        <v>65394</v>
      </c>
      <c r="F149" s="81" t="str">
        <f t="shared" ref="F149:F175" si="62">IF($B149="N/A","N/A",IF(E149&gt;10,"No",IF(E149&lt;-10,"No","Yes")))</f>
        <v>N/A</v>
      </c>
      <c r="G149" s="80">
        <v>66980</v>
      </c>
      <c r="H149" s="81" t="str">
        <f t="shared" ref="H149:H175" si="63">IF($B149="N/A","N/A",IF(G149&gt;10,"No",IF(G149&lt;-10,"No","Yes")))</f>
        <v>N/A</v>
      </c>
      <c r="I149" s="82">
        <v>1.556</v>
      </c>
      <c r="J149" s="82">
        <v>2.4249999999999998</v>
      </c>
      <c r="K149" s="83" t="s">
        <v>111</v>
      </c>
      <c r="L149" s="84" t="str">
        <f t="shared" si="57"/>
        <v>Yes</v>
      </c>
    </row>
    <row r="150" spans="1:12" x14ac:dyDescent="0.25">
      <c r="A150" s="129" t="s">
        <v>767</v>
      </c>
      <c r="B150" s="79" t="s">
        <v>50</v>
      </c>
      <c r="C150" s="80">
        <v>4996</v>
      </c>
      <c r="D150" s="81" t="str">
        <f t="shared" si="61"/>
        <v>N/A</v>
      </c>
      <c r="E150" s="80">
        <v>4904</v>
      </c>
      <c r="F150" s="81" t="str">
        <f t="shared" si="62"/>
        <v>N/A</v>
      </c>
      <c r="G150" s="80">
        <v>4934</v>
      </c>
      <c r="H150" s="81" t="str">
        <f t="shared" si="63"/>
        <v>N/A</v>
      </c>
      <c r="I150" s="82">
        <v>-1.84</v>
      </c>
      <c r="J150" s="82">
        <v>0.61170000000000002</v>
      </c>
      <c r="K150" s="83" t="s">
        <v>111</v>
      </c>
      <c r="L150" s="84" t="str">
        <f t="shared" si="57"/>
        <v>Yes</v>
      </c>
    </row>
    <row r="151" spans="1:12" x14ac:dyDescent="0.25">
      <c r="A151" s="129" t="s">
        <v>768</v>
      </c>
      <c r="B151" s="79" t="s">
        <v>50</v>
      </c>
      <c r="C151" s="80">
        <v>8170</v>
      </c>
      <c r="D151" s="81" t="str">
        <f t="shared" si="61"/>
        <v>N/A</v>
      </c>
      <c r="E151" s="80">
        <v>8048</v>
      </c>
      <c r="F151" s="81" t="str">
        <f t="shared" si="62"/>
        <v>N/A</v>
      </c>
      <c r="G151" s="80">
        <v>8333</v>
      </c>
      <c r="H151" s="81" t="str">
        <f t="shared" si="63"/>
        <v>N/A</v>
      </c>
      <c r="I151" s="82">
        <v>-1.49</v>
      </c>
      <c r="J151" s="82">
        <v>3.5409999999999999</v>
      </c>
      <c r="K151" s="83" t="s">
        <v>111</v>
      </c>
      <c r="L151" s="84" t="str">
        <f t="shared" si="57"/>
        <v>Yes</v>
      </c>
    </row>
    <row r="152" spans="1:12" x14ac:dyDescent="0.25">
      <c r="A152" s="129" t="s">
        <v>769</v>
      </c>
      <c r="B152" s="79" t="s">
        <v>50</v>
      </c>
      <c r="C152" s="80">
        <v>14749</v>
      </c>
      <c r="D152" s="81" t="str">
        <f t="shared" si="61"/>
        <v>N/A</v>
      </c>
      <c r="E152" s="80">
        <v>15829</v>
      </c>
      <c r="F152" s="81" t="str">
        <f t="shared" si="62"/>
        <v>N/A</v>
      </c>
      <c r="G152" s="80">
        <v>16951</v>
      </c>
      <c r="H152" s="81" t="str">
        <f t="shared" si="63"/>
        <v>N/A</v>
      </c>
      <c r="I152" s="82">
        <v>7.3230000000000004</v>
      </c>
      <c r="J152" s="82">
        <v>7.0880000000000001</v>
      </c>
      <c r="K152" s="83" t="s">
        <v>111</v>
      </c>
      <c r="L152" s="84" t="str">
        <f t="shared" si="57"/>
        <v>Yes</v>
      </c>
    </row>
    <row r="153" spans="1:12" x14ac:dyDescent="0.25">
      <c r="A153" s="129" t="s">
        <v>770</v>
      </c>
      <c r="B153" s="79" t="s">
        <v>50</v>
      </c>
      <c r="C153" s="80">
        <v>36477</v>
      </c>
      <c r="D153" s="81" t="str">
        <f t="shared" si="61"/>
        <v>N/A</v>
      </c>
      <c r="E153" s="80">
        <v>36613</v>
      </c>
      <c r="F153" s="81" t="str">
        <f t="shared" si="62"/>
        <v>N/A</v>
      </c>
      <c r="G153" s="80">
        <v>36762</v>
      </c>
      <c r="H153" s="81" t="str">
        <f t="shared" si="63"/>
        <v>N/A</v>
      </c>
      <c r="I153" s="82">
        <v>0.37280000000000002</v>
      </c>
      <c r="J153" s="82">
        <v>0.40699999999999997</v>
      </c>
      <c r="K153" s="83" t="s">
        <v>111</v>
      </c>
      <c r="L153" s="84" t="str">
        <f t="shared" si="57"/>
        <v>Yes</v>
      </c>
    </row>
    <row r="154" spans="1:12" x14ac:dyDescent="0.25">
      <c r="A154" s="129" t="s">
        <v>771</v>
      </c>
      <c r="B154" s="79" t="s">
        <v>50</v>
      </c>
      <c r="C154" s="80">
        <v>0</v>
      </c>
      <c r="D154" s="81" t="str">
        <f t="shared" si="61"/>
        <v>N/A</v>
      </c>
      <c r="E154" s="80">
        <v>0</v>
      </c>
      <c r="F154" s="81" t="str">
        <f t="shared" si="62"/>
        <v>N/A</v>
      </c>
      <c r="G154" s="80">
        <v>0</v>
      </c>
      <c r="H154" s="81" t="str">
        <f t="shared" si="63"/>
        <v>N/A</v>
      </c>
      <c r="I154" s="82" t="s">
        <v>1088</v>
      </c>
      <c r="J154" s="82" t="s">
        <v>1088</v>
      </c>
      <c r="K154" s="83" t="s">
        <v>111</v>
      </c>
      <c r="L154" s="84" t="str">
        <f t="shared" si="57"/>
        <v>N/A</v>
      </c>
    </row>
    <row r="155" spans="1:12" x14ac:dyDescent="0.25">
      <c r="A155" s="78" t="s">
        <v>584</v>
      </c>
      <c r="B155" s="79" t="s">
        <v>50</v>
      </c>
      <c r="C155" s="80">
        <v>65983</v>
      </c>
      <c r="D155" s="81" t="str">
        <f t="shared" si="61"/>
        <v>N/A</v>
      </c>
      <c r="E155" s="80">
        <v>67468</v>
      </c>
      <c r="F155" s="81" t="str">
        <f t="shared" si="62"/>
        <v>N/A</v>
      </c>
      <c r="G155" s="80">
        <v>69316</v>
      </c>
      <c r="H155" s="81" t="str">
        <f t="shared" si="63"/>
        <v>N/A</v>
      </c>
      <c r="I155" s="82">
        <v>2.2509999999999999</v>
      </c>
      <c r="J155" s="82">
        <v>2.7389999999999999</v>
      </c>
      <c r="K155" s="83" t="s">
        <v>111</v>
      </c>
      <c r="L155" s="84" t="str">
        <f t="shared" si="57"/>
        <v>Yes</v>
      </c>
    </row>
    <row r="156" spans="1:12" x14ac:dyDescent="0.25">
      <c r="A156" s="129" t="s">
        <v>772</v>
      </c>
      <c r="B156" s="79" t="s">
        <v>50</v>
      </c>
      <c r="C156" s="80">
        <v>11667</v>
      </c>
      <c r="D156" s="81" t="str">
        <f t="shared" si="61"/>
        <v>N/A</v>
      </c>
      <c r="E156" s="80">
        <v>11424</v>
      </c>
      <c r="F156" s="81" t="str">
        <f t="shared" si="62"/>
        <v>N/A</v>
      </c>
      <c r="G156" s="80">
        <v>11519</v>
      </c>
      <c r="H156" s="81" t="str">
        <f t="shared" si="63"/>
        <v>N/A</v>
      </c>
      <c r="I156" s="82">
        <v>-2.08</v>
      </c>
      <c r="J156" s="82">
        <v>0.83160000000000001</v>
      </c>
      <c r="K156" s="83" t="s">
        <v>111</v>
      </c>
      <c r="L156" s="84" t="str">
        <f t="shared" si="57"/>
        <v>Yes</v>
      </c>
    </row>
    <row r="157" spans="1:12" x14ac:dyDescent="0.25">
      <c r="A157" s="129" t="s">
        <v>773</v>
      </c>
      <c r="B157" s="79" t="s">
        <v>50</v>
      </c>
      <c r="C157" s="80">
        <v>10622</v>
      </c>
      <c r="D157" s="81" t="str">
        <f t="shared" si="61"/>
        <v>N/A</v>
      </c>
      <c r="E157" s="80">
        <v>10891</v>
      </c>
      <c r="F157" s="81" t="str">
        <f t="shared" si="62"/>
        <v>N/A</v>
      </c>
      <c r="G157" s="80">
        <v>11223</v>
      </c>
      <c r="H157" s="81" t="str">
        <f t="shared" si="63"/>
        <v>N/A</v>
      </c>
      <c r="I157" s="82">
        <v>2.532</v>
      </c>
      <c r="J157" s="82">
        <v>3.048</v>
      </c>
      <c r="K157" s="83" t="s">
        <v>111</v>
      </c>
      <c r="L157" s="84" t="str">
        <f t="shared" si="57"/>
        <v>Yes</v>
      </c>
    </row>
    <row r="158" spans="1:12" x14ac:dyDescent="0.25">
      <c r="A158" s="129" t="s">
        <v>866</v>
      </c>
      <c r="B158" s="79" t="s">
        <v>50</v>
      </c>
      <c r="C158" s="80">
        <v>7471</v>
      </c>
      <c r="D158" s="81" t="str">
        <f t="shared" si="61"/>
        <v>N/A</v>
      </c>
      <c r="E158" s="80">
        <v>8059</v>
      </c>
      <c r="F158" s="81" t="str">
        <f t="shared" si="62"/>
        <v>N/A</v>
      </c>
      <c r="G158" s="80">
        <v>8663</v>
      </c>
      <c r="H158" s="81" t="str">
        <f t="shared" si="63"/>
        <v>N/A</v>
      </c>
      <c r="I158" s="82">
        <v>7.87</v>
      </c>
      <c r="J158" s="82">
        <v>7.4950000000000001</v>
      </c>
      <c r="K158" s="83" t="s">
        <v>111</v>
      </c>
      <c r="L158" s="84" t="str">
        <f t="shared" si="57"/>
        <v>Yes</v>
      </c>
    </row>
    <row r="159" spans="1:12" x14ac:dyDescent="0.25">
      <c r="A159" s="129" t="s">
        <v>788</v>
      </c>
      <c r="B159" s="79" t="s">
        <v>50</v>
      </c>
      <c r="C159" s="80">
        <v>36223</v>
      </c>
      <c r="D159" s="81" t="str">
        <f t="shared" si="61"/>
        <v>N/A</v>
      </c>
      <c r="E159" s="80">
        <v>37094</v>
      </c>
      <c r="F159" s="81" t="str">
        <f t="shared" si="62"/>
        <v>N/A</v>
      </c>
      <c r="G159" s="80">
        <v>37911</v>
      </c>
      <c r="H159" s="81" t="str">
        <f t="shared" si="63"/>
        <v>N/A</v>
      </c>
      <c r="I159" s="82">
        <v>2.4049999999999998</v>
      </c>
      <c r="J159" s="82">
        <v>2.2029999999999998</v>
      </c>
      <c r="K159" s="83" t="s">
        <v>111</v>
      </c>
      <c r="L159" s="84" t="str">
        <f t="shared" si="57"/>
        <v>Yes</v>
      </c>
    </row>
    <row r="160" spans="1:12" x14ac:dyDescent="0.25">
      <c r="A160" s="129" t="s">
        <v>774</v>
      </c>
      <c r="B160" s="79" t="s">
        <v>50</v>
      </c>
      <c r="C160" s="80">
        <v>0</v>
      </c>
      <c r="D160" s="81" t="str">
        <f t="shared" si="61"/>
        <v>N/A</v>
      </c>
      <c r="E160" s="80">
        <v>0</v>
      </c>
      <c r="F160" s="81" t="str">
        <f t="shared" si="62"/>
        <v>N/A</v>
      </c>
      <c r="G160" s="80">
        <v>0</v>
      </c>
      <c r="H160" s="81" t="str">
        <f t="shared" si="63"/>
        <v>N/A</v>
      </c>
      <c r="I160" s="82" t="s">
        <v>1088</v>
      </c>
      <c r="J160" s="82" t="s">
        <v>1088</v>
      </c>
      <c r="K160" s="83" t="s">
        <v>111</v>
      </c>
      <c r="L160" s="84" t="str">
        <f t="shared" si="57"/>
        <v>N/A</v>
      </c>
    </row>
    <row r="161" spans="1:12" x14ac:dyDescent="0.25">
      <c r="A161" s="78" t="s">
        <v>587</v>
      </c>
      <c r="B161" s="79" t="s">
        <v>50</v>
      </c>
      <c r="C161" s="80">
        <v>284332</v>
      </c>
      <c r="D161" s="81" t="str">
        <f t="shared" si="61"/>
        <v>N/A</v>
      </c>
      <c r="E161" s="80">
        <v>282381</v>
      </c>
      <c r="F161" s="81" t="str">
        <f t="shared" si="62"/>
        <v>N/A</v>
      </c>
      <c r="G161" s="80">
        <v>291618</v>
      </c>
      <c r="H161" s="81" t="str">
        <f t="shared" si="63"/>
        <v>N/A</v>
      </c>
      <c r="I161" s="82">
        <v>-0.68600000000000005</v>
      </c>
      <c r="J161" s="82">
        <v>3.2709999999999999</v>
      </c>
      <c r="K161" s="83" t="s">
        <v>111</v>
      </c>
      <c r="L161" s="84" t="str">
        <f t="shared" si="57"/>
        <v>Yes</v>
      </c>
    </row>
    <row r="162" spans="1:12" x14ac:dyDescent="0.25">
      <c r="A162" s="129" t="s">
        <v>775</v>
      </c>
      <c r="B162" s="79" t="s">
        <v>50</v>
      </c>
      <c r="C162" s="80">
        <v>159617</v>
      </c>
      <c r="D162" s="81" t="str">
        <f t="shared" si="61"/>
        <v>N/A</v>
      </c>
      <c r="E162" s="80">
        <v>170283</v>
      </c>
      <c r="F162" s="81" t="str">
        <f t="shared" si="62"/>
        <v>N/A</v>
      </c>
      <c r="G162" s="80">
        <v>182939</v>
      </c>
      <c r="H162" s="81" t="str">
        <f t="shared" si="63"/>
        <v>N/A</v>
      </c>
      <c r="I162" s="82">
        <v>6.6820000000000004</v>
      </c>
      <c r="J162" s="82">
        <v>7.4320000000000004</v>
      </c>
      <c r="K162" s="83" t="s">
        <v>111</v>
      </c>
      <c r="L162" s="84" t="str">
        <f t="shared" si="57"/>
        <v>Yes</v>
      </c>
    </row>
    <row r="163" spans="1:12" x14ac:dyDescent="0.25">
      <c r="A163" s="129" t="s">
        <v>776</v>
      </c>
      <c r="B163" s="79" t="s">
        <v>50</v>
      </c>
      <c r="C163" s="80">
        <v>0</v>
      </c>
      <c r="D163" s="81" t="str">
        <f t="shared" si="61"/>
        <v>N/A</v>
      </c>
      <c r="E163" s="80">
        <v>0</v>
      </c>
      <c r="F163" s="81" t="str">
        <f t="shared" si="62"/>
        <v>N/A</v>
      </c>
      <c r="G163" s="80">
        <v>0</v>
      </c>
      <c r="H163" s="81" t="str">
        <f t="shared" si="63"/>
        <v>N/A</v>
      </c>
      <c r="I163" s="82" t="s">
        <v>1088</v>
      </c>
      <c r="J163" s="82" t="s">
        <v>1088</v>
      </c>
      <c r="K163" s="83" t="s">
        <v>111</v>
      </c>
      <c r="L163" s="84" t="str">
        <f t="shared" si="57"/>
        <v>N/A</v>
      </c>
    </row>
    <row r="164" spans="1:12" x14ac:dyDescent="0.25">
      <c r="A164" s="129" t="s">
        <v>777</v>
      </c>
      <c r="B164" s="79" t="s">
        <v>50</v>
      </c>
      <c r="C164" s="80">
        <v>2376</v>
      </c>
      <c r="D164" s="81" t="str">
        <f t="shared" si="61"/>
        <v>N/A</v>
      </c>
      <c r="E164" s="80">
        <v>2158</v>
      </c>
      <c r="F164" s="81" t="str">
        <f t="shared" si="62"/>
        <v>N/A</v>
      </c>
      <c r="G164" s="80">
        <v>2248</v>
      </c>
      <c r="H164" s="81" t="str">
        <f t="shared" si="63"/>
        <v>N/A</v>
      </c>
      <c r="I164" s="82">
        <v>-9.18</v>
      </c>
      <c r="J164" s="82">
        <v>4.1710000000000003</v>
      </c>
      <c r="K164" s="83" t="s">
        <v>111</v>
      </c>
      <c r="L164" s="84" t="str">
        <f t="shared" si="57"/>
        <v>Yes</v>
      </c>
    </row>
    <row r="165" spans="1:12" x14ac:dyDescent="0.25">
      <c r="A165" s="129" t="s">
        <v>778</v>
      </c>
      <c r="B165" s="79" t="s">
        <v>50</v>
      </c>
      <c r="C165" s="80">
        <v>84638</v>
      </c>
      <c r="D165" s="81" t="str">
        <f t="shared" si="61"/>
        <v>N/A</v>
      </c>
      <c r="E165" s="80">
        <v>70383</v>
      </c>
      <c r="F165" s="81" t="str">
        <f t="shared" si="62"/>
        <v>N/A</v>
      </c>
      <c r="G165" s="80">
        <v>62655</v>
      </c>
      <c r="H165" s="81" t="str">
        <f t="shared" si="63"/>
        <v>N/A</v>
      </c>
      <c r="I165" s="82">
        <v>-16.8</v>
      </c>
      <c r="J165" s="82">
        <v>-11</v>
      </c>
      <c r="K165" s="83" t="s">
        <v>111</v>
      </c>
      <c r="L165" s="84" t="str">
        <f t="shared" si="57"/>
        <v>No</v>
      </c>
    </row>
    <row r="166" spans="1:12" x14ac:dyDescent="0.25">
      <c r="A166" s="129" t="s">
        <v>779</v>
      </c>
      <c r="B166" s="79" t="s">
        <v>50</v>
      </c>
      <c r="C166" s="80">
        <v>31437</v>
      </c>
      <c r="D166" s="81" t="str">
        <f t="shared" si="61"/>
        <v>N/A</v>
      </c>
      <c r="E166" s="80">
        <v>33055</v>
      </c>
      <c r="F166" s="81" t="str">
        <f t="shared" si="62"/>
        <v>N/A</v>
      </c>
      <c r="G166" s="80">
        <v>37442</v>
      </c>
      <c r="H166" s="81" t="str">
        <f t="shared" si="63"/>
        <v>N/A</v>
      </c>
      <c r="I166" s="82">
        <v>5.1470000000000002</v>
      </c>
      <c r="J166" s="82">
        <v>13.27</v>
      </c>
      <c r="K166" s="83" t="s">
        <v>111</v>
      </c>
      <c r="L166" s="84" t="str">
        <f t="shared" si="57"/>
        <v>No</v>
      </c>
    </row>
    <row r="167" spans="1:12" x14ac:dyDescent="0.25">
      <c r="A167" s="129" t="s">
        <v>780</v>
      </c>
      <c r="B167" s="79" t="s">
        <v>50</v>
      </c>
      <c r="C167" s="80">
        <v>6264</v>
      </c>
      <c r="D167" s="81" t="str">
        <f t="shared" si="61"/>
        <v>N/A</v>
      </c>
      <c r="E167" s="80">
        <v>6502</v>
      </c>
      <c r="F167" s="81" t="str">
        <f t="shared" si="62"/>
        <v>N/A</v>
      </c>
      <c r="G167" s="80">
        <v>6334</v>
      </c>
      <c r="H167" s="81" t="str">
        <f t="shared" si="63"/>
        <v>N/A</v>
      </c>
      <c r="I167" s="82">
        <v>3.7989999999999999</v>
      </c>
      <c r="J167" s="82">
        <v>-2.58</v>
      </c>
      <c r="K167" s="83" t="s">
        <v>111</v>
      </c>
      <c r="L167" s="84" t="str">
        <f t="shared" si="57"/>
        <v>Yes</v>
      </c>
    </row>
    <row r="168" spans="1:12" x14ac:dyDescent="0.25">
      <c r="A168" s="129" t="s">
        <v>781</v>
      </c>
      <c r="B168" s="79" t="s">
        <v>50</v>
      </c>
      <c r="C168" s="80">
        <v>0</v>
      </c>
      <c r="D168" s="81" t="str">
        <f t="shared" si="61"/>
        <v>N/A</v>
      </c>
      <c r="E168" s="80">
        <v>0</v>
      </c>
      <c r="F168" s="81" t="str">
        <f t="shared" si="62"/>
        <v>N/A</v>
      </c>
      <c r="G168" s="80">
        <v>0</v>
      </c>
      <c r="H168" s="81" t="str">
        <f t="shared" si="63"/>
        <v>N/A</v>
      </c>
      <c r="I168" s="82" t="s">
        <v>1088</v>
      </c>
      <c r="J168" s="82" t="s">
        <v>1088</v>
      </c>
      <c r="K168" s="83" t="s">
        <v>111</v>
      </c>
      <c r="L168" s="84" t="str">
        <f t="shared" si="57"/>
        <v>N/A</v>
      </c>
    </row>
    <row r="169" spans="1:12" x14ac:dyDescent="0.25">
      <c r="A169" s="78" t="s">
        <v>589</v>
      </c>
      <c r="B169" s="79" t="s">
        <v>50</v>
      </c>
      <c r="C169" s="80">
        <v>118861</v>
      </c>
      <c r="D169" s="81" t="str">
        <f t="shared" si="61"/>
        <v>N/A</v>
      </c>
      <c r="E169" s="80">
        <v>123161</v>
      </c>
      <c r="F169" s="81" t="str">
        <f t="shared" si="62"/>
        <v>N/A</v>
      </c>
      <c r="G169" s="80">
        <v>134255</v>
      </c>
      <c r="H169" s="81" t="str">
        <f t="shared" si="63"/>
        <v>N/A</v>
      </c>
      <c r="I169" s="82">
        <v>3.6179999999999999</v>
      </c>
      <c r="J169" s="82">
        <v>9.0079999999999991</v>
      </c>
      <c r="K169" s="83" t="s">
        <v>111</v>
      </c>
      <c r="L169" s="84" t="str">
        <f t="shared" si="57"/>
        <v>Yes</v>
      </c>
    </row>
    <row r="170" spans="1:12" x14ac:dyDescent="0.25">
      <c r="A170" s="129" t="s">
        <v>782</v>
      </c>
      <c r="B170" s="79" t="s">
        <v>50</v>
      </c>
      <c r="C170" s="80">
        <v>89210</v>
      </c>
      <c r="D170" s="81" t="str">
        <f t="shared" si="61"/>
        <v>N/A</v>
      </c>
      <c r="E170" s="80">
        <v>99066</v>
      </c>
      <c r="F170" s="81" t="str">
        <f t="shared" si="62"/>
        <v>N/A</v>
      </c>
      <c r="G170" s="80">
        <v>110902</v>
      </c>
      <c r="H170" s="81" t="str">
        <f t="shared" si="63"/>
        <v>N/A</v>
      </c>
      <c r="I170" s="82">
        <v>11.05</v>
      </c>
      <c r="J170" s="82">
        <v>11.95</v>
      </c>
      <c r="K170" s="83" t="s">
        <v>111</v>
      </c>
      <c r="L170" s="84" t="str">
        <f t="shared" si="57"/>
        <v>No</v>
      </c>
    </row>
    <row r="171" spans="1:12" x14ac:dyDescent="0.25">
      <c r="A171" s="129" t="s">
        <v>783</v>
      </c>
      <c r="B171" s="79" t="s">
        <v>50</v>
      </c>
      <c r="C171" s="80">
        <v>0</v>
      </c>
      <c r="D171" s="81" t="str">
        <f t="shared" si="61"/>
        <v>N/A</v>
      </c>
      <c r="E171" s="80">
        <v>0</v>
      </c>
      <c r="F171" s="81" t="str">
        <f t="shared" si="62"/>
        <v>N/A</v>
      </c>
      <c r="G171" s="80">
        <v>0</v>
      </c>
      <c r="H171" s="81" t="str">
        <f t="shared" si="63"/>
        <v>N/A</v>
      </c>
      <c r="I171" s="82" t="s">
        <v>1088</v>
      </c>
      <c r="J171" s="82" t="s">
        <v>1088</v>
      </c>
      <c r="K171" s="83" t="s">
        <v>111</v>
      </c>
      <c r="L171" s="84" t="str">
        <f t="shared" si="57"/>
        <v>N/A</v>
      </c>
    </row>
    <row r="172" spans="1:12" x14ac:dyDescent="0.25">
      <c r="A172" s="129" t="s">
        <v>784</v>
      </c>
      <c r="B172" s="79" t="s">
        <v>50</v>
      </c>
      <c r="C172" s="80">
        <v>1011</v>
      </c>
      <c r="D172" s="81" t="str">
        <f t="shared" si="61"/>
        <v>N/A</v>
      </c>
      <c r="E172" s="80">
        <v>965</v>
      </c>
      <c r="F172" s="81" t="str">
        <f t="shared" si="62"/>
        <v>N/A</v>
      </c>
      <c r="G172" s="80">
        <v>862</v>
      </c>
      <c r="H172" s="81" t="str">
        <f t="shared" si="63"/>
        <v>N/A</v>
      </c>
      <c r="I172" s="82">
        <v>-4.55</v>
      </c>
      <c r="J172" s="82">
        <v>-10.7</v>
      </c>
      <c r="K172" s="83" t="s">
        <v>111</v>
      </c>
      <c r="L172" s="84" t="str">
        <f t="shared" si="57"/>
        <v>No</v>
      </c>
    </row>
    <row r="173" spans="1:12" x14ac:dyDescent="0.25">
      <c r="A173" s="129" t="s">
        <v>785</v>
      </c>
      <c r="B173" s="79" t="s">
        <v>50</v>
      </c>
      <c r="C173" s="80">
        <v>9910</v>
      </c>
      <c r="D173" s="81" t="str">
        <f t="shared" si="61"/>
        <v>N/A</v>
      </c>
      <c r="E173" s="80">
        <v>10240</v>
      </c>
      <c r="F173" s="81" t="str">
        <f t="shared" si="62"/>
        <v>N/A</v>
      </c>
      <c r="G173" s="80">
        <v>10767</v>
      </c>
      <c r="H173" s="81" t="str">
        <f t="shared" si="63"/>
        <v>N/A</v>
      </c>
      <c r="I173" s="82">
        <v>3.33</v>
      </c>
      <c r="J173" s="82">
        <v>5.1459999999999999</v>
      </c>
      <c r="K173" s="83" t="s">
        <v>111</v>
      </c>
      <c r="L173" s="84" t="str">
        <f t="shared" si="57"/>
        <v>Yes</v>
      </c>
    </row>
    <row r="174" spans="1:12" x14ac:dyDescent="0.25">
      <c r="A174" s="129" t="s">
        <v>786</v>
      </c>
      <c r="B174" s="79" t="s">
        <v>50</v>
      </c>
      <c r="C174" s="80">
        <v>18730</v>
      </c>
      <c r="D174" s="81" t="str">
        <f t="shared" si="61"/>
        <v>N/A</v>
      </c>
      <c r="E174" s="80">
        <v>12890</v>
      </c>
      <c r="F174" s="81" t="str">
        <f t="shared" si="62"/>
        <v>N/A</v>
      </c>
      <c r="G174" s="80">
        <v>11724</v>
      </c>
      <c r="H174" s="81" t="str">
        <f t="shared" si="63"/>
        <v>N/A</v>
      </c>
      <c r="I174" s="82">
        <v>-31.2</v>
      </c>
      <c r="J174" s="82">
        <v>-9.0500000000000007</v>
      </c>
      <c r="K174" s="83" t="s">
        <v>111</v>
      </c>
      <c r="L174" s="84" t="str">
        <f t="shared" si="57"/>
        <v>Yes</v>
      </c>
    </row>
    <row r="175" spans="1:12" x14ac:dyDescent="0.25">
      <c r="A175" s="129" t="s">
        <v>787</v>
      </c>
      <c r="B175" s="96" t="s">
        <v>50</v>
      </c>
      <c r="C175" s="107">
        <v>0</v>
      </c>
      <c r="D175" s="98" t="str">
        <f t="shared" si="61"/>
        <v>N/A</v>
      </c>
      <c r="E175" s="107">
        <v>0</v>
      </c>
      <c r="F175" s="98" t="str">
        <f t="shared" si="62"/>
        <v>N/A</v>
      </c>
      <c r="G175" s="107">
        <v>0</v>
      </c>
      <c r="H175" s="98" t="str">
        <f t="shared" si="63"/>
        <v>N/A</v>
      </c>
      <c r="I175" s="99" t="s">
        <v>1088</v>
      </c>
      <c r="J175" s="99" t="s">
        <v>1088</v>
      </c>
      <c r="K175" s="90" t="s">
        <v>111</v>
      </c>
      <c r="L175" s="92" t="str">
        <f t="shared" si="57"/>
        <v>N/A</v>
      </c>
    </row>
    <row r="176" spans="1:12" ht="13" x14ac:dyDescent="0.3">
      <c r="A176" s="238" t="s">
        <v>155</v>
      </c>
      <c r="B176" s="220"/>
      <c r="C176" s="220"/>
      <c r="D176" s="220"/>
      <c r="E176" s="220"/>
      <c r="F176" s="220"/>
      <c r="G176" s="220"/>
      <c r="H176" s="220"/>
      <c r="I176" s="220"/>
      <c r="J176" s="220"/>
      <c r="K176" s="220"/>
      <c r="L176" s="221"/>
    </row>
    <row r="177" spans="1:12" x14ac:dyDescent="0.25">
      <c r="A177" s="219" t="s">
        <v>23</v>
      </c>
      <c r="B177" s="220"/>
      <c r="C177" s="220"/>
      <c r="D177" s="220"/>
      <c r="E177" s="220"/>
      <c r="F177" s="220"/>
      <c r="G177" s="220"/>
      <c r="H177" s="220"/>
      <c r="I177" s="220"/>
      <c r="J177" s="220"/>
      <c r="K177" s="220"/>
      <c r="L177" s="221"/>
    </row>
    <row r="178" spans="1:12" ht="29.25" customHeight="1" x14ac:dyDescent="0.25">
      <c r="A178" s="88" t="s">
        <v>341</v>
      </c>
      <c r="B178" s="100" t="s">
        <v>50</v>
      </c>
      <c r="C178" s="100">
        <v>32684</v>
      </c>
      <c r="D178" s="102" t="str">
        <f t="shared" ref="D178:D183" si="64">IF($B178="N/A","N/A",IF(C178&gt;10,"No",IF(C178&lt;-10,"No","Yes")))</f>
        <v>N/A</v>
      </c>
      <c r="E178" s="100">
        <v>32140</v>
      </c>
      <c r="F178" s="102" t="str">
        <f t="shared" ref="F178:F183" si="65">IF($B178="N/A","N/A",IF(E178&gt;10,"No",IF(E178&lt;-10,"No","Yes")))</f>
        <v>N/A</v>
      </c>
      <c r="G178" s="100">
        <v>31352</v>
      </c>
      <c r="H178" s="102" t="str">
        <f t="shared" ref="H178:H183" si="66">IF($B178="N/A","N/A",IF(G178&gt;10,"No",IF(G178&lt;-10,"No","Yes")))</f>
        <v>N/A</v>
      </c>
      <c r="I178" s="103">
        <v>-1.66</v>
      </c>
      <c r="J178" s="103">
        <v>-2.4500000000000002</v>
      </c>
      <c r="K178" s="109" t="s">
        <v>112</v>
      </c>
      <c r="L178" s="104" t="str">
        <f t="shared" ref="L178:L183" si="67">IF(J178="Div by 0", "N/A", IF(K178="N/A","N/A", IF(J178&gt;VALUE(MID(K178,1,2)), "No", IF(J178&lt;-1*VALUE(MID(K178,1,2)), "No", "Yes"))))</f>
        <v>Yes</v>
      </c>
    </row>
    <row r="179" spans="1:12" x14ac:dyDescent="0.25">
      <c r="A179" s="93" t="s">
        <v>653</v>
      </c>
      <c r="B179" s="83" t="s">
        <v>50</v>
      </c>
      <c r="C179" s="82">
        <v>6.1255547558999996</v>
      </c>
      <c r="D179" s="81" t="str">
        <f t="shared" si="64"/>
        <v>N/A</v>
      </c>
      <c r="E179" s="82">
        <v>5.9694950259999997</v>
      </c>
      <c r="F179" s="81" t="str">
        <f t="shared" si="65"/>
        <v>N/A</v>
      </c>
      <c r="G179" s="82">
        <v>5.5769706262999996</v>
      </c>
      <c r="H179" s="81" t="str">
        <f t="shared" si="66"/>
        <v>N/A</v>
      </c>
      <c r="I179" s="82">
        <v>-2.5499999999999998</v>
      </c>
      <c r="J179" s="82">
        <v>-6.58</v>
      </c>
      <c r="K179" s="83" t="s">
        <v>112</v>
      </c>
      <c r="L179" s="84" t="str">
        <f t="shared" si="67"/>
        <v>Yes</v>
      </c>
    </row>
    <row r="180" spans="1:12" x14ac:dyDescent="0.25">
      <c r="A180" s="126" t="s">
        <v>654</v>
      </c>
      <c r="B180" s="83" t="s">
        <v>50</v>
      </c>
      <c r="C180" s="82">
        <v>38.271835011</v>
      </c>
      <c r="D180" s="81" t="str">
        <f t="shared" si="64"/>
        <v>N/A</v>
      </c>
      <c r="E180" s="82">
        <v>37.085971190000002</v>
      </c>
      <c r="F180" s="81" t="str">
        <f t="shared" si="65"/>
        <v>N/A</v>
      </c>
      <c r="G180" s="82">
        <v>35.698716034999997</v>
      </c>
      <c r="H180" s="81" t="str">
        <f t="shared" si="66"/>
        <v>N/A</v>
      </c>
      <c r="I180" s="82">
        <v>-3.1</v>
      </c>
      <c r="J180" s="82">
        <v>-3.74</v>
      </c>
      <c r="K180" s="83" t="s">
        <v>112</v>
      </c>
      <c r="L180" s="84" t="str">
        <f t="shared" si="67"/>
        <v>Yes</v>
      </c>
    </row>
    <row r="181" spans="1:12" x14ac:dyDescent="0.25">
      <c r="A181" s="126" t="s">
        <v>655</v>
      </c>
      <c r="B181" s="83" t="s">
        <v>50</v>
      </c>
      <c r="C181" s="82">
        <v>10.858857585000001</v>
      </c>
      <c r="D181" s="81" t="str">
        <f t="shared" si="64"/>
        <v>N/A</v>
      </c>
      <c r="E181" s="82">
        <v>10.434576392</v>
      </c>
      <c r="F181" s="81" t="str">
        <f t="shared" si="65"/>
        <v>N/A</v>
      </c>
      <c r="G181" s="82">
        <v>9.4422644123000001</v>
      </c>
      <c r="H181" s="81" t="str">
        <f t="shared" si="66"/>
        <v>N/A</v>
      </c>
      <c r="I181" s="82">
        <v>-3.91</v>
      </c>
      <c r="J181" s="82">
        <v>-9.51</v>
      </c>
      <c r="K181" s="83" t="s">
        <v>112</v>
      </c>
      <c r="L181" s="84" t="str">
        <f t="shared" si="67"/>
        <v>Yes</v>
      </c>
    </row>
    <row r="182" spans="1:12" x14ac:dyDescent="0.25">
      <c r="A182" s="126" t="s">
        <v>656</v>
      </c>
      <c r="B182" s="83" t="s">
        <v>50</v>
      </c>
      <c r="C182" s="82">
        <v>0.28276803169999998</v>
      </c>
      <c r="D182" s="81" t="str">
        <f t="shared" si="64"/>
        <v>N/A</v>
      </c>
      <c r="E182" s="82">
        <v>0.26559860610000002</v>
      </c>
      <c r="F182" s="81" t="str">
        <f t="shared" si="65"/>
        <v>N/A</v>
      </c>
      <c r="G182" s="82">
        <v>0.27844646080000002</v>
      </c>
      <c r="H182" s="81" t="str">
        <f t="shared" si="66"/>
        <v>N/A</v>
      </c>
      <c r="I182" s="82">
        <v>-6.07</v>
      </c>
      <c r="J182" s="82">
        <v>4.8369999999999997</v>
      </c>
      <c r="K182" s="83" t="s">
        <v>112</v>
      </c>
      <c r="L182" s="84" t="str">
        <f t="shared" si="67"/>
        <v>Yes</v>
      </c>
    </row>
    <row r="183" spans="1:12" x14ac:dyDescent="0.25">
      <c r="A183" s="126" t="s">
        <v>657</v>
      </c>
      <c r="B183" s="90" t="s">
        <v>50</v>
      </c>
      <c r="C183" s="99">
        <v>5.9733638499999998E-2</v>
      </c>
      <c r="D183" s="98" t="str">
        <f t="shared" si="64"/>
        <v>N/A</v>
      </c>
      <c r="E183" s="99">
        <v>7.9570643299999994E-2</v>
      </c>
      <c r="F183" s="98" t="str">
        <f t="shared" si="65"/>
        <v>N/A</v>
      </c>
      <c r="G183" s="99">
        <v>6.2567502100000005E-2</v>
      </c>
      <c r="H183" s="98" t="str">
        <f t="shared" si="66"/>
        <v>N/A</v>
      </c>
      <c r="I183" s="99">
        <v>33.21</v>
      </c>
      <c r="J183" s="99">
        <v>-21.4</v>
      </c>
      <c r="K183" s="83" t="s">
        <v>112</v>
      </c>
      <c r="L183" s="92" t="str">
        <f t="shared" si="67"/>
        <v>No</v>
      </c>
    </row>
    <row r="184" spans="1:12" x14ac:dyDescent="0.25">
      <c r="A184" s="219" t="s">
        <v>156</v>
      </c>
      <c r="B184" s="220"/>
      <c r="C184" s="220"/>
      <c r="D184" s="220"/>
      <c r="E184" s="220"/>
      <c r="F184" s="220"/>
      <c r="G184" s="220"/>
      <c r="H184" s="220"/>
      <c r="I184" s="220"/>
      <c r="J184" s="220"/>
      <c r="K184" s="220"/>
      <c r="L184" s="221"/>
    </row>
    <row r="185" spans="1:12" ht="12.75" customHeight="1" x14ac:dyDescent="0.25">
      <c r="A185" s="88" t="s">
        <v>343</v>
      </c>
      <c r="B185" s="130" t="s">
        <v>50</v>
      </c>
      <c r="C185" s="101">
        <v>33260</v>
      </c>
      <c r="D185" s="102" t="str">
        <f t="shared" ref="D185:D191" si="68">IF($B185="N/A","N/A",IF(C185&gt;10,"No",IF(C185&lt;-10,"No","Yes")))</f>
        <v>N/A</v>
      </c>
      <c r="E185" s="101">
        <v>33684</v>
      </c>
      <c r="F185" s="102" t="str">
        <f t="shared" ref="F185:F191" si="69">IF($B185="N/A","N/A",IF(E185&gt;10,"No",IF(E185&lt;-10,"No","Yes")))</f>
        <v>N/A</v>
      </c>
      <c r="G185" s="101">
        <v>34929</v>
      </c>
      <c r="H185" s="102" t="str">
        <f t="shared" ref="H185:H191" si="70">IF($B185="N/A","N/A",IF(G185&gt;10,"No",IF(G185&lt;-10,"No","Yes")))</f>
        <v>N/A</v>
      </c>
      <c r="I185" s="103">
        <v>1.2749999999999999</v>
      </c>
      <c r="J185" s="103">
        <v>3.6960000000000002</v>
      </c>
      <c r="K185" s="109" t="s">
        <v>112</v>
      </c>
      <c r="L185" s="104" t="str">
        <f t="shared" ref="L185:L192" si="71">IF(J185="Div by 0", "N/A", IF(K185="N/A","N/A", IF(J185&gt;VALUE(MID(K185,1,2)), "No", IF(J185&lt;-1*VALUE(MID(K185,1,2)), "No", "Yes"))))</f>
        <v>Yes</v>
      </c>
    </row>
    <row r="186" spans="1:12" ht="12.75" customHeight="1" x14ac:dyDescent="0.25">
      <c r="A186" s="93" t="s">
        <v>344</v>
      </c>
      <c r="B186" s="79" t="s">
        <v>50</v>
      </c>
      <c r="C186" s="87">
        <v>6.2335072568000003</v>
      </c>
      <c r="D186" s="81" t="str">
        <f t="shared" si="68"/>
        <v>N/A</v>
      </c>
      <c r="E186" s="87">
        <v>6.2562685269999996</v>
      </c>
      <c r="F186" s="81" t="str">
        <f t="shared" si="69"/>
        <v>N/A</v>
      </c>
      <c r="G186" s="87">
        <v>6.2132561560999999</v>
      </c>
      <c r="H186" s="81" t="str">
        <f t="shared" si="70"/>
        <v>N/A</v>
      </c>
      <c r="I186" s="82">
        <v>0.36509999999999998</v>
      </c>
      <c r="J186" s="82">
        <v>-0.68799999999999994</v>
      </c>
      <c r="K186" s="83" t="s">
        <v>112</v>
      </c>
      <c r="L186" s="84" t="str">
        <f t="shared" si="71"/>
        <v>Yes</v>
      </c>
    </row>
    <row r="187" spans="1:12" ht="12.75" customHeight="1" x14ac:dyDescent="0.25">
      <c r="A187" s="126" t="s">
        <v>580</v>
      </c>
      <c r="B187" s="79" t="s">
        <v>50</v>
      </c>
      <c r="C187" s="87">
        <v>22.049322897</v>
      </c>
      <c r="D187" s="81" t="str">
        <f t="shared" si="68"/>
        <v>N/A</v>
      </c>
      <c r="E187" s="87">
        <v>21.959201149999998</v>
      </c>
      <c r="F187" s="81" t="str">
        <f t="shared" si="69"/>
        <v>N/A</v>
      </c>
      <c r="G187" s="87">
        <v>21.754255001000001</v>
      </c>
      <c r="H187" s="81" t="str">
        <f t="shared" si="70"/>
        <v>N/A</v>
      </c>
      <c r="I187" s="82">
        <v>-0.40899999999999997</v>
      </c>
      <c r="J187" s="82">
        <v>-0.93300000000000005</v>
      </c>
      <c r="K187" s="83" t="s">
        <v>112</v>
      </c>
      <c r="L187" s="84" t="str">
        <f t="shared" si="71"/>
        <v>Yes</v>
      </c>
    </row>
    <row r="188" spans="1:12" ht="12.75" customHeight="1" x14ac:dyDescent="0.25">
      <c r="A188" s="126" t="s">
        <v>579</v>
      </c>
      <c r="B188" s="79" t="s">
        <v>50</v>
      </c>
      <c r="C188" s="87">
        <v>24.244123485999999</v>
      </c>
      <c r="D188" s="81" t="str">
        <f t="shared" si="68"/>
        <v>N/A</v>
      </c>
      <c r="E188" s="87">
        <v>24.294480346</v>
      </c>
      <c r="F188" s="81" t="str">
        <f t="shared" si="69"/>
        <v>N/A</v>
      </c>
      <c r="G188" s="87">
        <v>24.518148768</v>
      </c>
      <c r="H188" s="81" t="str">
        <f t="shared" si="70"/>
        <v>N/A</v>
      </c>
      <c r="I188" s="82">
        <v>0.2077</v>
      </c>
      <c r="J188" s="82">
        <v>0.92069999999999996</v>
      </c>
      <c r="K188" s="83" t="s">
        <v>112</v>
      </c>
      <c r="L188" s="84" t="str">
        <f t="shared" si="71"/>
        <v>Yes</v>
      </c>
    </row>
    <row r="189" spans="1:12" ht="12.75" customHeight="1" x14ac:dyDescent="0.25">
      <c r="A189" s="126" t="s">
        <v>578</v>
      </c>
      <c r="B189" s="79" t="s">
        <v>50</v>
      </c>
      <c r="C189" s="87">
        <v>0.92778864139999995</v>
      </c>
      <c r="D189" s="81" t="str">
        <f t="shared" si="68"/>
        <v>N/A</v>
      </c>
      <c r="E189" s="87">
        <v>0.88284976680000005</v>
      </c>
      <c r="F189" s="81" t="str">
        <f t="shared" si="69"/>
        <v>N/A</v>
      </c>
      <c r="G189" s="87">
        <v>0.91798174320000003</v>
      </c>
      <c r="H189" s="81" t="str">
        <f t="shared" si="70"/>
        <v>N/A</v>
      </c>
      <c r="I189" s="82">
        <v>-4.84</v>
      </c>
      <c r="J189" s="82">
        <v>3.9790000000000001</v>
      </c>
      <c r="K189" s="83" t="s">
        <v>112</v>
      </c>
      <c r="L189" s="84" t="str">
        <f t="shared" si="71"/>
        <v>Yes</v>
      </c>
    </row>
    <row r="190" spans="1:12" ht="12.75" customHeight="1" x14ac:dyDescent="0.25">
      <c r="A190" s="126" t="s">
        <v>577</v>
      </c>
      <c r="B190" s="79" t="s">
        <v>50</v>
      </c>
      <c r="C190" s="87">
        <v>0.35924314959999998</v>
      </c>
      <c r="D190" s="81" t="str">
        <f t="shared" si="68"/>
        <v>N/A</v>
      </c>
      <c r="E190" s="87">
        <v>0.3572559495</v>
      </c>
      <c r="F190" s="81" t="str">
        <f t="shared" si="69"/>
        <v>N/A</v>
      </c>
      <c r="G190" s="87">
        <v>0.51096793419999997</v>
      </c>
      <c r="H190" s="81" t="str">
        <f t="shared" si="70"/>
        <v>N/A</v>
      </c>
      <c r="I190" s="82">
        <v>-0.55300000000000005</v>
      </c>
      <c r="J190" s="82">
        <v>43.03</v>
      </c>
      <c r="K190" s="83" t="s">
        <v>112</v>
      </c>
      <c r="L190" s="84" t="str">
        <f t="shared" si="71"/>
        <v>No</v>
      </c>
    </row>
    <row r="191" spans="1:12" ht="12.75" customHeight="1" x14ac:dyDescent="0.25">
      <c r="A191" s="93" t="s">
        <v>345</v>
      </c>
      <c r="B191" s="79" t="s">
        <v>50</v>
      </c>
      <c r="C191" s="80">
        <v>5107</v>
      </c>
      <c r="D191" s="81" t="str">
        <f t="shared" si="68"/>
        <v>N/A</v>
      </c>
      <c r="E191" s="80">
        <v>4969</v>
      </c>
      <c r="F191" s="81" t="str">
        <f t="shared" si="69"/>
        <v>N/A</v>
      </c>
      <c r="G191" s="80">
        <v>4829</v>
      </c>
      <c r="H191" s="81" t="str">
        <f t="shared" si="70"/>
        <v>N/A</v>
      </c>
      <c r="I191" s="82">
        <v>-2.7</v>
      </c>
      <c r="J191" s="82">
        <v>-2.82</v>
      </c>
      <c r="K191" s="83" t="s">
        <v>112</v>
      </c>
      <c r="L191" s="84" t="str">
        <f t="shared" si="71"/>
        <v>Yes</v>
      </c>
    </row>
    <row r="192" spans="1:12" ht="25" x14ac:dyDescent="0.25">
      <c r="A192" s="88" t="s">
        <v>342</v>
      </c>
      <c r="B192" s="130" t="s">
        <v>50</v>
      </c>
      <c r="C192" s="101">
        <v>33893</v>
      </c>
      <c r="D192" s="102" t="str">
        <f>IF($B192="N/A","N/A",IF(C192&gt;10,"No",IF(C192&lt;-10,"No","Yes")))</f>
        <v>N/A</v>
      </c>
      <c r="E192" s="101">
        <v>34212</v>
      </c>
      <c r="F192" s="102" t="str">
        <f>IF($B192="N/A","N/A",IF(E192&gt;10,"No",IF(E192&lt;-10,"No","Yes")))</f>
        <v>N/A</v>
      </c>
      <c r="G192" s="101">
        <v>35480</v>
      </c>
      <c r="H192" s="102" t="str">
        <f>IF($B192="N/A","N/A",IF(G192&gt;10,"No",IF(G192&lt;-10,"No","Yes")))</f>
        <v>N/A</v>
      </c>
      <c r="I192" s="103">
        <v>0.94120000000000004</v>
      </c>
      <c r="J192" s="103">
        <v>3.706</v>
      </c>
      <c r="K192" s="109" t="s">
        <v>112</v>
      </c>
      <c r="L192" s="104" t="str">
        <f t="shared" si="71"/>
        <v>Yes</v>
      </c>
    </row>
    <row r="193" spans="1:12" x14ac:dyDescent="0.25">
      <c r="A193" s="219" t="s">
        <v>524</v>
      </c>
      <c r="B193" s="220"/>
      <c r="C193" s="220"/>
      <c r="D193" s="220"/>
      <c r="E193" s="220"/>
      <c r="F193" s="220"/>
      <c r="G193" s="220"/>
      <c r="H193" s="220"/>
      <c r="I193" s="220"/>
      <c r="J193" s="220"/>
      <c r="K193" s="220"/>
      <c r="L193" s="221"/>
    </row>
    <row r="194" spans="1:12" ht="12.75" customHeight="1" x14ac:dyDescent="0.25">
      <c r="A194" s="86" t="s">
        <v>575</v>
      </c>
      <c r="B194" s="130" t="s">
        <v>50</v>
      </c>
      <c r="C194" s="101">
        <v>20539</v>
      </c>
      <c r="D194" s="102" t="str">
        <f t="shared" ref="D194:D267" si="72">IF($B194="N/A","N/A",IF(C194&gt;10,"No",IF(C194&lt;-10,"No","Yes")))</f>
        <v>N/A</v>
      </c>
      <c r="E194" s="101">
        <v>20897</v>
      </c>
      <c r="F194" s="102" t="str">
        <f t="shared" ref="F194:F267" si="73">IF($B194="N/A","N/A",IF(E194&gt;10,"No",IF(E194&lt;-10,"No","Yes")))</f>
        <v>N/A</v>
      </c>
      <c r="G194" s="101">
        <v>21532</v>
      </c>
      <c r="H194" s="102" t="str">
        <f t="shared" ref="H194:H246" si="74">IF($B194="N/A","N/A",IF(G194&gt;10,"No",IF(G194&lt;-10,"No","Yes")))</f>
        <v>N/A</v>
      </c>
      <c r="I194" s="103">
        <v>1.7430000000000001</v>
      </c>
      <c r="J194" s="103">
        <v>3.0390000000000001</v>
      </c>
      <c r="K194" s="109" t="s">
        <v>112</v>
      </c>
      <c r="L194" s="104" t="str">
        <f t="shared" ref="L194:L230" si="75">IF(J194="Div by 0", "N/A", IF(K194="N/A","N/A", IF(J194&gt;VALUE(MID(K194,1,2)), "No", IF(J194&lt;-1*VALUE(MID(K194,1,2)), "No", "Yes"))))</f>
        <v>Yes</v>
      </c>
    </row>
    <row r="195" spans="1:12" x14ac:dyDescent="0.25">
      <c r="A195" s="86" t="s">
        <v>346</v>
      </c>
      <c r="B195" s="79" t="s">
        <v>50</v>
      </c>
      <c r="C195" s="87">
        <v>3.8493687777000001</v>
      </c>
      <c r="D195" s="81" t="str">
        <f t="shared" si="72"/>
        <v>N/A</v>
      </c>
      <c r="E195" s="87">
        <v>3.8812861716999998</v>
      </c>
      <c r="F195" s="81" t="str">
        <f t="shared" si="73"/>
        <v>N/A</v>
      </c>
      <c r="G195" s="87">
        <v>3.8301649503999999</v>
      </c>
      <c r="H195" s="81" t="str">
        <f t="shared" si="74"/>
        <v>N/A</v>
      </c>
      <c r="I195" s="82">
        <v>0.82920000000000005</v>
      </c>
      <c r="J195" s="82">
        <v>-1.32</v>
      </c>
      <c r="K195" s="83" t="s">
        <v>112</v>
      </c>
      <c r="L195" s="84" t="str">
        <f t="shared" si="75"/>
        <v>Yes</v>
      </c>
    </row>
    <row r="196" spans="1:12" x14ac:dyDescent="0.25">
      <c r="A196" s="126" t="s">
        <v>658</v>
      </c>
      <c r="B196" s="79" t="s">
        <v>50</v>
      </c>
      <c r="C196" s="87">
        <v>18.733693627000001</v>
      </c>
      <c r="D196" s="81" t="str">
        <f t="shared" si="72"/>
        <v>N/A</v>
      </c>
      <c r="E196" s="87">
        <v>18.570511056000001</v>
      </c>
      <c r="F196" s="81" t="str">
        <f t="shared" si="73"/>
        <v>N/A</v>
      </c>
      <c r="G196" s="87">
        <v>18.650343385999999</v>
      </c>
      <c r="H196" s="81" t="str">
        <f t="shared" si="74"/>
        <v>N/A</v>
      </c>
      <c r="I196" s="82">
        <v>-0.871</v>
      </c>
      <c r="J196" s="82">
        <v>0.4299</v>
      </c>
      <c r="K196" s="83" t="s">
        <v>112</v>
      </c>
      <c r="L196" s="84" t="str">
        <f t="shared" si="75"/>
        <v>Yes</v>
      </c>
    </row>
    <row r="197" spans="1:12" x14ac:dyDescent="0.25">
      <c r="A197" s="126" t="s">
        <v>659</v>
      </c>
      <c r="B197" s="79" t="s">
        <v>50</v>
      </c>
      <c r="C197" s="87">
        <v>11.915190276000001</v>
      </c>
      <c r="D197" s="81" t="str">
        <f t="shared" si="72"/>
        <v>N/A</v>
      </c>
      <c r="E197" s="87">
        <v>12.030888718</v>
      </c>
      <c r="F197" s="81" t="str">
        <f t="shared" si="73"/>
        <v>N/A</v>
      </c>
      <c r="G197" s="87">
        <v>12.063592821</v>
      </c>
      <c r="H197" s="81" t="str">
        <f t="shared" si="74"/>
        <v>N/A</v>
      </c>
      <c r="I197" s="82">
        <v>0.97099999999999997</v>
      </c>
      <c r="J197" s="82">
        <v>0.27179999999999999</v>
      </c>
      <c r="K197" s="83" t="s">
        <v>112</v>
      </c>
      <c r="L197" s="84" t="str">
        <f t="shared" si="75"/>
        <v>Yes</v>
      </c>
    </row>
    <row r="198" spans="1:12" x14ac:dyDescent="0.25">
      <c r="A198" s="126" t="s">
        <v>660</v>
      </c>
      <c r="B198" s="79" t="s">
        <v>50</v>
      </c>
      <c r="C198" s="87">
        <v>0.20504199319999999</v>
      </c>
      <c r="D198" s="81" t="str">
        <f t="shared" si="72"/>
        <v>N/A</v>
      </c>
      <c r="E198" s="87">
        <v>0.2135412793</v>
      </c>
      <c r="F198" s="81" t="str">
        <f t="shared" si="73"/>
        <v>N/A</v>
      </c>
      <c r="G198" s="87">
        <v>0.2218655913</v>
      </c>
      <c r="H198" s="81" t="str">
        <f t="shared" si="74"/>
        <v>N/A</v>
      </c>
      <c r="I198" s="82">
        <v>4.1449999999999996</v>
      </c>
      <c r="J198" s="82">
        <v>3.8980000000000001</v>
      </c>
      <c r="K198" s="83" t="s">
        <v>112</v>
      </c>
      <c r="L198" s="84" t="str">
        <f t="shared" si="75"/>
        <v>Yes</v>
      </c>
    </row>
    <row r="199" spans="1:12" x14ac:dyDescent="0.25">
      <c r="A199" s="126" t="s">
        <v>661</v>
      </c>
      <c r="B199" s="79" t="s">
        <v>50</v>
      </c>
      <c r="C199" s="87">
        <v>2.60808844E-2</v>
      </c>
      <c r="D199" s="81" t="str">
        <f t="shared" si="72"/>
        <v>N/A</v>
      </c>
      <c r="E199" s="87">
        <v>2.6794196199999998E-2</v>
      </c>
      <c r="F199" s="81" t="str">
        <f t="shared" si="73"/>
        <v>N/A</v>
      </c>
      <c r="G199" s="87">
        <v>2.3090387699999999E-2</v>
      </c>
      <c r="H199" s="81" t="str">
        <f t="shared" si="74"/>
        <v>N/A</v>
      </c>
      <c r="I199" s="82">
        <v>2.7349999999999999</v>
      </c>
      <c r="J199" s="82">
        <v>-13.8</v>
      </c>
      <c r="K199" s="83" t="s">
        <v>112</v>
      </c>
      <c r="L199" s="84" t="str">
        <f t="shared" si="75"/>
        <v>Yes</v>
      </c>
    </row>
    <row r="200" spans="1:12" x14ac:dyDescent="0.25">
      <c r="A200" s="126" t="s">
        <v>602</v>
      </c>
      <c r="B200" s="79" t="s">
        <v>50</v>
      </c>
      <c r="C200" s="80" t="s">
        <v>50</v>
      </c>
      <c r="D200" s="81" t="str">
        <f>IF($B200="N/A","N/A",IF(C200&gt;10,"No",IF(C200&lt;-10,"No","Yes")))</f>
        <v>N/A</v>
      </c>
      <c r="E200" s="80">
        <v>11791</v>
      </c>
      <c r="F200" s="81" t="str">
        <f>IF($B200="N/A","N/A",IF(E200&gt;10,"No",IF(E200&lt;-10,"No","Yes")))</f>
        <v>N/A</v>
      </c>
      <c r="G200" s="80">
        <v>12097</v>
      </c>
      <c r="H200" s="81" t="str">
        <f>IF($B200="N/A","N/A",IF(G200&gt;10,"No",IF(G200&lt;-10,"No","Yes")))</f>
        <v>N/A</v>
      </c>
      <c r="I200" s="82" t="s">
        <v>50</v>
      </c>
      <c r="J200" s="82">
        <v>2.5950000000000002</v>
      </c>
      <c r="K200" s="83" t="s">
        <v>112</v>
      </c>
      <c r="L200" s="84" t="str">
        <f t="shared" ref="L200:L204" si="76">IF(J200="Div by 0", "N/A", IF(K200="N/A","N/A", IF(J200&gt;VALUE(MID(K200,1,2)), "No", IF(J200&lt;-1*VALUE(MID(K200,1,2)), "No", "Yes"))))</f>
        <v>Yes</v>
      </c>
    </row>
    <row r="201" spans="1:12" x14ac:dyDescent="0.25">
      <c r="A201" s="126" t="s">
        <v>603</v>
      </c>
      <c r="B201" s="79" t="s">
        <v>50</v>
      </c>
      <c r="C201" s="80" t="s">
        <v>50</v>
      </c>
      <c r="D201" s="81" t="str">
        <f>IF($B201="N/A","N/A",IF(C201&gt;10,"No",IF(C201&lt;-10,"No","Yes")))</f>
        <v>N/A</v>
      </c>
      <c r="E201" s="80">
        <v>353</v>
      </c>
      <c r="F201" s="81" t="str">
        <f>IF($B201="N/A","N/A",IF(E201&gt;10,"No",IF(E201&lt;-10,"No","Yes")))</f>
        <v>N/A</v>
      </c>
      <c r="G201" s="80">
        <v>395</v>
      </c>
      <c r="H201" s="81" t="str">
        <f>IF($B201="N/A","N/A",IF(G201&gt;10,"No",IF(G201&lt;-10,"No","Yes")))</f>
        <v>N/A</v>
      </c>
      <c r="I201" s="82" t="s">
        <v>50</v>
      </c>
      <c r="J201" s="82">
        <v>11.9</v>
      </c>
      <c r="K201" s="83" t="s">
        <v>112</v>
      </c>
      <c r="L201" s="84" t="str">
        <f t="shared" si="76"/>
        <v>Yes</v>
      </c>
    </row>
    <row r="202" spans="1:12" x14ac:dyDescent="0.25">
      <c r="A202" s="126" t="s">
        <v>604</v>
      </c>
      <c r="B202" s="79" t="s">
        <v>50</v>
      </c>
      <c r="C202" s="80" t="s">
        <v>50</v>
      </c>
      <c r="D202" s="81" t="str">
        <f>IF($B202="N/A","N/A",IF(C202&gt;10,"No",IF(C202&lt;-10,"No","Yes")))</f>
        <v>N/A</v>
      </c>
      <c r="E202" s="80">
        <v>6017</v>
      </c>
      <c r="F202" s="81" t="str">
        <f>IF($B202="N/A","N/A",IF(E202&gt;10,"No",IF(E202&lt;-10,"No","Yes")))</f>
        <v>N/A</v>
      </c>
      <c r="G202" s="80">
        <v>6214</v>
      </c>
      <c r="H202" s="81" t="str">
        <f>IF($B202="N/A","N/A",IF(G202&gt;10,"No",IF(G202&lt;-10,"No","Yes")))</f>
        <v>N/A</v>
      </c>
      <c r="I202" s="82" t="s">
        <v>50</v>
      </c>
      <c r="J202" s="82">
        <v>3.274</v>
      </c>
      <c r="K202" s="83" t="s">
        <v>112</v>
      </c>
      <c r="L202" s="84" t="str">
        <f t="shared" si="76"/>
        <v>Yes</v>
      </c>
    </row>
    <row r="203" spans="1:12" x14ac:dyDescent="0.25">
      <c r="A203" s="126" t="s">
        <v>605</v>
      </c>
      <c r="B203" s="79" t="s">
        <v>50</v>
      </c>
      <c r="C203" s="80" t="s">
        <v>50</v>
      </c>
      <c r="D203" s="81" t="str">
        <f>IF($B203="N/A","N/A",IF(C203&gt;10,"No",IF(C203&lt;-10,"No","Yes")))</f>
        <v>N/A</v>
      </c>
      <c r="E203" s="80">
        <v>2100</v>
      </c>
      <c r="F203" s="81" t="str">
        <f>IF($B203="N/A","N/A",IF(E203&gt;10,"No",IF(E203&lt;-10,"No","Yes")))</f>
        <v>N/A</v>
      </c>
      <c r="G203" s="80">
        <v>2148</v>
      </c>
      <c r="H203" s="81" t="str">
        <f>IF($B203="N/A","N/A",IF(G203&gt;10,"No",IF(G203&lt;-10,"No","Yes")))</f>
        <v>N/A</v>
      </c>
      <c r="I203" s="82" t="s">
        <v>50</v>
      </c>
      <c r="J203" s="82">
        <v>2.286</v>
      </c>
      <c r="K203" s="83" t="s">
        <v>112</v>
      </c>
      <c r="L203" s="84" t="str">
        <f t="shared" si="76"/>
        <v>Yes</v>
      </c>
    </row>
    <row r="204" spans="1:12" x14ac:dyDescent="0.25">
      <c r="A204" s="126" t="s">
        <v>606</v>
      </c>
      <c r="B204" s="79" t="s">
        <v>50</v>
      </c>
      <c r="C204" s="80" t="s">
        <v>50</v>
      </c>
      <c r="D204" s="81" t="str">
        <f>IF($B204="N/A","N/A",IF(C204&gt;10,"No",IF(C204&lt;-10,"No","Yes")))</f>
        <v>N/A</v>
      </c>
      <c r="E204" s="80">
        <v>636</v>
      </c>
      <c r="F204" s="81" t="str">
        <f>IF($B204="N/A","N/A",IF(E204&gt;10,"No",IF(E204&lt;-10,"No","Yes")))</f>
        <v>N/A</v>
      </c>
      <c r="G204" s="80">
        <v>678</v>
      </c>
      <c r="H204" s="81" t="str">
        <f>IF($B204="N/A","N/A",IF(G204&gt;10,"No",IF(G204&lt;-10,"No","Yes")))</f>
        <v>N/A</v>
      </c>
      <c r="I204" s="82" t="s">
        <v>50</v>
      </c>
      <c r="J204" s="82">
        <v>6.6040000000000001</v>
      </c>
      <c r="K204" s="83" t="s">
        <v>112</v>
      </c>
      <c r="L204" s="84" t="str">
        <f t="shared" si="76"/>
        <v>Yes</v>
      </c>
    </row>
    <row r="205" spans="1:12" ht="12.75" customHeight="1" x14ac:dyDescent="0.25">
      <c r="A205" s="93" t="s">
        <v>663</v>
      </c>
      <c r="B205" s="79" t="s">
        <v>50</v>
      </c>
      <c r="C205" s="80">
        <v>0</v>
      </c>
      <c r="D205" s="81" t="str">
        <f t="shared" si="72"/>
        <v>N/A</v>
      </c>
      <c r="E205" s="80">
        <v>0</v>
      </c>
      <c r="F205" s="81" t="str">
        <f t="shared" si="73"/>
        <v>N/A</v>
      </c>
      <c r="G205" s="80">
        <v>0</v>
      </c>
      <c r="H205" s="81" t="str">
        <f t="shared" si="74"/>
        <v>N/A</v>
      </c>
      <c r="I205" s="82" t="s">
        <v>1088</v>
      </c>
      <c r="J205" s="82" t="s">
        <v>1088</v>
      </c>
      <c r="K205" s="83" t="s">
        <v>112</v>
      </c>
      <c r="L205" s="84" t="str">
        <f t="shared" si="75"/>
        <v>N/A</v>
      </c>
    </row>
    <row r="206" spans="1:12" x14ac:dyDescent="0.25">
      <c r="A206" s="126" t="s">
        <v>602</v>
      </c>
      <c r="B206" s="79" t="s">
        <v>50</v>
      </c>
      <c r="C206" s="80">
        <v>0</v>
      </c>
      <c r="D206" s="81" t="str">
        <f>IF($B206="N/A","N/A",IF(C206&gt;10,"No",IF(C206&lt;-10,"No","Yes")))</f>
        <v>N/A</v>
      </c>
      <c r="E206" s="80">
        <v>0</v>
      </c>
      <c r="F206" s="81" t="str">
        <f>IF($B206="N/A","N/A",IF(E206&gt;10,"No",IF(E206&lt;-10,"No","Yes")))</f>
        <v>N/A</v>
      </c>
      <c r="G206" s="80">
        <v>0</v>
      </c>
      <c r="H206" s="81" t="str">
        <f>IF($B206="N/A","N/A",IF(G206&gt;10,"No",IF(G206&lt;-10,"No","Yes")))</f>
        <v>N/A</v>
      </c>
      <c r="I206" s="82" t="s">
        <v>1088</v>
      </c>
      <c r="J206" s="82" t="s">
        <v>1088</v>
      </c>
      <c r="K206" s="83" t="s">
        <v>112</v>
      </c>
      <c r="L206" s="84" t="str">
        <f t="shared" si="75"/>
        <v>N/A</v>
      </c>
    </row>
    <row r="207" spans="1:12" x14ac:dyDescent="0.25">
      <c r="A207" s="126" t="s">
        <v>603</v>
      </c>
      <c r="B207" s="79" t="s">
        <v>50</v>
      </c>
      <c r="C207" s="80">
        <v>0</v>
      </c>
      <c r="D207" s="81" t="str">
        <f>IF($B207="N/A","N/A",IF(C207&gt;10,"No",IF(C207&lt;-10,"No","Yes")))</f>
        <v>N/A</v>
      </c>
      <c r="E207" s="80">
        <v>0</v>
      </c>
      <c r="F207" s="81" t="str">
        <f>IF($B207="N/A","N/A",IF(E207&gt;10,"No",IF(E207&lt;-10,"No","Yes")))</f>
        <v>N/A</v>
      </c>
      <c r="G207" s="80">
        <v>0</v>
      </c>
      <c r="H207" s="81" t="str">
        <f>IF($B207="N/A","N/A",IF(G207&gt;10,"No",IF(G207&lt;-10,"No","Yes")))</f>
        <v>N/A</v>
      </c>
      <c r="I207" s="82" t="s">
        <v>1088</v>
      </c>
      <c r="J207" s="82" t="s">
        <v>1088</v>
      </c>
      <c r="K207" s="83" t="s">
        <v>112</v>
      </c>
      <c r="L207" s="84" t="str">
        <f t="shared" si="75"/>
        <v>N/A</v>
      </c>
    </row>
    <row r="208" spans="1:12" x14ac:dyDescent="0.25">
      <c r="A208" s="126" t="s">
        <v>604</v>
      </c>
      <c r="B208" s="79" t="s">
        <v>50</v>
      </c>
      <c r="C208" s="80">
        <v>0</v>
      </c>
      <c r="D208" s="81" t="str">
        <f>IF($B208="N/A","N/A",IF(C208&gt;10,"No",IF(C208&lt;-10,"No","Yes")))</f>
        <v>N/A</v>
      </c>
      <c r="E208" s="80">
        <v>0</v>
      </c>
      <c r="F208" s="81" t="str">
        <f>IF($B208="N/A","N/A",IF(E208&gt;10,"No",IF(E208&lt;-10,"No","Yes")))</f>
        <v>N/A</v>
      </c>
      <c r="G208" s="80">
        <v>0</v>
      </c>
      <c r="H208" s="81" t="str">
        <f>IF($B208="N/A","N/A",IF(G208&gt;10,"No",IF(G208&lt;-10,"No","Yes")))</f>
        <v>N/A</v>
      </c>
      <c r="I208" s="82" t="s">
        <v>1088</v>
      </c>
      <c r="J208" s="82" t="s">
        <v>1088</v>
      </c>
      <c r="K208" s="83" t="s">
        <v>112</v>
      </c>
      <c r="L208" s="84" t="str">
        <f t="shared" si="75"/>
        <v>N/A</v>
      </c>
    </row>
    <row r="209" spans="1:12" x14ac:dyDescent="0.25">
      <c r="A209" s="126" t="s">
        <v>605</v>
      </c>
      <c r="B209" s="79" t="s">
        <v>50</v>
      </c>
      <c r="C209" s="80">
        <v>0</v>
      </c>
      <c r="D209" s="81" t="str">
        <f>IF($B209="N/A","N/A",IF(C209&gt;10,"No",IF(C209&lt;-10,"No","Yes")))</f>
        <v>N/A</v>
      </c>
      <c r="E209" s="80">
        <v>0</v>
      </c>
      <c r="F209" s="81" t="str">
        <f>IF($B209="N/A","N/A",IF(E209&gt;10,"No",IF(E209&lt;-10,"No","Yes")))</f>
        <v>N/A</v>
      </c>
      <c r="G209" s="80">
        <v>0</v>
      </c>
      <c r="H209" s="81" t="str">
        <f>IF($B209="N/A","N/A",IF(G209&gt;10,"No",IF(G209&lt;-10,"No","Yes")))</f>
        <v>N/A</v>
      </c>
      <c r="I209" s="82" t="s">
        <v>1088</v>
      </c>
      <c r="J209" s="82" t="s">
        <v>1088</v>
      </c>
      <c r="K209" s="83" t="s">
        <v>112</v>
      </c>
      <c r="L209" s="84" t="str">
        <f t="shared" si="75"/>
        <v>N/A</v>
      </c>
    </row>
    <row r="210" spans="1:12" x14ac:dyDescent="0.25">
      <c r="A210" s="126" t="s">
        <v>606</v>
      </c>
      <c r="B210" s="79" t="s">
        <v>50</v>
      </c>
      <c r="C210" s="80">
        <v>0</v>
      </c>
      <c r="D210" s="81" t="str">
        <f>IF($B210="N/A","N/A",IF(C210&gt;10,"No",IF(C210&lt;-10,"No","Yes")))</f>
        <v>N/A</v>
      </c>
      <c r="E210" s="80">
        <v>0</v>
      </c>
      <c r="F210" s="81" t="str">
        <f>IF($B210="N/A","N/A",IF(E210&gt;10,"No",IF(E210&lt;-10,"No","Yes")))</f>
        <v>N/A</v>
      </c>
      <c r="G210" s="80">
        <v>0</v>
      </c>
      <c r="H210" s="81" t="str">
        <f>IF($B210="N/A","N/A",IF(G210&gt;10,"No",IF(G210&lt;-10,"No","Yes")))</f>
        <v>N/A</v>
      </c>
      <c r="I210" s="82" t="s">
        <v>1088</v>
      </c>
      <c r="J210" s="82" t="s">
        <v>1088</v>
      </c>
      <c r="K210" s="83" t="s">
        <v>112</v>
      </c>
      <c r="L210" s="84" t="str">
        <f t="shared" si="75"/>
        <v>N/A</v>
      </c>
    </row>
    <row r="211" spans="1:12" x14ac:dyDescent="0.25">
      <c r="A211" s="93" t="s">
        <v>664</v>
      </c>
      <c r="B211" s="79" t="s">
        <v>50</v>
      </c>
      <c r="C211" s="80">
        <v>11531</v>
      </c>
      <c r="D211" s="81" t="str">
        <f t="shared" si="72"/>
        <v>N/A</v>
      </c>
      <c r="E211" s="80">
        <v>11587</v>
      </c>
      <c r="F211" s="81" t="str">
        <f t="shared" si="73"/>
        <v>N/A</v>
      </c>
      <c r="G211" s="80">
        <v>11918</v>
      </c>
      <c r="H211" s="81" t="str">
        <f t="shared" si="74"/>
        <v>N/A</v>
      </c>
      <c r="I211" s="82">
        <v>0.48559999999999998</v>
      </c>
      <c r="J211" s="82">
        <v>2.8570000000000002</v>
      </c>
      <c r="K211" s="83" t="s">
        <v>112</v>
      </c>
      <c r="L211" s="84" t="str">
        <f t="shared" si="75"/>
        <v>Yes</v>
      </c>
    </row>
    <row r="212" spans="1:12" x14ac:dyDescent="0.25">
      <c r="A212" s="126" t="s">
        <v>602</v>
      </c>
      <c r="B212" s="79" t="s">
        <v>50</v>
      </c>
      <c r="C212" s="80">
        <v>11212</v>
      </c>
      <c r="D212" s="81" t="str">
        <f t="shared" si="72"/>
        <v>N/A</v>
      </c>
      <c r="E212" s="80">
        <v>11237</v>
      </c>
      <c r="F212" s="81" t="str">
        <f t="shared" si="73"/>
        <v>N/A</v>
      </c>
      <c r="G212" s="80">
        <v>11520</v>
      </c>
      <c r="H212" s="81" t="str">
        <f t="shared" si="74"/>
        <v>N/A</v>
      </c>
      <c r="I212" s="82">
        <v>0.223</v>
      </c>
      <c r="J212" s="82">
        <v>2.5179999999999998</v>
      </c>
      <c r="K212" s="83" t="s">
        <v>112</v>
      </c>
      <c r="L212" s="84" t="str">
        <f t="shared" si="75"/>
        <v>Yes</v>
      </c>
    </row>
    <row r="213" spans="1:12" x14ac:dyDescent="0.25">
      <c r="A213" s="126" t="s">
        <v>603</v>
      </c>
      <c r="B213" s="79" t="s">
        <v>50</v>
      </c>
      <c r="C213" s="80">
        <v>309</v>
      </c>
      <c r="D213" s="81" t="str">
        <f t="shared" si="72"/>
        <v>N/A</v>
      </c>
      <c r="E213" s="80">
        <v>338</v>
      </c>
      <c r="F213" s="81" t="str">
        <f t="shared" si="73"/>
        <v>N/A</v>
      </c>
      <c r="G213" s="80">
        <v>379</v>
      </c>
      <c r="H213" s="81" t="str">
        <f t="shared" si="74"/>
        <v>N/A</v>
      </c>
      <c r="I213" s="82">
        <v>9.3849999999999998</v>
      </c>
      <c r="J213" s="82">
        <v>12.13</v>
      </c>
      <c r="K213" s="83" t="s">
        <v>112</v>
      </c>
      <c r="L213" s="84" t="str">
        <f t="shared" si="75"/>
        <v>Yes</v>
      </c>
    </row>
    <row r="214" spans="1:12" x14ac:dyDescent="0.25">
      <c r="A214" s="126" t="s">
        <v>604</v>
      </c>
      <c r="B214" s="79" t="s">
        <v>50</v>
      </c>
      <c r="C214" s="80">
        <v>11</v>
      </c>
      <c r="D214" s="81" t="str">
        <f t="shared" si="72"/>
        <v>N/A</v>
      </c>
      <c r="E214" s="80">
        <v>11</v>
      </c>
      <c r="F214" s="81" t="str">
        <f t="shared" si="73"/>
        <v>N/A</v>
      </c>
      <c r="G214" s="80">
        <v>11</v>
      </c>
      <c r="H214" s="81" t="str">
        <f t="shared" si="74"/>
        <v>N/A</v>
      </c>
      <c r="I214" s="82">
        <v>-12.5</v>
      </c>
      <c r="J214" s="82">
        <v>42.86</v>
      </c>
      <c r="K214" s="83" t="s">
        <v>112</v>
      </c>
      <c r="L214" s="84" t="str">
        <f t="shared" si="75"/>
        <v>No</v>
      </c>
    </row>
    <row r="215" spans="1:12" x14ac:dyDescent="0.25">
      <c r="A215" s="126" t="s">
        <v>605</v>
      </c>
      <c r="B215" s="79" t="s">
        <v>50</v>
      </c>
      <c r="C215" s="80">
        <v>11</v>
      </c>
      <c r="D215" s="81" t="str">
        <f t="shared" si="72"/>
        <v>N/A</v>
      </c>
      <c r="E215" s="80">
        <v>11</v>
      </c>
      <c r="F215" s="81" t="str">
        <f t="shared" si="73"/>
        <v>N/A</v>
      </c>
      <c r="G215" s="80">
        <v>11</v>
      </c>
      <c r="H215" s="81" t="str">
        <f t="shared" si="74"/>
        <v>N/A</v>
      </c>
      <c r="I215" s="82">
        <v>0</v>
      </c>
      <c r="J215" s="82">
        <v>100</v>
      </c>
      <c r="K215" s="83" t="s">
        <v>112</v>
      </c>
      <c r="L215" s="84" t="str">
        <f t="shared" si="75"/>
        <v>No</v>
      </c>
    </row>
    <row r="216" spans="1:12" x14ac:dyDescent="0.25">
      <c r="A216" s="126" t="s">
        <v>606</v>
      </c>
      <c r="B216" s="79" t="s">
        <v>50</v>
      </c>
      <c r="C216" s="80">
        <v>11</v>
      </c>
      <c r="D216" s="81" t="str">
        <f t="shared" si="72"/>
        <v>N/A</v>
      </c>
      <c r="E216" s="80">
        <v>11</v>
      </c>
      <c r="F216" s="81" t="str">
        <f t="shared" si="73"/>
        <v>N/A</v>
      </c>
      <c r="G216" s="80">
        <v>11</v>
      </c>
      <c r="H216" s="81" t="str">
        <f t="shared" si="74"/>
        <v>N/A</v>
      </c>
      <c r="I216" s="82">
        <v>300</v>
      </c>
      <c r="J216" s="82">
        <v>75</v>
      </c>
      <c r="K216" s="83" t="s">
        <v>112</v>
      </c>
      <c r="L216" s="84" t="str">
        <f t="shared" si="75"/>
        <v>No</v>
      </c>
    </row>
    <row r="217" spans="1:12" ht="12.75" customHeight="1" x14ac:dyDescent="0.25">
      <c r="A217" s="93" t="s">
        <v>665</v>
      </c>
      <c r="B217" s="83" t="s">
        <v>50</v>
      </c>
      <c r="C217" s="89">
        <v>813</v>
      </c>
      <c r="D217" s="81" t="str">
        <f t="shared" si="72"/>
        <v>N/A</v>
      </c>
      <c r="E217" s="89">
        <v>822</v>
      </c>
      <c r="F217" s="81" t="str">
        <f t="shared" si="73"/>
        <v>N/A</v>
      </c>
      <c r="G217" s="89">
        <v>885</v>
      </c>
      <c r="H217" s="81" t="str">
        <f t="shared" si="74"/>
        <v>N/A</v>
      </c>
      <c r="I217" s="82">
        <v>1.107</v>
      </c>
      <c r="J217" s="82">
        <v>7.6639999999999997</v>
      </c>
      <c r="K217" s="83" t="s">
        <v>112</v>
      </c>
      <c r="L217" s="81" t="str">
        <f t="shared" si="75"/>
        <v>Yes</v>
      </c>
    </row>
    <row r="218" spans="1:12" x14ac:dyDescent="0.25">
      <c r="A218" s="126" t="s">
        <v>602</v>
      </c>
      <c r="B218" s="79" t="s">
        <v>50</v>
      </c>
      <c r="C218" s="80">
        <v>11</v>
      </c>
      <c r="D218" s="81" t="str">
        <f t="shared" si="72"/>
        <v>N/A</v>
      </c>
      <c r="E218" s="80">
        <v>29</v>
      </c>
      <c r="F218" s="81" t="str">
        <f t="shared" si="73"/>
        <v>N/A</v>
      </c>
      <c r="G218" s="80">
        <v>47</v>
      </c>
      <c r="H218" s="81" t="str">
        <f t="shared" si="74"/>
        <v>N/A</v>
      </c>
      <c r="I218" s="82">
        <v>314.3</v>
      </c>
      <c r="J218" s="82">
        <v>62.07</v>
      </c>
      <c r="K218" s="83" t="s">
        <v>112</v>
      </c>
      <c r="L218" s="84" t="str">
        <f t="shared" si="75"/>
        <v>No</v>
      </c>
    </row>
    <row r="219" spans="1:12" x14ac:dyDescent="0.25">
      <c r="A219" s="126" t="s">
        <v>603</v>
      </c>
      <c r="B219" s="79" t="s">
        <v>50</v>
      </c>
      <c r="C219" s="80">
        <v>11</v>
      </c>
      <c r="D219" s="81" t="str">
        <f t="shared" si="72"/>
        <v>N/A</v>
      </c>
      <c r="E219" s="80">
        <v>11</v>
      </c>
      <c r="F219" s="81" t="str">
        <f t="shared" si="73"/>
        <v>N/A</v>
      </c>
      <c r="G219" s="80">
        <v>11</v>
      </c>
      <c r="H219" s="81" t="str">
        <f t="shared" si="74"/>
        <v>N/A</v>
      </c>
      <c r="I219" s="82">
        <v>100</v>
      </c>
      <c r="J219" s="82">
        <v>50</v>
      </c>
      <c r="K219" s="83" t="s">
        <v>112</v>
      </c>
      <c r="L219" s="84" t="str">
        <f t="shared" si="75"/>
        <v>No</v>
      </c>
    </row>
    <row r="220" spans="1:12" x14ac:dyDescent="0.25">
      <c r="A220" s="126" t="s">
        <v>604</v>
      </c>
      <c r="B220" s="79" t="s">
        <v>50</v>
      </c>
      <c r="C220" s="80">
        <v>589</v>
      </c>
      <c r="D220" s="81" t="str">
        <f t="shared" si="72"/>
        <v>N/A</v>
      </c>
      <c r="E220" s="80">
        <v>588</v>
      </c>
      <c r="F220" s="81" t="str">
        <f t="shared" si="73"/>
        <v>N/A</v>
      </c>
      <c r="G220" s="80">
        <v>602</v>
      </c>
      <c r="H220" s="81" t="str">
        <f t="shared" si="74"/>
        <v>N/A</v>
      </c>
      <c r="I220" s="82">
        <v>-0.17</v>
      </c>
      <c r="J220" s="82">
        <v>2.3809999999999998</v>
      </c>
      <c r="K220" s="83" t="s">
        <v>112</v>
      </c>
      <c r="L220" s="84" t="str">
        <f t="shared" si="75"/>
        <v>Yes</v>
      </c>
    </row>
    <row r="221" spans="1:12" x14ac:dyDescent="0.25">
      <c r="A221" s="126" t="s">
        <v>605</v>
      </c>
      <c r="B221" s="79" t="s">
        <v>50</v>
      </c>
      <c r="C221" s="80">
        <v>213</v>
      </c>
      <c r="D221" s="81" t="str">
        <f t="shared" si="72"/>
        <v>N/A</v>
      </c>
      <c r="E221" s="80">
        <v>201</v>
      </c>
      <c r="F221" s="81" t="str">
        <f t="shared" si="73"/>
        <v>N/A</v>
      </c>
      <c r="G221" s="80">
        <v>230</v>
      </c>
      <c r="H221" s="81" t="str">
        <f t="shared" si="74"/>
        <v>N/A</v>
      </c>
      <c r="I221" s="82">
        <v>-5.63</v>
      </c>
      <c r="J221" s="82">
        <v>14.43</v>
      </c>
      <c r="K221" s="83" t="s">
        <v>112</v>
      </c>
      <c r="L221" s="84" t="str">
        <f t="shared" si="75"/>
        <v>Yes</v>
      </c>
    </row>
    <row r="222" spans="1:12" x14ac:dyDescent="0.25">
      <c r="A222" s="126" t="s">
        <v>606</v>
      </c>
      <c r="B222" s="79" t="s">
        <v>50</v>
      </c>
      <c r="C222" s="80">
        <v>11</v>
      </c>
      <c r="D222" s="81" t="str">
        <f t="shared" si="72"/>
        <v>N/A</v>
      </c>
      <c r="E222" s="80">
        <v>11</v>
      </c>
      <c r="F222" s="81" t="str">
        <f t="shared" si="73"/>
        <v>N/A</v>
      </c>
      <c r="G222" s="80">
        <v>11</v>
      </c>
      <c r="H222" s="81" t="str">
        <f t="shared" si="74"/>
        <v>N/A</v>
      </c>
      <c r="I222" s="82">
        <v>-33.299999999999997</v>
      </c>
      <c r="J222" s="82">
        <v>50</v>
      </c>
      <c r="K222" s="83" t="s">
        <v>112</v>
      </c>
      <c r="L222" s="84" t="str">
        <f t="shared" si="75"/>
        <v>No</v>
      </c>
    </row>
    <row r="223" spans="1:12" ht="12.75" customHeight="1" x14ac:dyDescent="0.25">
      <c r="A223" s="93" t="s">
        <v>666</v>
      </c>
      <c r="B223" s="83" t="s">
        <v>50</v>
      </c>
      <c r="C223" s="89">
        <v>359</v>
      </c>
      <c r="D223" s="81" t="str">
        <f t="shared" si="72"/>
        <v>N/A</v>
      </c>
      <c r="E223" s="89">
        <v>387</v>
      </c>
      <c r="F223" s="81" t="str">
        <f t="shared" si="73"/>
        <v>N/A</v>
      </c>
      <c r="G223" s="89">
        <v>405</v>
      </c>
      <c r="H223" s="81" t="str">
        <f t="shared" si="74"/>
        <v>N/A</v>
      </c>
      <c r="I223" s="82">
        <v>7.7990000000000004</v>
      </c>
      <c r="J223" s="82">
        <v>4.6509999999999998</v>
      </c>
      <c r="K223" s="83" t="s">
        <v>112</v>
      </c>
      <c r="L223" s="81" t="str">
        <f t="shared" si="75"/>
        <v>Yes</v>
      </c>
    </row>
    <row r="224" spans="1:12" x14ac:dyDescent="0.25">
      <c r="A224" s="126" t="s">
        <v>602</v>
      </c>
      <c r="B224" s="79" t="s">
        <v>50</v>
      </c>
      <c r="C224" s="80">
        <v>11</v>
      </c>
      <c r="D224" s="81" t="str">
        <f t="shared" si="72"/>
        <v>N/A</v>
      </c>
      <c r="E224" s="80">
        <v>11</v>
      </c>
      <c r="F224" s="81" t="str">
        <f t="shared" si="73"/>
        <v>N/A</v>
      </c>
      <c r="G224" s="80">
        <v>11</v>
      </c>
      <c r="H224" s="81" t="str">
        <f t="shared" si="74"/>
        <v>N/A</v>
      </c>
      <c r="I224" s="82">
        <v>133.30000000000001</v>
      </c>
      <c r="J224" s="82">
        <v>0</v>
      </c>
      <c r="K224" s="83" t="s">
        <v>112</v>
      </c>
      <c r="L224" s="84" t="str">
        <f t="shared" si="75"/>
        <v>Yes</v>
      </c>
    </row>
    <row r="225" spans="1:12" x14ac:dyDescent="0.25">
      <c r="A225" s="126" t="s">
        <v>603</v>
      </c>
      <c r="B225" s="79" t="s">
        <v>50</v>
      </c>
      <c r="C225" s="80">
        <v>0</v>
      </c>
      <c r="D225" s="81" t="str">
        <f t="shared" si="72"/>
        <v>N/A</v>
      </c>
      <c r="E225" s="80">
        <v>0</v>
      </c>
      <c r="F225" s="81" t="str">
        <f t="shared" si="73"/>
        <v>N/A</v>
      </c>
      <c r="G225" s="80">
        <v>0</v>
      </c>
      <c r="H225" s="81" t="str">
        <f t="shared" si="74"/>
        <v>N/A</v>
      </c>
      <c r="I225" s="82" t="s">
        <v>1088</v>
      </c>
      <c r="J225" s="82" t="s">
        <v>1088</v>
      </c>
      <c r="K225" s="83" t="s">
        <v>112</v>
      </c>
      <c r="L225" s="84" t="str">
        <f t="shared" si="75"/>
        <v>N/A</v>
      </c>
    </row>
    <row r="226" spans="1:12" x14ac:dyDescent="0.25">
      <c r="A226" s="126" t="s">
        <v>604</v>
      </c>
      <c r="B226" s="79" t="s">
        <v>50</v>
      </c>
      <c r="C226" s="80">
        <v>266</v>
      </c>
      <c r="D226" s="81" t="str">
        <f t="shared" si="72"/>
        <v>N/A</v>
      </c>
      <c r="E226" s="80">
        <v>281</v>
      </c>
      <c r="F226" s="81" t="str">
        <f t="shared" si="73"/>
        <v>N/A</v>
      </c>
      <c r="G226" s="80">
        <v>302</v>
      </c>
      <c r="H226" s="81" t="str">
        <f t="shared" si="74"/>
        <v>N/A</v>
      </c>
      <c r="I226" s="82">
        <v>5.6390000000000002</v>
      </c>
      <c r="J226" s="82">
        <v>7.4729999999999999</v>
      </c>
      <c r="K226" s="83" t="s">
        <v>112</v>
      </c>
      <c r="L226" s="84" t="str">
        <f t="shared" si="75"/>
        <v>Yes</v>
      </c>
    </row>
    <row r="227" spans="1:12" x14ac:dyDescent="0.25">
      <c r="A227" s="126" t="s">
        <v>605</v>
      </c>
      <c r="B227" s="79" t="s">
        <v>50</v>
      </c>
      <c r="C227" s="80">
        <v>90</v>
      </c>
      <c r="D227" s="81" t="str">
        <f t="shared" si="72"/>
        <v>N/A</v>
      </c>
      <c r="E227" s="80">
        <v>99</v>
      </c>
      <c r="F227" s="81" t="str">
        <f t="shared" si="73"/>
        <v>N/A</v>
      </c>
      <c r="G227" s="80">
        <v>96</v>
      </c>
      <c r="H227" s="81" t="str">
        <f t="shared" si="74"/>
        <v>N/A</v>
      </c>
      <c r="I227" s="82">
        <v>10</v>
      </c>
      <c r="J227" s="82">
        <v>-3.03</v>
      </c>
      <c r="K227" s="83" t="s">
        <v>112</v>
      </c>
      <c r="L227" s="84" t="str">
        <f t="shared" si="75"/>
        <v>Yes</v>
      </c>
    </row>
    <row r="228" spans="1:12" x14ac:dyDescent="0.25">
      <c r="A228" s="126" t="s">
        <v>606</v>
      </c>
      <c r="B228" s="79" t="s">
        <v>50</v>
      </c>
      <c r="C228" s="80">
        <v>0</v>
      </c>
      <c r="D228" s="81" t="str">
        <f t="shared" si="72"/>
        <v>N/A</v>
      </c>
      <c r="E228" s="80">
        <v>0</v>
      </c>
      <c r="F228" s="81" t="str">
        <f t="shared" si="73"/>
        <v>N/A</v>
      </c>
      <c r="G228" s="80">
        <v>0</v>
      </c>
      <c r="H228" s="81" t="str">
        <f t="shared" si="74"/>
        <v>N/A</v>
      </c>
      <c r="I228" s="82" t="s">
        <v>1088</v>
      </c>
      <c r="J228" s="82" t="s">
        <v>1088</v>
      </c>
      <c r="K228" s="83" t="s">
        <v>112</v>
      </c>
      <c r="L228" s="84" t="str">
        <f t="shared" si="75"/>
        <v>N/A</v>
      </c>
    </row>
    <row r="229" spans="1:12" ht="12.75" customHeight="1" x14ac:dyDescent="0.25">
      <c r="A229" s="93" t="s">
        <v>667</v>
      </c>
      <c r="B229" s="83" t="s">
        <v>50</v>
      </c>
      <c r="C229" s="89">
        <v>0</v>
      </c>
      <c r="D229" s="81" t="str">
        <f t="shared" si="72"/>
        <v>N/A</v>
      </c>
      <c r="E229" s="89">
        <v>0</v>
      </c>
      <c r="F229" s="81" t="str">
        <f t="shared" si="73"/>
        <v>N/A</v>
      </c>
      <c r="G229" s="89">
        <v>0</v>
      </c>
      <c r="H229" s="81" t="str">
        <f t="shared" si="74"/>
        <v>N/A</v>
      </c>
      <c r="I229" s="82" t="s">
        <v>1088</v>
      </c>
      <c r="J229" s="82" t="s">
        <v>1088</v>
      </c>
      <c r="K229" s="83" t="s">
        <v>112</v>
      </c>
      <c r="L229" s="81" t="str">
        <f t="shared" si="75"/>
        <v>N/A</v>
      </c>
    </row>
    <row r="230" spans="1:12" x14ac:dyDescent="0.25">
      <c r="A230" s="126" t="s">
        <v>602</v>
      </c>
      <c r="B230" s="79" t="s">
        <v>50</v>
      </c>
      <c r="C230" s="80">
        <v>0</v>
      </c>
      <c r="D230" s="81" t="str">
        <f t="shared" si="72"/>
        <v>N/A</v>
      </c>
      <c r="E230" s="80">
        <v>0</v>
      </c>
      <c r="F230" s="81" t="str">
        <f t="shared" si="73"/>
        <v>N/A</v>
      </c>
      <c r="G230" s="80">
        <v>0</v>
      </c>
      <c r="H230" s="81" t="str">
        <f t="shared" si="74"/>
        <v>N/A</v>
      </c>
      <c r="I230" s="82" t="s">
        <v>1088</v>
      </c>
      <c r="J230" s="82" t="s">
        <v>1088</v>
      </c>
      <c r="K230" s="83" t="s">
        <v>112</v>
      </c>
      <c r="L230" s="84" t="str">
        <f t="shared" si="75"/>
        <v>N/A</v>
      </c>
    </row>
    <row r="231" spans="1:12" x14ac:dyDescent="0.25">
      <c r="A231" s="126" t="s">
        <v>603</v>
      </c>
      <c r="B231" s="79" t="s">
        <v>50</v>
      </c>
      <c r="C231" s="80">
        <v>0</v>
      </c>
      <c r="D231" s="81" t="str">
        <f t="shared" si="72"/>
        <v>N/A</v>
      </c>
      <c r="E231" s="80">
        <v>0</v>
      </c>
      <c r="F231" s="81" t="str">
        <f t="shared" si="73"/>
        <v>N/A</v>
      </c>
      <c r="G231" s="80">
        <v>0</v>
      </c>
      <c r="H231" s="81" t="str">
        <f t="shared" si="74"/>
        <v>N/A</v>
      </c>
      <c r="I231" s="82" t="s">
        <v>1088</v>
      </c>
      <c r="J231" s="82" t="s">
        <v>1088</v>
      </c>
      <c r="K231" s="83" t="s">
        <v>112</v>
      </c>
      <c r="L231" s="84" t="str">
        <f t="shared" ref="L231:L262" si="77">IF(J231="Div by 0", "N/A", IF(K231="N/A","N/A", IF(J231&gt;VALUE(MID(K231,1,2)), "No", IF(J231&lt;-1*VALUE(MID(K231,1,2)), "No", "Yes"))))</f>
        <v>N/A</v>
      </c>
    </row>
    <row r="232" spans="1:12" x14ac:dyDescent="0.25">
      <c r="A232" s="126" t="s">
        <v>604</v>
      </c>
      <c r="B232" s="79" t="s">
        <v>50</v>
      </c>
      <c r="C232" s="80">
        <v>0</v>
      </c>
      <c r="D232" s="81" t="str">
        <f t="shared" si="72"/>
        <v>N/A</v>
      </c>
      <c r="E232" s="80">
        <v>0</v>
      </c>
      <c r="F232" s="81" t="str">
        <f t="shared" si="73"/>
        <v>N/A</v>
      </c>
      <c r="G232" s="80">
        <v>0</v>
      </c>
      <c r="H232" s="81" t="str">
        <f t="shared" si="74"/>
        <v>N/A</v>
      </c>
      <c r="I232" s="82" t="s">
        <v>1088</v>
      </c>
      <c r="J232" s="82" t="s">
        <v>1088</v>
      </c>
      <c r="K232" s="83" t="s">
        <v>112</v>
      </c>
      <c r="L232" s="84" t="str">
        <f t="shared" si="77"/>
        <v>N/A</v>
      </c>
    </row>
    <row r="233" spans="1:12" x14ac:dyDescent="0.25">
      <c r="A233" s="126" t="s">
        <v>605</v>
      </c>
      <c r="B233" s="79" t="s">
        <v>50</v>
      </c>
      <c r="C233" s="80">
        <v>0</v>
      </c>
      <c r="D233" s="81" t="str">
        <f t="shared" si="72"/>
        <v>N/A</v>
      </c>
      <c r="E233" s="80">
        <v>0</v>
      </c>
      <c r="F233" s="81" t="str">
        <f t="shared" si="73"/>
        <v>N/A</v>
      </c>
      <c r="G233" s="80">
        <v>0</v>
      </c>
      <c r="H233" s="81" t="str">
        <f t="shared" si="74"/>
        <v>N/A</v>
      </c>
      <c r="I233" s="82" t="s">
        <v>1088</v>
      </c>
      <c r="J233" s="82" t="s">
        <v>1088</v>
      </c>
      <c r="K233" s="83" t="s">
        <v>112</v>
      </c>
      <c r="L233" s="84" t="str">
        <f t="shared" si="77"/>
        <v>N/A</v>
      </c>
    </row>
    <row r="234" spans="1:12" x14ac:dyDescent="0.25">
      <c r="A234" s="126" t="s">
        <v>606</v>
      </c>
      <c r="B234" s="79" t="s">
        <v>50</v>
      </c>
      <c r="C234" s="80">
        <v>0</v>
      </c>
      <c r="D234" s="81" t="str">
        <f t="shared" si="72"/>
        <v>N/A</v>
      </c>
      <c r="E234" s="80">
        <v>0</v>
      </c>
      <c r="F234" s="81" t="str">
        <f t="shared" si="73"/>
        <v>N/A</v>
      </c>
      <c r="G234" s="80">
        <v>0</v>
      </c>
      <c r="H234" s="81" t="str">
        <f t="shared" si="74"/>
        <v>N/A</v>
      </c>
      <c r="I234" s="82" t="s">
        <v>1088</v>
      </c>
      <c r="J234" s="82" t="s">
        <v>1088</v>
      </c>
      <c r="K234" s="83" t="s">
        <v>112</v>
      </c>
      <c r="L234" s="84" t="str">
        <f t="shared" si="77"/>
        <v>N/A</v>
      </c>
    </row>
    <row r="235" spans="1:12" ht="12.75" customHeight="1" x14ac:dyDescent="0.25">
      <c r="A235" s="93" t="s">
        <v>668</v>
      </c>
      <c r="B235" s="83" t="s">
        <v>50</v>
      </c>
      <c r="C235" s="89">
        <v>7836</v>
      </c>
      <c r="D235" s="81" t="str">
        <f t="shared" si="72"/>
        <v>N/A</v>
      </c>
      <c r="E235" s="89">
        <v>8101</v>
      </c>
      <c r="F235" s="81" t="str">
        <f t="shared" si="73"/>
        <v>N/A</v>
      </c>
      <c r="G235" s="89">
        <v>8324</v>
      </c>
      <c r="H235" s="81" t="str">
        <f t="shared" si="74"/>
        <v>N/A</v>
      </c>
      <c r="I235" s="82">
        <v>3.3820000000000001</v>
      </c>
      <c r="J235" s="82">
        <v>2.7530000000000001</v>
      </c>
      <c r="K235" s="83" t="s">
        <v>112</v>
      </c>
      <c r="L235" s="81" t="str">
        <f t="shared" si="77"/>
        <v>Yes</v>
      </c>
    </row>
    <row r="236" spans="1:12" x14ac:dyDescent="0.25">
      <c r="A236" s="126" t="s">
        <v>602</v>
      </c>
      <c r="B236" s="79" t="s">
        <v>50</v>
      </c>
      <c r="C236" s="80">
        <v>518</v>
      </c>
      <c r="D236" s="81" t="str">
        <f t="shared" si="72"/>
        <v>N/A</v>
      </c>
      <c r="E236" s="80">
        <v>518</v>
      </c>
      <c r="F236" s="81" t="str">
        <f t="shared" si="73"/>
        <v>N/A</v>
      </c>
      <c r="G236" s="80">
        <v>523</v>
      </c>
      <c r="H236" s="81" t="str">
        <f t="shared" si="74"/>
        <v>N/A</v>
      </c>
      <c r="I236" s="82">
        <v>0</v>
      </c>
      <c r="J236" s="82">
        <v>0.96530000000000005</v>
      </c>
      <c r="K236" s="83" t="s">
        <v>112</v>
      </c>
      <c r="L236" s="84" t="str">
        <f t="shared" si="77"/>
        <v>Yes</v>
      </c>
    </row>
    <row r="237" spans="1:12" x14ac:dyDescent="0.25">
      <c r="A237" s="126" t="s">
        <v>603</v>
      </c>
      <c r="B237" s="79" t="s">
        <v>50</v>
      </c>
      <c r="C237" s="80">
        <v>13</v>
      </c>
      <c r="D237" s="81" t="str">
        <f t="shared" si="72"/>
        <v>N/A</v>
      </c>
      <c r="E237" s="80">
        <v>13</v>
      </c>
      <c r="F237" s="81" t="str">
        <f t="shared" si="73"/>
        <v>N/A</v>
      </c>
      <c r="G237" s="80">
        <v>13</v>
      </c>
      <c r="H237" s="81" t="str">
        <f t="shared" si="74"/>
        <v>N/A</v>
      </c>
      <c r="I237" s="82">
        <v>0</v>
      </c>
      <c r="J237" s="82">
        <v>0</v>
      </c>
      <c r="K237" s="83" t="s">
        <v>112</v>
      </c>
      <c r="L237" s="84" t="str">
        <f t="shared" si="77"/>
        <v>Yes</v>
      </c>
    </row>
    <row r="238" spans="1:12" x14ac:dyDescent="0.25">
      <c r="A238" s="126" t="s">
        <v>604</v>
      </c>
      <c r="B238" s="79" t="s">
        <v>50</v>
      </c>
      <c r="C238" s="80">
        <v>4920</v>
      </c>
      <c r="D238" s="81" t="str">
        <f t="shared" si="72"/>
        <v>N/A</v>
      </c>
      <c r="E238" s="80">
        <v>5141</v>
      </c>
      <c r="F238" s="81" t="str">
        <f t="shared" si="73"/>
        <v>N/A</v>
      </c>
      <c r="G238" s="80">
        <v>5300</v>
      </c>
      <c r="H238" s="81" t="str">
        <f t="shared" si="74"/>
        <v>N/A</v>
      </c>
      <c r="I238" s="82">
        <v>4.492</v>
      </c>
      <c r="J238" s="82">
        <v>3.093</v>
      </c>
      <c r="K238" s="83" t="s">
        <v>112</v>
      </c>
      <c r="L238" s="84" t="str">
        <f t="shared" si="77"/>
        <v>Yes</v>
      </c>
    </row>
    <row r="239" spans="1:12" x14ac:dyDescent="0.25">
      <c r="A239" s="126" t="s">
        <v>605</v>
      </c>
      <c r="B239" s="79" t="s">
        <v>50</v>
      </c>
      <c r="C239" s="80">
        <v>1775</v>
      </c>
      <c r="D239" s="81" t="str">
        <f t="shared" si="72"/>
        <v>N/A</v>
      </c>
      <c r="E239" s="80">
        <v>1799</v>
      </c>
      <c r="F239" s="81" t="str">
        <f t="shared" si="73"/>
        <v>N/A</v>
      </c>
      <c r="G239" s="80">
        <v>1820</v>
      </c>
      <c r="H239" s="81" t="str">
        <f t="shared" si="74"/>
        <v>N/A</v>
      </c>
      <c r="I239" s="82">
        <v>1.3520000000000001</v>
      </c>
      <c r="J239" s="82">
        <v>1.167</v>
      </c>
      <c r="K239" s="83" t="s">
        <v>112</v>
      </c>
      <c r="L239" s="84" t="str">
        <f t="shared" si="77"/>
        <v>Yes</v>
      </c>
    </row>
    <row r="240" spans="1:12" x14ac:dyDescent="0.25">
      <c r="A240" s="126" t="s">
        <v>606</v>
      </c>
      <c r="B240" s="79" t="s">
        <v>50</v>
      </c>
      <c r="C240" s="80">
        <v>610</v>
      </c>
      <c r="D240" s="81" t="str">
        <f t="shared" si="72"/>
        <v>N/A</v>
      </c>
      <c r="E240" s="80">
        <v>630</v>
      </c>
      <c r="F240" s="81" t="str">
        <f t="shared" si="73"/>
        <v>N/A</v>
      </c>
      <c r="G240" s="80">
        <v>668</v>
      </c>
      <c r="H240" s="81" t="str">
        <f t="shared" si="74"/>
        <v>N/A</v>
      </c>
      <c r="I240" s="82">
        <v>3.2789999999999999</v>
      </c>
      <c r="J240" s="82">
        <v>6.032</v>
      </c>
      <c r="K240" s="83" t="s">
        <v>112</v>
      </c>
      <c r="L240" s="84" t="str">
        <f t="shared" si="77"/>
        <v>Yes</v>
      </c>
    </row>
    <row r="241" spans="1:12" ht="12.75" customHeight="1" x14ac:dyDescent="0.25">
      <c r="A241" s="93" t="s">
        <v>669</v>
      </c>
      <c r="B241" s="79" t="s">
        <v>50</v>
      </c>
      <c r="C241" s="80">
        <v>0</v>
      </c>
      <c r="D241" s="81" t="str">
        <f t="shared" si="72"/>
        <v>N/A</v>
      </c>
      <c r="E241" s="80">
        <v>0</v>
      </c>
      <c r="F241" s="81" t="str">
        <f t="shared" si="73"/>
        <v>N/A</v>
      </c>
      <c r="G241" s="80">
        <v>0</v>
      </c>
      <c r="H241" s="81" t="str">
        <f t="shared" si="74"/>
        <v>N/A</v>
      </c>
      <c r="I241" s="82" t="s">
        <v>1088</v>
      </c>
      <c r="J241" s="82" t="s">
        <v>1088</v>
      </c>
      <c r="K241" s="83" t="s">
        <v>112</v>
      </c>
      <c r="L241" s="84" t="str">
        <f t="shared" si="77"/>
        <v>N/A</v>
      </c>
    </row>
    <row r="242" spans="1:12" x14ac:dyDescent="0.25">
      <c r="A242" s="126" t="s">
        <v>602</v>
      </c>
      <c r="B242" s="79" t="s">
        <v>50</v>
      </c>
      <c r="C242" s="80">
        <v>0</v>
      </c>
      <c r="D242" s="81" t="str">
        <f t="shared" si="72"/>
        <v>N/A</v>
      </c>
      <c r="E242" s="80">
        <v>0</v>
      </c>
      <c r="F242" s="81" t="str">
        <f t="shared" si="73"/>
        <v>N/A</v>
      </c>
      <c r="G242" s="80">
        <v>0</v>
      </c>
      <c r="H242" s="81" t="str">
        <f t="shared" si="74"/>
        <v>N/A</v>
      </c>
      <c r="I242" s="82" t="s">
        <v>1088</v>
      </c>
      <c r="J242" s="82" t="s">
        <v>1088</v>
      </c>
      <c r="K242" s="83" t="s">
        <v>112</v>
      </c>
      <c r="L242" s="84" t="str">
        <f t="shared" si="77"/>
        <v>N/A</v>
      </c>
    </row>
    <row r="243" spans="1:12" x14ac:dyDescent="0.25">
      <c r="A243" s="126" t="s">
        <v>603</v>
      </c>
      <c r="B243" s="79" t="s">
        <v>50</v>
      </c>
      <c r="C243" s="80">
        <v>0</v>
      </c>
      <c r="D243" s="81" t="str">
        <f t="shared" si="72"/>
        <v>N/A</v>
      </c>
      <c r="E243" s="80">
        <v>0</v>
      </c>
      <c r="F243" s="81" t="str">
        <f t="shared" si="73"/>
        <v>N/A</v>
      </c>
      <c r="G243" s="80">
        <v>0</v>
      </c>
      <c r="H243" s="81" t="str">
        <f t="shared" si="74"/>
        <v>N/A</v>
      </c>
      <c r="I243" s="82" t="s">
        <v>1088</v>
      </c>
      <c r="J243" s="82" t="s">
        <v>1088</v>
      </c>
      <c r="K243" s="83" t="s">
        <v>112</v>
      </c>
      <c r="L243" s="84" t="str">
        <f t="shared" si="77"/>
        <v>N/A</v>
      </c>
    </row>
    <row r="244" spans="1:12" x14ac:dyDescent="0.25">
      <c r="A244" s="126" t="s">
        <v>604</v>
      </c>
      <c r="B244" s="79" t="s">
        <v>50</v>
      </c>
      <c r="C244" s="80">
        <v>0</v>
      </c>
      <c r="D244" s="81" t="str">
        <f t="shared" si="72"/>
        <v>N/A</v>
      </c>
      <c r="E244" s="80">
        <v>0</v>
      </c>
      <c r="F244" s="81" t="str">
        <f t="shared" si="73"/>
        <v>N/A</v>
      </c>
      <c r="G244" s="80">
        <v>0</v>
      </c>
      <c r="H244" s="81" t="str">
        <f t="shared" si="74"/>
        <v>N/A</v>
      </c>
      <c r="I244" s="82" t="s">
        <v>1088</v>
      </c>
      <c r="J244" s="82" t="s">
        <v>1088</v>
      </c>
      <c r="K244" s="83" t="s">
        <v>112</v>
      </c>
      <c r="L244" s="84" t="str">
        <f t="shared" si="77"/>
        <v>N/A</v>
      </c>
    </row>
    <row r="245" spans="1:12" x14ac:dyDescent="0.25">
      <c r="A245" s="126" t="s">
        <v>605</v>
      </c>
      <c r="B245" s="79" t="s">
        <v>50</v>
      </c>
      <c r="C245" s="80">
        <v>0</v>
      </c>
      <c r="D245" s="81" t="str">
        <f t="shared" si="72"/>
        <v>N/A</v>
      </c>
      <c r="E245" s="80">
        <v>0</v>
      </c>
      <c r="F245" s="81" t="str">
        <f t="shared" si="73"/>
        <v>N/A</v>
      </c>
      <c r="G245" s="80">
        <v>0</v>
      </c>
      <c r="H245" s="81" t="str">
        <f t="shared" si="74"/>
        <v>N/A</v>
      </c>
      <c r="I245" s="82" t="s">
        <v>1088</v>
      </c>
      <c r="J245" s="82" t="s">
        <v>1088</v>
      </c>
      <c r="K245" s="83" t="s">
        <v>112</v>
      </c>
      <c r="L245" s="84" t="str">
        <f t="shared" si="77"/>
        <v>N/A</v>
      </c>
    </row>
    <row r="246" spans="1:12" x14ac:dyDescent="0.25">
      <c r="A246" s="126" t="s">
        <v>606</v>
      </c>
      <c r="B246" s="79" t="s">
        <v>50</v>
      </c>
      <c r="C246" s="80">
        <v>0</v>
      </c>
      <c r="D246" s="81" t="str">
        <f t="shared" si="72"/>
        <v>N/A</v>
      </c>
      <c r="E246" s="80">
        <v>0</v>
      </c>
      <c r="F246" s="81" t="str">
        <f t="shared" si="73"/>
        <v>N/A</v>
      </c>
      <c r="G246" s="80">
        <v>0</v>
      </c>
      <c r="H246" s="81" t="str">
        <f t="shared" si="74"/>
        <v>N/A</v>
      </c>
      <c r="I246" s="82" t="s">
        <v>1088</v>
      </c>
      <c r="J246" s="82" t="s">
        <v>1088</v>
      </c>
      <c r="K246" s="83" t="s">
        <v>112</v>
      </c>
      <c r="L246" s="84" t="str">
        <f t="shared" si="77"/>
        <v>N/A</v>
      </c>
    </row>
    <row r="247" spans="1:12" ht="12.75" customHeight="1" x14ac:dyDescent="0.25">
      <c r="A247" s="93" t="s">
        <v>938</v>
      </c>
      <c r="B247" s="79" t="s">
        <v>50</v>
      </c>
      <c r="C247" s="80">
        <v>0</v>
      </c>
      <c r="D247" s="81" t="str">
        <f t="shared" si="72"/>
        <v>N/A</v>
      </c>
      <c r="E247" s="80">
        <v>0</v>
      </c>
      <c r="F247" s="81" t="str">
        <f t="shared" si="73"/>
        <v>N/A</v>
      </c>
      <c r="G247" s="80">
        <v>0</v>
      </c>
      <c r="H247" s="81" t="str">
        <f t="shared" ref="H247:H264" si="78">IF($B247="N/A","N/A",IF(G247&gt;10,"No",IF(G247&lt;-10,"No","Yes")))</f>
        <v>N/A</v>
      </c>
      <c r="I247" s="82" t="s">
        <v>1088</v>
      </c>
      <c r="J247" s="82" t="s">
        <v>1088</v>
      </c>
      <c r="K247" s="83" t="s">
        <v>112</v>
      </c>
      <c r="L247" s="84" t="str">
        <f t="shared" si="77"/>
        <v>N/A</v>
      </c>
    </row>
    <row r="248" spans="1:12" x14ac:dyDescent="0.25">
      <c r="A248" s="126" t="s">
        <v>602</v>
      </c>
      <c r="B248" s="79" t="s">
        <v>50</v>
      </c>
      <c r="C248" s="80">
        <v>0</v>
      </c>
      <c r="D248" s="81" t="str">
        <f t="shared" si="72"/>
        <v>N/A</v>
      </c>
      <c r="E248" s="80">
        <v>0</v>
      </c>
      <c r="F248" s="81" t="str">
        <f t="shared" si="73"/>
        <v>N/A</v>
      </c>
      <c r="G248" s="80">
        <v>0</v>
      </c>
      <c r="H248" s="81" t="str">
        <f t="shared" si="78"/>
        <v>N/A</v>
      </c>
      <c r="I248" s="82" t="s">
        <v>1088</v>
      </c>
      <c r="J248" s="82" t="s">
        <v>1088</v>
      </c>
      <c r="K248" s="83" t="s">
        <v>112</v>
      </c>
      <c r="L248" s="84" t="str">
        <f t="shared" si="77"/>
        <v>N/A</v>
      </c>
    </row>
    <row r="249" spans="1:12" x14ac:dyDescent="0.25">
      <c r="A249" s="126" t="s">
        <v>603</v>
      </c>
      <c r="B249" s="79" t="s">
        <v>50</v>
      </c>
      <c r="C249" s="80">
        <v>0</v>
      </c>
      <c r="D249" s="81" t="str">
        <f t="shared" si="72"/>
        <v>N/A</v>
      </c>
      <c r="E249" s="80">
        <v>0</v>
      </c>
      <c r="F249" s="81" t="str">
        <f t="shared" si="73"/>
        <v>N/A</v>
      </c>
      <c r="G249" s="80">
        <v>0</v>
      </c>
      <c r="H249" s="81" t="str">
        <f t="shared" si="78"/>
        <v>N/A</v>
      </c>
      <c r="I249" s="82" t="s">
        <v>1088</v>
      </c>
      <c r="J249" s="82" t="s">
        <v>1088</v>
      </c>
      <c r="K249" s="83" t="s">
        <v>112</v>
      </c>
      <c r="L249" s="84" t="str">
        <f t="shared" si="77"/>
        <v>N/A</v>
      </c>
    </row>
    <row r="250" spans="1:12" x14ac:dyDescent="0.25">
      <c r="A250" s="126" t="s">
        <v>604</v>
      </c>
      <c r="B250" s="79" t="s">
        <v>50</v>
      </c>
      <c r="C250" s="80">
        <v>0</v>
      </c>
      <c r="D250" s="81" t="str">
        <f t="shared" si="72"/>
        <v>N/A</v>
      </c>
      <c r="E250" s="80">
        <v>0</v>
      </c>
      <c r="F250" s="81" t="str">
        <f t="shared" si="73"/>
        <v>N/A</v>
      </c>
      <c r="G250" s="80">
        <v>0</v>
      </c>
      <c r="H250" s="81" t="str">
        <f t="shared" si="78"/>
        <v>N/A</v>
      </c>
      <c r="I250" s="82" t="s">
        <v>1088</v>
      </c>
      <c r="J250" s="82" t="s">
        <v>1088</v>
      </c>
      <c r="K250" s="83" t="s">
        <v>112</v>
      </c>
      <c r="L250" s="84" t="str">
        <f t="shared" si="77"/>
        <v>N/A</v>
      </c>
    </row>
    <row r="251" spans="1:12" x14ac:dyDescent="0.25">
      <c r="A251" s="126" t="s">
        <v>605</v>
      </c>
      <c r="B251" s="79" t="s">
        <v>50</v>
      </c>
      <c r="C251" s="80">
        <v>0</v>
      </c>
      <c r="D251" s="81" t="str">
        <f t="shared" si="72"/>
        <v>N/A</v>
      </c>
      <c r="E251" s="80">
        <v>0</v>
      </c>
      <c r="F251" s="81" t="str">
        <f t="shared" si="73"/>
        <v>N/A</v>
      </c>
      <c r="G251" s="80">
        <v>0</v>
      </c>
      <c r="H251" s="81" t="str">
        <f t="shared" si="78"/>
        <v>N/A</v>
      </c>
      <c r="I251" s="82" t="s">
        <v>1088</v>
      </c>
      <c r="J251" s="82" t="s">
        <v>1088</v>
      </c>
      <c r="K251" s="83" t="s">
        <v>112</v>
      </c>
      <c r="L251" s="84" t="str">
        <f t="shared" si="77"/>
        <v>N/A</v>
      </c>
    </row>
    <row r="252" spans="1:12" x14ac:dyDescent="0.25">
      <c r="A252" s="126" t="s">
        <v>606</v>
      </c>
      <c r="B252" s="79" t="s">
        <v>50</v>
      </c>
      <c r="C252" s="80">
        <v>0</v>
      </c>
      <c r="D252" s="81" t="str">
        <f t="shared" si="72"/>
        <v>N/A</v>
      </c>
      <c r="E252" s="80">
        <v>0</v>
      </c>
      <c r="F252" s="81" t="str">
        <f t="shared" si="73"/>
        <v>N/A</v>
      </c>
      <c r="G252" s="80">
        <v>0</v>
      </c>
      <c r="H252" s="81" t="str">
        <f t="shared" si="78"/>
        <v>N/A</v>
      </c>
      <c r="I252" s="82" t="s">
        <v>1088</v>
      </c>
      <c r="J252" s="82" t="s">
        <v>1088</v>
      </c>
      <c r="K252" s="83" t="s">
        <v>112</v>
      </c>
      <c r="L252" s="84" t="str">
        <f t="shared" si="77"/>
        <v>N/A</v>
      </c>
    </row>
    <row r="253" spans="1:12" ht="12.75" customHeight="1" x14ac:dyDescent="0.25">
      <c r="A253" s="93" t="s">
        <v>933</v>
      </c>
      <c r="B253" s="79" t="s">
        <v>50</v>
      </c>
      <c r="C253" s="80">
        <v>0</v>
      </c>
      <c r="D253" s="81" t="str">
        <f t="shared" ref="D253:D264" si="79">IF($B253="N/A","N/A",IF(C253&gt;10,"No",IF(C253&lt;-10,"No","Yes")))</f>
        <v>N/A</v>
      </c>
      <c r="E253" s="80">
        <v>0</v>
      </c>
      <c r="F253" s="81" t="str">
        <f t="shared" ref="F253:F264" si="80">IF($B253="N/A","N/A",IF(E253&gt;10,"No",IF(E253&lt;-10,"No","Yes")))</f>
        <v>N/A</v>
      </c>
      <c r="G253" s="80">
        <v>0</v>
      </c>
      <c r="H253" s="81" t="str">
        <f t="shared" si="78"/>
        <v>N/A</v>
      </c>
      <c r="I253" s="82" t="s">
        <v>1088</v>
      </c>
      <c r="J253" s="82" t="s">
        <v>1088</v>
      </c>
      <c r="K253" s="83" t="s">
        <v>112</v>
      </c>
      <c r="L253" s="84" t="str">
        <f t="shared" si="77"/>
        <v>N/A</v>
      </c>
    </row>
    <row r="254" spans="1:12" x14ac:dyDescent="0.25">
      <c r="A254" s="126" t="s">
        <v>602</v>
      </c>
      <c r="B254" s="79" t="s">
        <v>50</v>
      </c>
      <c r="C254" s="80">
        <v>0</v>
      </c>
      <c r="D254" s="81" t="str">
        <f t="shared" si="79"/>
        <v>N/A</v>
      </c>
      <c r="E254" s="80">
        <v>0</v>
      </c>
      <c r="F254" s="81" t="str">
        <f t="shared" si="80"/>
        <v>N/A</v>
      </c>
      <c r="G254" s="80">
        <v>0</v>
      </c>
      <c r="H254" s="81" t="str">
        <f t="shared" si="78"/>
        <v>N/A</v>
      </c>
      <c r="I254" s="82" t="s">
        <v>1088</v>
      </c>
      <c r="J254" s="82" t="s">
        <v>1088</v>
      </c>
      <c r="K254" s="83" t="s">
        <v>112</v>
      </c>
      <c r="L254" s="84" t="str">
        <f t="shared" si="77"/>
        <v>N/A</v>
      </c>
    </row>
    <row r="255" spans="1:12" x14ac:dyDescent="0.25">
      <c r="A255" s="126" t="s">
        <v>603</v>
      </c>
      <c r="B255" s="79" t="s">
        <v>50</v>
      </c>
      <c r="C255" s="80">
        <v>0</v>
      </c>
      <c r="D255" s="81" t="str">
        <f t="shared" si="79"/>
        <v>N/A</v>
      </c>
      <c r="E255" s="80">
        <v>0</v>
      </c>
      <c r="F255" s="81" t="str">
        <f t="shared" si="80"/>
        <v>N/A</v>
      </c>
      <c r="G255" s="80">
        <v>0</v>
      </c>
      <c r="H255" s="81" t="str">
        <f t="shared" si="78"/>
        <v>N/A</v>
      </c>
      <c r="I255" s="82" t="s">
        <v>1088</v>
      </c>
      <c r="J255" s="82" t="s">
        <v>1088</v>
      </c>
      <c r="K255" s="83" t="s">
        <v>112</v>
      </c>
      <c r="L255" s="84" t="str">
        <f t="shared" si="77"/>
        <v>N/A</v>
      </c>
    </row>
    <row r="256" spans="1:12" x14ac:dyDescent="0.25">
      <c r="A256" s="126" t="s">
        <v>604</v>
      </c>
      <c r="B256" s="79" t="s">
        <v>50</v>
      </c>
      <c r="C256" s="80">
        <v>0</v>
      </c>
      <c r="D256" s="81" t="str">
        <f t="shared" si="79"/>
        <v>N/A</v>
      </c>
      <c r="E256" s="80">
        <v>0</v>
      </c>
      <c r="F256" s="81" t="str">
        <f t="shared" si="80"/>
        <v>N/A</v>
      </c>
      <c r="G256" s="80">
        <v>0</v>
      </c>
      <c r="H256" s="81" t="str">
        <f t="shared" si="78"/>
        <v>N/A</v>
      </c>
      <c r="I256" s="82" t="s">
        <v>1088</v>
      </c>
      <c r="J256" s="82" t="s">
        <v>1088</v>
      </c>
      <c r="K256" s="83" t="s">
        <v>112</v>
      </c>
      <c r="L256" s="84" t="str">
        <f t="shared" si="77"/>
        <v>N/A</v>
      </c>
    </row>
    <row r="257" spans="1:12" x14ac:dyDescent="0.25">
      <c r="A257" s="126" t="s">
        <v>605</v>
      </c>
      <c r="B257" s="79" t="s">
        <v>50</v>
      </c>
      <c r="C257" s="80">
        <v>0</v>
      </c>
      <c r="D257" s="81" t="str">
        <f t="shared" si="79"/>
        <v>N/A</v>
      </c>
      <c r="E257" s="80">
        <v>0</v>
      </c>
      <c r="F257" s="81" t="str">
        <f t="shared" si="80"/>
        <v>N/A</v>
      </c>
      <c r="G257" s="80">
        <v>0</v>
      </c>
      <c r="H257" s="81" t="str">
        <f t="shared" si="78"/>
        <v>N/A</v>
      </c>
      <c r="I257" s="82" t="s">
        <v>1088</v>
      </c>
      <c r="J257" s="82" t="s">
        <v>1088</v>
      </c>
      <c r="K257" s="83" t="s">
        <v>112</v>
      </c>
      <c r="L257" s="84" t="str">
        <f t="shared" si="77"/>
        <v>N/A</v>
      </c>
    </row>
    <row r="258" spans="1:12" x14ac:dyDescent="0.25">
      <c r="A258" s="126" t="s">
        <v>606</v>
      </c>
      <c r="B258" s="79" t="s">
        <v>50</v>
      </c>
      <c r="C258" s="80">
        <v>0</v>
      </c>
      <c r="D258" s="81" t="str">
        <f t="shared" si="79"/>
        <v>N/A</v>
      </c>
      <c r="E258" s="80">
        <v>0</v>
      </c>
      <c r="F258" s="81" t="str">
        <f t="shared" si="80"/>
        <v>N/A</v>
      </c>
      <c r="G258" s="80">
        <v>0</v>
      </c>
      <c r="H258" s="81" t="str">
        <f t="shared" si="78"/>
        <v>N/A</v>
      </c>
      <c r="I258" s="82" t="s">
        <v>1088</v>
      </c>
      <c r="J258" s="82" t="s">
        <v>1088</v>
      </c>
      <c r="K258" s="83" t="s">
        <v>112</v>
      </c>
      <c r="L258" s="84" t="str">
        <f t="shared" si="77"/>
        <v>N/A</v>
      </c>
    </row>
    <row r="259" spans="1:12" ht="12.75" customHeight="1" x14ac:dyDescent="0.25">
      <c r="A259" s="93" t="s">
        <v>934</v>
      </c>
      <c r="B259" s="79" t="s">
        <v>50</v>
      </c>
      <c r="C259" s="80">
        <v>0</v>
      </c>
      <c r="D259" s="81" t="str">
        <f t="shared" si="79"/>
        <v>N/A</v>
      </c>
      <c r="E259" s="80">
        <v>0</v>
      </c>
      <c r="F259" s="81" t="str">
        <f t="shared" si="80"/>
        <v>N/A</v>
      </c>
      <c r="G259" s="80">
        <v>0</v>
      </c>
      <c r="H259" s="81" t="str">
        <f t="shared" si="78"/>
        <v>N/A</v>
      </c>
      <c r="I259" s="82" t="s">
        <v>1088</v>
      </c>
      <c r="J259" s="82" t="s">
        <v>1088</v>
      </c>
      <c r="K259" s="83" t="s">
        <v>112</v>
      </c>
      <c r="L259" s="84" t="str">
        <f t="shared" si="77"/>
        <v>N/A</v>
      </c>
    </row>
    <row r="260" spans="1:12" x14ac:dyDescent="0.25">
      <c r="A260" s="126" t="s">
        <v>602</v>
      </c>
      <c r="B260" s="79" t="s">
        <v>50</v>
      </c>
      <c r="C260" s="80">
        <v>0</v>
      </c>
      <c r="D260" s="81" t="str">
        <f t="shared" si="79"/>
        <v>N/A</v>
      </c>
      <c r="E260" s="80">
        <v>0</v>
      </c>
      <c r="F260" s="81" t="str">
        <f t="shared" si="80"/>
        <v>N/A</v>
      </c>
      <c r="G260" s="80">
        <v>0</v>
      </c>
      <c r="H260" s="81" t="str">
        <f t="shared" si="78"/>
        <v>N/A</v>
      </c>
      <c r="I260" s="82" t="s">
        <v>1088</v>
      </c>
      <c r="J260" s="82" t="s">
        <v>1088</v>
      </c>
      <c r="K260" s="83" t="s">
        <v>112</v>
      </c>
      <c r="L260" s="84" t="str">
        <f t="shared" si="77"/>
        <v>N/A</v>
      </c>
    </row>
    <row r="261" spans="1:12" x14ac:dyDescent="0.25">
      <c r="A261" s="126" t="s">
        <v>603</v>
      </c>
      <c r="B261" s="79" t="s">
        <v>50</v>
      </c>
      <c r="C261" s="80">
        <v>0</v>
      </c>
      <c r="D261" s="81" t="str">
        <f t="shared" si="79"/>
        <v>N/A</v>
      </c>
      <c r="E261" s="80">
        <v>0</v>
      </c>
      <c r="F261" s="81" t="str">
        <f t="shared" si="80"/>
        <v>N/A</v>
      </c>
      <c r="G261" s="80">
        <v>0</v>
      </c>
      <c r="H261" s="81" t="str">
        <f t="shared" si="78"/>
        <v>N/A</v>
      </c>
      <c r="I261" s="82" t="s">
        <v>1088</v>
      </c>
      <c r="J261" s="82" t="s">
        <v>1088</v>
      </c>
      <c r="K261" s="83" t="s">
        <v>112</v>
      </c>
      <c r="L261" s="84" t="str">
        <f t="shared" si="77"/>
        <v>N/A</v>
      </c>
    </row>
    <row r="262" spans="1:12" x14ac:dyDescent="0.25">
      <c r="A262" s="126" t="s">
        <v>604</v>
      </c>
      <c r="B262" s="79" t="s">
        <v>50</v>
      </c>
      <c r="C262" s="80">
        <v>0</v>
      </c>
      <c r="D262" s="81" t="str">
        <f t="shared" si="79"/>
        <v>N/A</v>
      </c>
      <c r="E262" s="80">
        <v>0</v>
      </c>
      <c r="F262" s="81" t="str">
        <f t="shared" si="80"/>
        <v>N/A</v>
      </c>
      <c r="G262" s="80">
        <v>0</v>
      </c>
      <c r="H262" s="81" t="str">
        <f t="shared" si="78"/>
        <v>N/A</v>
      </c>
      <c r="I262" s="82" t="s">
        <v>1088</v>
      </c>
      <c r="J262" s="82" t="s">
        <v>1088</v>
      </c>
      <c r="K262" s="83" t="s">
        <v>112</v>
      </c>
      <c r="L262" s="84" t="str">
        <f t="shared" si="77"/>
        <v>N/A</v>
      </c>
    </row>
    <row r="263" spans="1:12" x14ac:dyDescent="0.25">
      <c r="A263" s="126" t="s">
        <v>605</v>
      </c>
      <c r="B263" s="79" t="s">
        <v>50</v>
      </c>
      <c r="C263" s="80">
        <v>0</v>
      </c>
      <c r="D263" s="81" t="str">
        <f t="shared" si="79"/>
        <v>N/A</v>
      </c>
      <c r="E263" s="80">
        <v>0</v>
      </c>
      <c r="F263" s="81" t="str">
        <f t="shared" si="80"/>
        <v>N/A</v>
      </c>
      <c r="G263" s="80">
        <v>0</v>
      </c>
      <c r="H263" s="81" t="str">
        <f t="shared" si="78"/>
        <v>N/A</v>
      </c>
      <c r="I263" s="82" t="s">
        <v>1088</v>
      </c>
      <c r="J263" s="82" t="s">
        <v>1088</v>
      </c>
      <c r="K263" s="83" t="s">
        <v>112</v>
      </c>
      <c r="L263" s="84" t="str">
        <f>IF(J263="Div by 0", "N/A", IF(K263="N/A","N/A", IF(J263&gt;VALUE(MID(K263,1,2)), "No", IF(J263&lt;-1*VALUE(MID(K263,1,2)), "No", "Yes"))))</f>
        <v>N/A</v>
      </c>
    </row>
    <row r="264" spans="1:12" x14ac:dyDescent="0.25">
      <c r="A264" s="126" t="s">
        <v>606</v>
      </c>
      <c r="B264" s="79" t="s">
        <v>50</v>
      </c>
      <c r="C264" s="80">
        <v>0</v>
      </c>
      <c r="D264" s="81" t="str">
        <f t="shared" si="79"/>
        <v>N/A</v>
      </c>
      <c r="E264" s="80">
        <v>0</v>
      </c>
      <c r="F264" s="81" t="str">
        <f t="shared" si="80"/>
        <v>N/A</v>
      </c>
      <c r="G264" s="80">
        <v>0</v>
      </c>
      <c r="H264" s="81" t="str">
        <f t="shared" si="78"/>
        <v>N/A</v>
      </c>
      <c r="I264" s="82" t="s">
        <v>1088</v>
      </c>
      <c r="J264" s="82" t="s">
        <v>1088</v>
      </c>
      <c r="K264" s="83" t="s">
        <v>112</v>
      </c>
      <c r="L264" s="84" t="str">
        <f>IF(J264="Div by 0", "N/A", IF(K264="N/A","N/A", IF(J264&gt;VALUE(MID(K264,1,2)), "No", IF(J264&lt;-1*VALUE(MID(K264,1,2)), "No", "Yes"))))</f>
        <v>N/A</v>
      </c>
    </row>
    <row r="265" spans="1:12" ht="12.75" customHeight="1" x14ac:dyDescent="0.25">
      <c r="A265" s="88" t="s">
        <v>347</v>
      </c>
      <c r="B265" s="79" t="s">
        <v>162</v>
      </c>
      <c r="C265" s="87">
        <v>4.0995179901999999</v>
      </c>
      <c r="D265" s="81" t="str">
        <f>IF($B265="N/A","N/A",IF(C265&lt;15,"Yes","No"))</f>
        <v>Yes</v>
      </c>
      <c r="E265" s="87">
        <v>3.3019093650000002</v>
      </c>
      <c r="F265" s="81" t="str">
        <f>IF($B265="N/A","N/A",IF(E265&lt;15,"Yes","No"))</f>
        <v>Yes</v>
      </c>
      <c r="G265" s="87">
        <v>3.2370425413000001</v>
      </c>
      <c r="H265" s="81" t="str">
        <f>IF($B265="N/A","N/A",IF(G265&lt;15,"Yes","No"))</f>
        <v>Yes</v>
      </c>
      <c r="I265" s="82">
        <v>-19.5</v>
      </c>
      <c r="J265" s="82">
        <v>-1.96</v>
      </c>
      <c r="K265" s="83" t="s">
        <v>112</v>
      </c>
      <c r="L265" s="84" t="str">
        <f>IF(J265="Div by 0", "N/A", IF(K265="N/A","N/A", IF(J265&gt;VALUE(MID(K265,1,2)), "No", IF(J265&lt;-1*VALUE(MID(K265,1,2)), "No", "Yes"))))</f>
        <v>Yes</v>
      </c>
    </row>
    <row r="266" spans="1:12" ht="12.75" customHeight="1" x14ac:dyDescent="0.25">
      <c r="A266" s="88" t="s">
        <v>844</v>
      </c>
      <c r="B266" s="79" t="s">
        <v>144</v>
      </c>
      <c r="C266" s="87">
        <v>1.0996183973</v>
      </c>
      <c r="D266" s="81" t="str">
        <f>IF($B266="N/A","N/A",IF(C266&lt;10,"Yes","No"))</f>
        <v>Yes</v>
      </c>
      <c r="E266" s="87">
        <v>1.0091608289</v>
      </c>
      <c r="F266" s="81" t="str">
        <f>IF($B266="N/A","N/A",IF(E266&lt;10,"Yes","No"))</f>
        <v>Yes</v>
      </c>
      <c r="G266" s="87">
        <v>2.0635517533000001</v>
      </c>
      <c r="H266" s="81" t="str">
        <f>IF($B266="N/A","N/A",IF(G266&lt;10,"Yes","No"))</f>
        <v>Yes</v>
      </c>
      <c r="I266" s="82">
        <v>-8.23</v>
      </c>
      <c r="J266" s="82">
        <v>104.5</v>
      </c>
      <c r="K266" s="83" t="s">
        <v>112</v>
      </c>
      <c r="L266" s="84" t="str">
        <f>IF(J266="Div by 0", "N/A", IF(K266="N/A","N/A", IF(J266&gt;VALUE(MID(K266,1,2)), "No", IF(J266&lt;-1*VALUE(MID(K266,1,2)), "No", "Yes"))))</f>
        <v>No</v>
      </c>
    </row>
    <row r="267" spans="1:12" ht="12.75" customHeight="1" x14ac:dyDescent="0.25">
      <c r="A267" s="93" t="s">
        <v>348</v>
      </c>
      <c r="B267" s="96" t="s">
        <v>50</v>
      </c>
      <c r="C267" s="91">
        <v>0.38950289690000001</v>
      </c>
      <c r="D267" s="98" t="str">
        <f t="shared" si="72"/>
        <v>N/A</v>
      </c>
      <c r="E267" s="91">
        <v>0.36368856770000002</v>
      </c>
      <c r="F267" s="98" t="str">
        <f t="shared" si="73"/>
        <v>N/A</v>
      </c>
      <c r="G267" s="91">
        <v>0.11610626039999999</v>
      </c>
      <c r="H267" s="98" t="str">
        <f>IF($B267="N/A","N/A",IF(G267&gt;10,"No",IF(G267&lt;-10,"No","Yes")))</f>
        <v>N/A</v>
      </c>
      <c r="I267" s="99">
        <v>-6.63</v>
      </c>
      <c r="J267" s="99">
        <v>-68.099999999999994</v>
      </c>
      <c r="K267" s="90" t="s">
        <v>112</v>
      </c>
      <c r="L267" s="92" t="str">
        <f>IF(J267="Div by 0", "N/A", IF(K267="N/A","N/A", IF(J267&gt;VALUE(MID(K267,1,2)), "No", IF(J267&lt;-1*VALUE(MID(K267,1,2)), "No", "Yes"))))</f>
        <v>No</v>
      </c>
    </row>
    <row r="268" spans="1:12" ht="25" x14ac:dyDescent="0.25">
      <c r="A268" s="131" t="s">
        <v>898</v>
      </c>
      <c r="B268" s="79" t="s">
        <v>162</v>
      </c>
      <c r="C268" s="84" t="s">
        <v>50</v>
      </c>
      <c r="D268" s="81" t="str">
        <f>IF(OR($B268="N/A",$C268="N/A"),"N/A",IF(C268&lt;15,"Yes","No"))</f>
        <v>N/A</v>
      </c>
      <c r="E268" s="84">
        <v>3.0722113221999998</v>
      </c>
      <c r="F268" s="81" t="str">
        <f>IF($B268="N/A","N/A",IF(E268&lt;15,"Yes","No"))</f>
        <v>Yes</v>
      </c>
      <c r="G268" s="84">
        <v>3.1580902842</v>
      </c>
      <c r="H268" s="81" t="str">
        <f>IF($B268="N/A","N/A",IF(G268&lt;15,"Yes","No"))</f>
        <v>Yes</v>
      </c>
      <c r="I268" s="82" t="s">
        <v>50</v>
      </c>
      <c r="J268" s="82">
        <v>2.7949999999999999</v>
      </c>
      <c r="K268" s="83" t="s">
        <v>112</v>
      </c>
      <c r="L268" s="84" t="str">
        <f t="shared" ref="L268" si="81">IF(J268="Div by 0", "N/A", IF(K268="N/A","N/A", IF(J268&gt;VALUE(MID(K268,1,2)), "No", IF(J268&lt;-1*VALUE(MID(K268,1,2)), "No", "Yes"))))</f>
        <v>Yes</v>
      </c>
    </row>
    <row r="269" spans="1:12" ht="25" x14ac:dyDescent="0.25">
      <c r="A269" s="131" t="s">
        <v>899</v>
      </c>
      <c r="B269" s="96" t="s">
        <v>50</v>
      </c>
      <c r="C269" s="80" t="s">
        <v>50</v>
      </c>
      <c r="D269" s="98" t="str">
        <f>IF($B269="N/A","N/A",IF(C269&gt;10,"No",IF(C269&lt;-10,"No","Yes")))</f>
        <v>N/A</v>
      </c>
      <c r="E269" s="107">
        <v>94</v>
      </c>
      <c r="F269" s="98" t="str">
        <f>IF($B269="N/A","N/A",IF(E269&gt;10,"No",IF(E269&lt;-10,"No","Yes")))</f>
        <v>N/A</v>
      </c>
      <c r="G269" s="107">
        <v>30</v>
      </c>
      <c r="H269" s="98" t="str">
        <f>IF($B269="N/A","N/A",IF(G269&gt;10,"No",IF(G269&lt;-10,"No","Yes")))</f>
        <v>N/A</v>
      </c>
      <c r="I269" s="82" t="s">
        <v>50</v>
      </c>
      <c r="J269" s="82">
        <v>-68.099999999999994</v>
      </c>
      <c r="K269" s="83" t="s">
        <v>112</v>
      </c>
      <c r="L269" s="84" t="str">
        <f>IF(J269="Div by 0", "N/A", IF(K269="N/A","N/A", IF(J269&gt;VALUE(MID(K269,1,2)), "No", IF(J269&lt;-1*VALUE(MID(K269,1,2)), "No", "Yes"))))</f>
        <v>No</v>
      </c>
    </row>
    <row r="270" spans="1:12" x14ac:dyDescent="0.25">
      <c r="A270" s="131" t="s">
        <v>1064</v>
      </c>
      <c r="B270" s="96" t="s">
        <v>50</v>
      </c>
      <c r="C270" s="80" t="s">
        <v>50</v>
      </c>
      <c r="D270" s="98" t="str">
        <f t="shared" ref="D270" si="82">IF($B270="N/A","N/A",IF(C270&gt;10,"No",IF(C270&lt;-10,"No","Yes")))</f>
        <v>N/A</v>
      </c>
      <c r="E270" s="107" t="s">
        <v>50</v>
      </c>
      <c r="F270" s="98" t="str">
        <f t="shared" ref="F270" si="83">IF($B270="N/A","N/A",IF(E270&gt;10,"No",IF(E270&lt;-10,"No","Yes")))</f>
        <v>N/A</v>
      </c>
      <c r="G270" s="107">
        <v>21274</v>
      </c>
      <c r="H270" s="98" t="str">
        <f>IF($B270="N/A","N/A",IF(G270&gt;10,"No",IF(G270&lt;-10,"No","Yes")))</f>
        <v>N/A</v>
      </c>
      <c r="I270" s="82" t="s">
        <v>50</v>
      </c>
      <c r="J270" s="82" t="s">
        <v>50</v>
      </c>
      <c r="K270" s="83" t="s">
        <v>112</v>
      </c>
      <c r="L270" s="84" t="str">
        <f>IF(J270="Div by 0", "N/A", IF(OR(J270="N/A",K270="N/A"),"N/A", IF(J270&gt;VALUE(MID(K270,1,2)), "No", IF(J270&lt;-1*VALUE(MID(K270,1,2)), "No", "Yes"))))</f>
        <v>N/A</v>
      </c>
    </row>
    <row r="271" spans="1:12" ht="13" x14ac:dyDescent="0.3">
      <c r="A271" s="238" t="s">
        <v>157</v>
      </c>
      <c r="B271" s="239"/>
      <c r="C271" s="239"/>
      <c r="D271" s="239"/>
      <c r="E271" s="239"/>
      <c r="F271" s="239"/>
      <c r="G271" s="239"/>
      <c r="H271" s="239"/>
      <c r="I271" s="239"/>
      <c r="J271" s="239"/>
      <c r="K271" s="239"/>
      <c r="L271" s="240"/>
    </row>
    <row r="272" spans="1:12" x14ac:dyDescent="0.25">
      <c r="A272" s="93" t="s">
        <v>349</v>
      </c>
      <c r="B272" s="130" t="s">
        <v>50</v>
      </c>
      <c r="C272" s="101">
        <v>0</v>
      </c>
      <c r="D272" s="102" t="str">
        <f t="shared" ref="D272:D302" si="84">IF($B272="N/A","N/A",IF(C272&gt;10,"No",IF(C272&lt;-10,"No","Yes")))</f>
        <v>N/A</v>
      </c>
      <c r="E272" s="101">
        <v>0</v>
      </c>
      <c r="F272" s="102" t="str">
        <f t="shared" ref="F272:F302" si="85">IF($B272="N/A","N/A",IF(E272&gt;10,"No",IF(E272&lt;-10,"No","Yes")))</f>
        <v>N/A</v>
      </c>
      <c r="G272" s="101">
        <v>0</v>
      </c>
      <c r="H272" s="102" t="str">
        <f t="shared" ref="H272:H302" si="86">IF($B272="N/A","N/A",IF(G272&gt;10,"No",IF(G272&lt;-10,"No","Yes")))</f>
        <v>N/A</v>
      </c>
      <c r="I272" s="103" t="s">
        <v>1088</v>
      </c>
      <c r="J272" s="103" t="s">
        <v>1088</v>
      </c>
      <c r="K272" s="109" t="s">
        <v>163</v>
      </c>
      <c r="L272" s="104" t="str">
        <f t="shared" ref="L272:L302" si="87">IF(J272="Div by 0", "N/A", IF(K272="N/A","N/A", IF(J272&gt;VALUE(MID(K272,1,2)), "No", IF(J272&lt;-1*VALUE(MID(K272,1,2)), "No", "Yes"))))</f>
        <v>N/A</v>
      </c>
    </row>
    <row r="273" spans="1:12" x14ac:dyDescent="0.25">
      <c r="A273" s="126" t="s">
        <v>607</v>
      </c>
      <c r="B273" s="79" t="s">
        <v>50</v>
      </c>
      <c r="C273" s="87">
        <v>0</v>
      </c>
      <c r="D273" s="81" t="str">
        <f t="shared" si="84"/>
        <v>N/A</v>
      </c>
      <c r="E273" s="87">
        <v>0</v>
      </c>
      <c r="F273" s="81" t="str">
        <f t="shared" si="85"/>
        <v>N/A</v>
      </c>
      <c r="G273" s="87">
        <v>0</v>
      </c>
      <c r="H273" s="81" t="str">
        <f t="shared" si="86"/>
        <v>N/A</v>
      </c>
      <c r="I273" s="82" t="s">
        <v>1088</v>
      </c>
      <c r="J273" s="82" t="s">
        <v>1088</v>
      </c>
      <c r="K273" s="83" t="s">
        <v>112</v>
      </c>
      <c r="L273" s="84" t="str">
        <f t="shared" si="87"/>
        <v>N/A</v>
      </c>
    </row>
    <row r="274" spans="1:12" x14ac:dyDescent="0.25">
      <c r="A274" s="126" t="s">
        <v>608</v>
      </c>
      <c r="B274" s="79" t="s">
        <v>50</v>
      </c>
      <c r="C274" s="87">
        <v>0</v>
      </c>
      <c r="D274" s="81" t="str">
        <f t="shared" si="84"/>
        <v>N/A</v>
      </c>
      <c r="E274" s="87">
        <v>0</v>
      </c>
      <c r="F274" s="81" t="str">
        <f t="shared" si="85"/>
        <v>N/A</v>
      </c>
      <c r="G274" s="87">
        <v>0</v>
      </c>
      <c r="H274" s="81" t="str">
        <f t="shared" si="86"/>
        <v>N/A</v>
      </c>
      <c r="I274" s="82" t="s">
        <v>1088</v>
      </c>
      <c r="J274" s="82" t="s">
        <v>1088</v>
      </c>
      <c r="K274" s="83" t="s">
        <v>112</v>
      </c>
      <c r="L274" s="84" t="str">
        <f t="shared" si="87"/>
        <v>N/A</v>
      </c>
    </row>
    <row r="275" spans="1:12" x14ac:dyDescent="0.25">
      <c r="A275" s="126" t="s">
        <v>609</v>
      </c>
      <c r="B275" s="79" t="s">
        <v>50</v>
      </c>
      <c r="C275" s="87">
        <v>0</v>
      </c>
      <c r="D275" s="81" t="str">
        <f t="shared" si="84"/>
        <v>N/A</v>
      </c>
      <c r="E275" s="87">
        <v>0</v>
      </c>
      <c r="F275" s="81" t="str">
        <f t="shared" si="85"/>
        <v>N/A</v>
      </c>
      <c r="G275" s="87">
        <v>0</v>
      </c>
      <c r="H275" s="81" t="str">
        <f t="shared" si="86"/>
        <v>N/A</v>
      </c>
      <c r="I275" s="82" t="s">
        <v>1088</v>
      </c>
      <c r="J275" s="82" t="s">
        <v>1088</v>
      </c>
      <c r="K275" s="83" t="s">
        <v>112</v>
      </c>
      <c r="L275" s="84" t="str">
        <f t="shared" si="87"/>
        <v>N/A</v>
      </c>
    </row>
    <row r="276" spans="1:12" x14ac:dyDescent="0.25">
      <c r="A276" s="126" t="s">
        <v>610</v>
      </c>
      <c r="B276" s="79" t="s">
        <v>50</v>
      </c>
      <c r="C276" s="87">
        <v>0</v>
      </c>
      <c r="D276" s="81" t="str">
        <f t="shared" si="84"/>
        <v>N/A</v>
      </c>
      <c r="E276" s="87">
        <v>0</v>
      </c>
      <c r="F276" s="81" t="str">
        <f t="shared" si="85"/>
        <v>N/A</v>
      </c>
      <c r="G276" s="87">
        <v>0</v>
      </c>
      <c r="H276" s="81" t="str">
        <f t="shared" si="86"/>
        <v>N/A</v>
      </c>
      <c r="I276" s="82" t="s">
        <v>1088</v>
      </c>
      <c r="J276" s="82" t="s">
        <v>1088</v>
      </c>
      <c r="K276" s="83" t="s">
        <v>112</v>
      </c>
      <c r="L276" s="84" t="str">
        <f t="shared" si="87"/>
        <v>N/A</v>
      </c>
    </row>
    <row r="277" spans="1:12" x14ac:dyDescent="0.25">
      <c r="A277" s="126" t="s">
        <v>611</v>
      </c>
      <c r="B277" s="79" t="s">
        <v>50</v>
      </c>
      <c r="C277" s="87" t="s">
        <v>1088</v>
      </c>
      <c r="D277" s="81" t="str">
        <f t="shared" si="84"/>
        <v>N/A</v>
      </c>
      <c r="E277" s="87" t="s">
        <v>1088</v>
      </c>
      <c r="F277" s="81" t="str">
        <f t="shared" si="85"/>
        <v>N/A</v>
      </c>
      <c r="G277" s="87" t="s">
        <v>1088</v>
      </c>
      <c r="H277" s="81" t="str">
        <f t="shared" si="86"/>
        <v>N/A</v>
      </c>
      <c r="I277" s="82" t="s">
        <v>1088</v>
      </c>
      <c r="J277" s="82" t="s">
        <v>1088</v>
      </c>
      <c r="K277" s="83" t="s">
        <v>112</v>
      </c>
      <c r="L277" s="84" t="str">
        <f t="shared" si="87"/>
        <v>N/A</v>
      </c>
    </row>
    <row r="278" spans="1:12" x14ac:dyDescent="0.25">
      <c r="A278" s="93" t="s">
        <v>350</v>
      </c>
      <c r="B278" s="79" t="s">
        <v>50</v>
      </c>
      <c r="C278" s="80">
        <v>378724</v>
      </c>
      <c r="D278" s="81" t="str">
        <f t="shared" si="84"/>
        <v>N/A</v>
      </c>
      <c r="E278" s="80">
        <v>375675</v>
      </c>
      <c r="F278" s="81" t="str">
        <f t="shared" si="85"/>
        <v>N/A</v>
      </c>
      <c r="G278" s="80">
        <v>162608</v>
      </c>
      <c r="H278" s="81" t="str">
        <f t="shared" si="86"/>
        <v>N/A</v>
      </c>
      <c r="I278" s="82">
        <v>-0.80500000000000005</v>
      </c>
      <c r="J278" s="82">
        <v>-56.7</v>
      </c>
      <c r="K278" s="109" t="s">
        <v>163</v>
      </c>
      <c r="L278" s="84" t="str">
        <f t="shared" si="87"/>
        <v>No</v>
      </c>
    </row>
    <row r="279" spans="1:12" x14ac:dyDescent="0.25">
      <c r="A279" s="126" t="s">
        <v>612</v>
      </c>
      <c r="B279" s="79" t="s">
        <v>50</v>
      </c>
      <c r="C279" s="87">
        <v>3.1059758999999998E-3</v>
      </c>
      <c r="D279" s="81" t="str">
        <f t="shared" si="84"/>
        <v>N/A</v>
      </c>
      <c r="E279" s="87">
        <v>1.6821115099999999E-2</v>
      </c>
      <c r="F279" s="81" t="str">
        <f t="shared" si="85"/>
        <v>N/A</v>
      </c>
      <c r="G279" s="87">
        <v>1.492983E-3</v>
      </c>
      <c r="H279" s="81" t="str">
        <f t="shared" si="86"/>
        <v>N/A</v>
      </c>
      <c r="I279" s="82">
        <v>441.6</v>
      </c>
      <c r="J279" s="82">
        <v>-91.1</v>
      </c>
      <c r="K279" s="83" t="s">
        <v>112</v>
      </c>
      <c r="L279" s="84" t="str">
        <f t="shared" si="87"/>
        <v>No</v>
      </c>
    </row>
    <row r="280" spans="1:12" x14ac:dyDescent="0.25">
      <c r="A280" s="126" t="s">
        <v>613</v>
      </c>
      <c r="B280" s="79" t="s">
        <v>50</v>
      </c>
      <c r="C280" s="87">
        <v>0.9744934301</v>
      </c>
      <c r="D280" s="81" t="str">
        <f t="shared" si="84"/>
        <v>N/A</v>
      </c>
      <c r="E280" s="87">
        <v>0.86707772569999997</v>
      </c>
      <c r="F280" s="81" t="str">
        <f t="shared" si="85"/>
        <v>N/A</v>
      </c>
      <c r="G280" s="87">
        <v>4.4722719100000002E-2</v>
      </c>
      <c r="H280" s="81" t="str">
        <f t="shared" si="86"/>
        <v>N/A</v>
      </c>
      <c r="I280" s="82">
        <v>-11</v>
      </c>
      <c r="J280" s="82">
        <v>-94.8</v>
      </c>
      <c r="K280" s="83" t="s">
        <v>112</v>
      </c>
      <c r="L280" s="84" t="str">
        <f t="shared" si="87"/>
        <v>No</v>
      </c>
    </row>
    <row r="281" spans="1:12" x14ac:dyDescent="0.25">
      <c r="A281" s="126" t="s">
        <v>614</v>
      </c>
      <c r="B281" s="79" t="s">
        <v>50</v>
      </c>
      <c r="C281" s="87">
        <v>95.390599721000001</v>
      </c>
      <c r="D281" s="81" t="str">
        <f t="shared" si="84"/>
        <v>N/A</v>
      </c>
      <c r="E281" s="87">
        <v>94.482631622</v>
      </c>
      <c r="F281" s="81" t="str">
        <f t="shared" si="85"/>
        <v>N/A</v>
      </c>
      <c r="G281" s="87">
        <v>39.638499680999999</v>
      </c>
      <c r="H281" s="81" t="str">
        <f t="shared" si="86"/>
        <v>N/A</v>
      </c>
      <c r="I281" s="82">
        <v>-0.95199999999999996</v>
      </c>
      <c r="J281" s="82">
        <v>-58</v>
      </c>
      <c r="K281" s="83" t="s">
        <v>112</v>
      </c>
      <c r="L281" s="84" t="str">
        <f t="shared" si="87"/>
        <v>No</v>
      </c>
    </row>
    <row r="282" spans="1:12" x14ac:dyDescent="0.25">
      <c r="A282" s="126" t="s">
        <v>615</v>
      </c>
      <c r="B282" s="79" t="s">
        <v>50</v>
      </c>
      <c r="C282" s="87">
        <v>89.897443232000001</v>
      </c>
      <c r="D282" s="81" t="str">
        <f t="shared" si="84"/>
        <v>N/A</v>
      </c>
      <c r="E282" s="87">
        <v>87.915817507</v>
      </c>
      <c r="F282" s="81" t="str">
        <f t="shared" si="85"/>
        <v>N/A</v>
      </c>
      <c r="G282" s="87">
        <v>34.995344680000002</v>
      </c>
      <c r="H282" s="81" t="str">
        <f t="shared" si="86"/>
        <v>N/A</v>
      </c>
      <c r="I282" s="82">
        <v>-2.2000000000000002</v>
      </c>
      <c r="J282" s="82">
        <v>-60.2</v>
      </c>
      <c r="K282" s="83" t="s">
        <v>112</v>
      </c>
      <c r="L282" s="84" t="str">
        <f t="shared" si="87"/>
        <v>No</v>
      </c>
    </row>
    <row r="283" spans="1:12" x14ac:dyDescent="0.25">
      <c r="A283" s="126" t="s">
        <v>611</v>
      </c>
      <c r="B283" s="79" t="s">
        <v>50</v>
      </c>
      <c r="C283" s="87">
        <v>100</v>
      </c>
      <c r="D283" s="81" t="str">
        <f t="shared" si="84"/>
        <v>N/A</v>
      </c>
      <c r="E283" s="87">
        <v>100</v>
      </c>
      <c r="F283" s="81" t="str">
        <f t="shared" si="85"/>
        <v>N/A</v>
      </c>
      <c r="G283" s="87">
        <v>99.987085506</v>
      </c>
      <c r="H283" s="81" t="str">
        <f t="shared" si="86"/>
        <v>N/A</v>
      </c>
      <c r="I283" s="82">
        <v>0</v>
      </c>
      <c r="J283" s="82">
        <v>-1.2999999999999999E-2</v>
      </c>
      <c r="K283" s="83" t="s">
        <v>112</v>
      </c>
      <c r="L283" s="84" t="str">
        <f t="shared" si="87"/>
        <v>Yes</v>
      </c>
    </row>
    <row r="284" spans="1:12" x14ac:dyDescent="0.25">
      <c r="A284" s="132" t="s">
        <v>991</v>
      </c>
      <c r="B284" s="79" t="s">
        <v>50</v>
      </c>
      <c r="C284" s="87" t="s">
        <v>50</v>
      </c>
      <c r="D284" s="81" t="str">
        <f t="shared" si="84"/>
        <v>N/A</v>
      </c>
      <c r="E284" s="87" t="s">
        <v>50</v>
      </c>
      <c r="F284" s="81" t="str">
        <f t="shared" si="85"/>
        <v>N/A</v>
      </c>
      <c r="G284" s="87">
        <v>99.987085506</v>
      </c>
      <c r="H284" s="81" t="str">
        <f t="shared" si="86"/>
        <v>N/A</v>
      </c>
      <c r="I284" s="82" t="s">
        <v>50</v>
      </c>
      <c r="J284" s="82" t="s">
        <v>50</v>
      </c>
      <c r="K284" s="83" t="s">
        <v>112</v>
      </c>
      <c r="L284" s="84" t="str">
        <f>IF(J284="Div by 0", "N/A", IF(OR(J284="N/A",K284="N/A"),"N/A", IF(J284&gt;VALUE(MID(K284,1,2)), "No", IF(J284&lt;-1*VALUE(MID(K284,1,2)), "No", "Yes"))))</f>
        <v>N/A</v>
      </c>
    </row>
    <row r="285" spans="1:12" x14ac:dyDescent="0.25">
      <c r="A285" s="93" t="s">
        <v>351</v>
      </c>
      <c r="B285" s="79" t="s">
        <v>50</v>
      </c>
      <c r="C285" s="80">
        <v>0</v>
      </c>
      <c r="D285" s="81" t="str">
        <f t="shared" si="84"/>
        <v>N/A</v>
      </c>
      <c r="E285" s="80">
        <v>0</v>
      </c>
      <c r="F285" s="81" t="str">
        <f t="shared" si="85"/>
        <v>N/A</v>
      </c>
      <c r="G285" s="80">
        <v>0</v>
      </c>
      <c r="H285" s="81" t="str">
        <f t="shared" si="86"/>
        <v>N/A</v>
      </c>
      <c r="I285" s="82" t="s">
        <v>1088</v>
      </c>
      <c r="J285" s="82" t="s">
        <v>1088</v>
      </c>
      <c r="K285" s="109" t="s">
        <v>163</v>
      </c>
      <c r="L285" s="84" t="str">
        <f t="shared" si="87"/>
        <v>N/A</v>
      </c>
    </row>
    <row r="286" spans="1:12" x14ac:dyDescent="0.25">
      <c r="A286" s="126" t="s">
        <v>616</v>
      </c>
      <c r="B286" s="79" t="s">
        <v>50</v>
      </c>
      <c r="C286" s="87">
        <v>0</v>
      </c>
      <c r="D286" s="81" t="str">
        <f t="shared" si="84"/>
        <v>N/A</v>
      </c>
      <c r="E286" s="87">
        <v>0</v>
      </c>
      <c r="F286" s="81" t="str">
        <f t="shared" si="85"/>
        <v>N/A</v>
      </c>
      <c r="G286" s="87">
        <v>0</v>
      </c>
      <c r="H286" s="81" t="str">
        <f t="shared" si="86"/>
        <v>N/A</v>
      </c>
      <c r="I286" s="82" t="s">
        <v>1088</v>
      </c>
      <c r="J286" s="82" t="s">
        <v>1088</v>
      </c>
      <c r="K286" s="83" t="s">
        <v>112</v>
      </c>
      <c r="L286" s="84" t="str">
        <f t="shared" si="87"/>
        <v>N/A</v>
      </c>
    </row>
    <row r="287" spans="1:12" ht="12.75" customHeight="1" x14ac:dyDescent="0.25">
      <c r="A287" s="126" t="s">
        <v>617</v>
      </c>
      <c r="B287" s="79" t="s">
        <v>50</v>
      </c>
      <c r="C287" s="87">
        <v>0</v>
      </c>
      <c r="D287" s="81" t="str">
        <f t="shared" si="84"/>
        <v>N/A</v>
      </c>
      <c r="E287" s="87">
        <v>0</v>
      </c>
      <c r="F287" s="81" t="str">
        <f t="shared" si="85"/>
        <v>N/A</v>
      </c>
      <c r="G287" s="87">
        <v>0</v>
      </c>
      <c r="H287" s="81" t="str">
        <f t="shared" si="86"/>
        <v>N/A</v>
      </c>
      <c r="I287" s="82" t="s">
        <v>1088</v>
      </c>
      <c r="J287" s="82" t="s">
        <v>1088</v>
      </c>
      <c r="K287" s="83" t="s">
        <v>112</v>
      </c>
      <c r="L287" s="84" t="str">
        <f t="shared" si="87"/>
        <v>N/A</v>
      </c>
    </row>
    <row r="288" spans="1:12" x14ac:dyDescent="0.25">
      <c r="A288" s="126" t="s">
        <v>618</v>
      </c>
      <c r="B288" s="79" t="s">
        <v>50</v>
      </c>
      <c r="C288" s="87">
        <v>0</v>
      </c>
      <c r="D288" s="81" t="str">
        <f t="shared" si="84"/>
        <v>N/A</v>
      </c>
      <c r="E288" s="87">
        <v>0</v>
      </c>
      <c r="F288" s="81" t="str">
        <f t="shared" si="85"/>
        <v>N/A</v>
      </c>
      <c r="G288" s="87">
        <v>0</v>
      </c>
      <c r="H288" s="81" t="str">
        <f t="shared" si="86"/>
        <v>N/A</v>
      </c>
      <c r="I288" s="82" t="s">
        <v>1088</v>
      </c>
      <c r="J288" s="82" t="s">
        <v>1088</v>
      </c>
      <c r="K288" s="83" t="s">
        <v>112</v>
      </c>
      <c r="L288" s="84" t="str">
        <f t="shared" si="87"/>
        <v>N/A</v>
      </c>
    </row>
    <row r="289" spans="1:12" x14ac:dyDescent="0.25">
      <c r="A289" s="126" t="s">
        <v>619</v>
      </c>
      <c r="B289" s="79" t="s">
        <v>50</v>
      </c>
      <c r="C289" s="87">
        <v>0</v>
      </c>
      <c r="D289" s="81" t="str">
        <f t="shared" si="84"/>
        <v>N/A</v>
      </c>
      <c r="E289" s="87">
        <v>0</v>
      </c>
      <c r="F289" s="81" t="str">
        <f t="shared" si="85"/>
        <v>N/A</v>
      </c>
      <c r="G289" s="87">
        <v>0</v>
      </c>
      <c r="H289" s="81" t="str">
        <f t="shared" si="86"/>
        <v>N/A</v>
      </c>
      <c r="I289" s="82" t="s">
        <v>1088</v>
      </c>
      <c r="J289" s="82" t="s">
        <v>1088</v>
      </c>
      <c r="K289" s="83" t="s">
        <v>112</v>
      </c>
      <c r="L289" s="84" t="str">
        <f t="shared" si="87"/>
        <v>N/A</v>
      </c>
    </row>
    <row r="290" spans="1:12" x14ac:dyDescent="0.25">
      <c r="A290" s="126" t="s">
        <v>611</v>
      </c>
      <c r="B290" s="79" t="s">
        <v>50</v>
      </c>
      <c r="C290" s="87" t="s">
        <v>1088</v>
      </c>
      <c r="D290" s="81" t="str">
        <f t="shared" si="84"/>
        <v>N/A</v>
      </c>
      <c r="E290" s="87" t="s">
        <v>1088</v>
      </c>
      <c r="F290" s="81" t="str">
        <f t="shared" si="85"/>
        <v>N/A</v>
      </c>
      <c r="G290" s="87" t="s">
        <v>1088</v>
      </c>
      <c r="H290" s="81" t="str">
        <f t="shared" si="86"/>
        <v>N/A</v>
      </c>
      <c r="I290" s="82" t="s">
        <v>1088</v>
      </c>
      <c r="J290" s="82" t="s">
        <v>1088</v>
      </c>
      <c r="K290" s="83" t="s">
        <v>112</v>
      </c>
      <c r="L290" s="84" t="str">
        <f t="shared" si="87"/>
        <v>N/A</v>
      </c>
    </row>
    <row r="291" spans="1:12" x14ac:dyDescent="0.25">
      <c r="A291" s="132" t="s">
        <v>991</v>
      </c>
      <c r="B291" s="79" t="s">
        <v>50</v>
      </c>
      <c r="C291" s="87" t="s">
        <v>50</v>
      </c>
      <c r="D291" s="81" t="str">
        <f t="shared" si="84"/>
        <v>N/A</v>
      </c>
      <c r="E291" s="87" t="s">
        <v>50</v>
      </c>
      <c r="F291" s="81" t="str">
        <f t="shared" si="85"/>
        <v>N/A</v>
      </c>
      <c r="G291" s="87" t="s">
        <v>1088</v>
      </c>
      <c r="H291" s="81" t="str">
        <f t="shared" si="86"/>
        <v>N/A</v>
      </c>
      <c r="I291" s="82" t="s">
        <v>50</v>
      </c>
      <c r="J291" s="82" t="s">
        <v>50</v>
      </c>
      <c r="K291" s="83" t="s">
        <v>112</v>
      </c>
      <c r="L291" s="84" t="str">
        <f>IF(J291="Div by 0", "N/A", IF(OR(J291="N/A",K291="N/A"),"N/A", IF(J291&gt;VALUE(MID(K291,1,2)), "No", IF(J291&lt;-1*VALUE(MID(K291,1,2)), "No", "Yes"))))</f>
        <v>N/A</v>
      </c>
    </row>
    <row r="292" spans="1:12" x14ac:dyDescent="0.25">
      <c r="A292" s="93" t="s">
        <v>352</v>
      </c>
      <c r="B292" s="79" t="s">
        <v>50</v>
      </c>
      <c r="C292" s="80">
        <v>0</v>
      </c>
      <c r="D292" s="81" t="str">
        <f t="shared" si="84"/>
        <v>N/A</v>
      </c>
      <c r="E292" s="80">
        <v>0</v>
      </c>
      <c r="F292" s="81" t="str">
        <f t="shared" si="85"/>
        <v>N/A</v>
      </c>
      <c r="G292" s="80">
        <v>0</v>
      </c>
      <c r="H292" s="81" t="str">
        <f t="shared" si="86"/>
        <v>N/A</v>
      </c>
      <c r="I292" s="82" t="s">
        <v>1088</v>
      </c>
      <c r="J292" s="82" t="s">
        <v>1088</v>
      </c>
      <c r="K292" s="109" t="s">
        <v>163</v>
      </c>
      <c r="L292" s="84" t="str">
        <f t="shared" si="87"/>
        <v>N/A</v>
      </c>
    </row>
    <row r="293" spans="1:12" x14ac:dyDescent="0.25">
      <c r="A293" s="93" t="s">
        <v>670</v>
      </c>
      <c r="B293" s="79" t="s">
        <v>50</v>
      </c>
      <c r="C293" s="80">
        <v>0</v>
      </c>
      <c r="D293" s="81" t="str">
        <f t="shared" si="84"/>
        <v>N/A</v>
      </c>
      <c r="E293" s="80">
        <v>0</v>
      </c>
      <c r="F293" s="81" t="str">
        <f t="shared" si="85"/>
        <v>N/A</v>
      </c>
      <c r="G293" s="80">
        <v>0</v>
      </c>
      <c r="H293" s="81" t="str">
        <f t="shared" si="86"/>
        <v>N/A</v>
      </c>
      <c r="I293" s="82" t="s">
        <v>1088</v>
      </c>
      <c r="J293" s="82" t="s">
        <v>1088</v>
      </c>
      <c r="K293" s="109" t="s">
        <v>163</v>
      </c>
      <c r="L293" s="84" t="str">
        <f t="shared" si="87"/>
        <v>N/A</v>
      </c>
    </row>
    <row r="294" spans="1:12" x14ac:dyDescent="0.25">
      <c r="A294" s="126" t="s">
        <v>620</v>
      </c>
      <c r="B294" s="79" t="s">
        <v>50</v>
      </c>
      <c r="C294" s="87">
        <v>0</v>
      </c>
      <c r="D294" s="81" t="str">
        <f t="shared" si="84"/>
        <v>N/A</v>
      </c>
      <c r="E294" s="87">
        <v>0</v>
      </c>
      <c r="F294" s="81" t="str">
        <f t="shared" si="85"/>
        <v>N/A</v>
      </c>
      <c r="G294" s="87">
        <v>0</v>
      </c>
      <c r="H294" s="81" t="str">
        <f t="shared" si="86"/>
        <v>N/A</v>
      </c>
      <c r="I294" s="82" t="s">
        <v>1088</v>
      </c>
      <c r="J294" s="82" t="s">
        <v>1088</v>
      </c>
      <c r="K294" s="83" t="s">
        <v>112</v>
      </c>
      <c r="L294" s="84" t="str">
        <f t="shared" si="87"/>
        <v>N/A</v>
      </c>
    </row>
    <row r="295" spans="1:12" ht="12.75" customHeight="1" x14ac:dyDescent="0.25">
      <c r="A295" s="126" t="s">
        <v>621</v>
      </c>
      <c r="B295" s="79" t="s">
        <v>50</v>
      </c>
      <c r="C295" s="87">
        <v>0</v>
      </c>
      <c r="D295" s="81" t="str">
        <f t="shared" si="84"/>
        <v>N/A</v>
      </c>
      <c r="E295" s="87">
        <v>0</v>
      </c>
      <c r="F295" s="81" t="str">
        <f t="shared" si="85"/>
        <v>N/A</v>
      </c>
      <c r="G295" s="87">
        <v>0</v>
      </c>
      <c r="H295" s="81" t="str">
        <f t="shared" si="86"/>
        <v>N/A</v>
      </c>
      <c r="I295" s="82" t="s">
        <v>1088</v>
      </c>
      <c r="J295" s="82" t="s">
        <v>1088</v>
      </c>
      <c r="K295" s="83" t="s">
        <v>112</v>
      </c>
      <c r="L295" s="84" t="str">
        <f t="shared" si="87"/>
        <v>N/A</v>
      </c>
    </row>
    <row r="296" spans="1:12" x14ac:dyDescent="0.25">
      <c r="A296" s="126" t="s">
        <v>622</v>
      </c>
      <c r="B296" s="79" t="s">
        <v>50</v>
      </c>
      <c r="C296" s="87">
        <v>0</v>
      </c>
      <c r="D296" s="81" t="str">
        <f t="shared" si="84"/>
        <v>N/A</v>
      </c>
      <c r="E296" s="87">
        <v>0</v>
      </c>
      <c r="F296" s="81" t="str">
        <f t="shared" si="85"/>
        <v>N/A</v>
      </c>
      <c r="G296" s="87">
        <v>0</v>
      </c>
      <c r="H296" s="81" t="str">
        <f t="shared" si="86"/>
        <v>N/A</v>
      </c>
      <c r="I296" s="82" t="s">
        <v>1088</v>
      </c>
      <c r="J296" s="82" t="s">
        <v>1088</v>
      </c>
      <c r="K296" s="83" t="s">
        <v>112</v>
      </c>
      <c r="L296" s="84" t="str">
        <f t="shared" si="87"/>
        <v>N/A</v>
      </c>
    </row>
    <row r="297" spans="1:12" x14ac:dyDescent="0.25">
      <c r="A297" s="126" t="s">
        <v>973</v>
      </c>
      <c r="B297" s="79" t="s">
        <v>50</v>
      </c>
      <c r="C297" s="87">
        <v>0</v>
      </c>
      <c r="D297" s="81" t="str">
        <f t="shared" si="84"/>
        <v>N/A</v>
      </c>
      <c r="E297" s="87">
        <v>0</v>
      </c>
      <c r="F297" s="81" t="str">
        <f t="shared" si="85"/>
        <v>N/A</v>
      </c>
      <c r="G297" s="87">
        <v>0</v>
      </c>
      <c r="H297" s="81" t="str">
        <f t="shared" si="86"/>
        <v>N/A</v>
      </c>
      <c r="I297" s="82" t="s">
        <v>1088</v>
      </c>
      <c r="J297" s="82" t="s">
        <v>1088</v>
      </c>
      <c r="K297" s="83" t="s">
        <v>112</v>
      </c>
      <c r="L297" s="84" t="str">
        <f t="shared" si="87"/>
        <v>N/A</v>
      </c>
    </row>
    <row r="298" spans="1:12" x14ac:dyDescent="0.25">
      <c r="A298" s="126" t="s">
        <v>611</v>
      </c>
      <c r="B298" s="79" t="s">
        <v>50</v>
      </c>
      <c r="C298" s="87" t="s">
        <v>1088</v>
      </c>
      <c r="D298" s="81" t="str">
        <f t="shared" si="84"/>
        <v>N/A</v>
      </c>
      <c r="E298" s="87" t="s">
        <v>1088</v>
      </c>
      <c r="F298" s="81" t="str">
        <f t="shared" si="85"/>
        <v>N/A</v>
      </c>
      <c r="G298" s="87" t="s">
        <v>1088</v>
      </c>
      <c r="H298" s="81" t="str">
        <f t="shared" si="86"/>
        <v>N/A</v>
      </c>
      <c r="I298" s="82" t="s">
        <v>1088</v>
      </c>
      <c r="J298" s="82" t="s">
        <v>1088</v>
      </c>
      <c r="K298" s="83" t="s">
        <v>112</v>
      </c>
      <c r="L298" s="84" t="str">
        <f t="shared" si="87"/>
        <v>N/A</v>
      </c>
    </row>
    <row r="299" spans="1:12" x14ac:dyDescent="0.25">
      <c r="A299" s="93" t="s">
        <v>353</v>
      </c>
      <c r="B299" s="79" t="s">
        <v>50</v>
      </c>
      <c r="C299" s="80">
        <v>0</v>
      </c>
      <c r="D299" s="81" t="str">
        <f t="shared" si="84"/>
        <v>N/A</v>
      </c>
      <c r="E299" s="80">
        <v>0</v>
      </c>
      <c r="F299" s="81" t="str">
        <f t="shared" si="85"/>
        <v>N/A</v>
      </c>
      <c r="G299" s="80">
        <v>0</v>
      </c>
      <c r="H299" s="81" t="str">
        <f t="shared" si="86"/>
        <v>N/A</v>
      </c>
      <c r="I299" s="82" t="s">
        <v>1088</v>
      </c>
      <c r="J299" s="82" t="s">
        <v>1088</v>
      </c>
      <c r="K299" s="109" t="s">
        <v>163</v>
      </c>
      <c r="L299" s="84" t="str">
        <f t="shared" si="87"/>
        <v>N/A</v>
      </c>
    </row>
    <row r="300" spans="1:12" x14ac:dyDescent="0.25">
      <c r="A300" s="93" t="s">
        <v>354</v>
      </c>
      <c r="B300" s="79" t="s">
        <v>50</v>
      </c>
      <c r="C300" s="80">
        <v>0</v>
      </c>
      <c r="D300" s="81" t="str">
        <f t="shared" si="84"/>
        <v>N/A</v>
      </c>
      <c r="E300" s="80">
        <v>0</v>
      </c>
      <c r="F300" s="81" t="str">
        <f t="shared" si="85"/>
        <v>N/A</v>
      </c>
      <c r="G300" s="80">
        <v>0</v>
      </c>
      <c r="H300" s="81" t="str">
        <f t="shared" si="86"/>
        <v>N/A</v>
      </c>
      <c r="I300" s="82" t="s">
        <v>1088</v>
      </c>
      <c r="J300" s="82" t="s">
        <v>1088</v>
      </c>
      <c r="K300" s="109" t="s">
        <v>163</v>
      </c>
      <c r="L300" s="84" t="str">
        <f t="shared" si="87"/>
        <v>N/A</v>
      </c>
    </row>
    <row r="301" spans="1:12" x14ac:dyDescent="0.25">
      <c r="A301" s="93" t="s">
        <v>355</v>
      </c>
      <c r="B301" s="79" t="s">
        <v>50</v>
      </c>
      <c r="C301" s="80">
        <v>0</v>
      </c>
      <c r="D301" s="81" t="str">
        <f t="shared" si="84"/>
        <v>N/A</v>
      </c>
      <c r="E301" s="80">
        <v>0</v>
      </c>
      <c r="F301" s="81" t="str">
        <f t="shared" si="85"/>
        <v>N/A</v>
      </c>
      <c r="G301" s="80">
        <v>0</v>
      </c>
      <c r="H301" s="81" t="str">
        <f t="shared" si="86"/>
        <v>N/A</v>
      </c>
      <c r="I301" s="82" t="s">
        <v>1088</v>
      </c>
      <c r="J301" s="82" t="s">
        <v>1088</v>
      </c>
      <c r="K301" s="109" t="s">
        <v>163</v>
      </c>
      <c r="L301" s="84" t="str">
        <f t="shared" si="87"/>
        <v>N/A</v>
      </c>
    </row>
    <row r="302" spans="1:12" x14ac:dyDescent="0.25">
      <c r="A302" s="93" t="s">
        <v>356</v>
      </c>
      <c r="B302" s="96" t="s">
        <v>50</v>
      </c>
      <c r="C302" s="107">
        <v>0</v>
      </c>
      <c r="D302" s="98" t="str">
        <f t="shared" si="84"/>
        <v>N/A</v>
      </c>
      <c r="E302" s="107">
        <v>0</v>
      </c>
      <c r="F302" s="98" t="str">
        <f t="shared" si="85"/>
        <v>N/A</v>
      </c>
      <c r="G302" s="107">
        <v>0</v>
      </c>
      <c r="H302" s="98" t="str">
        <f t="shared" si="86"/>
        <v>N/A</v>
      </c>
      <c r="I302" s="99" t="s">
        <v>1088</v>
      </c>
      <c r="J302" s="99" t="s">
        <v>1088</v>
      </c>
      <c r="K302" s="109" t="s">
        <v>163</v>
      </c>
      <c r="L302" s="92" t="str">
        <f t="shared" si="87"/>
        <v>N/A</v>
      </c>
    </row>
    <row r="303" spans="1:12" x14ac:dyDescent="0.25">
      <c r="A303" s="95" t="s">
        <v>900</v>
      </c>
      <c r="B303" s="96" t="s">
        <v>50</v>
      </c>
      <c r="C303" s="107" t="s">
        <v>50</v>
      </c>
      <c r="D303" s="98" t="str">
        <f t="shared" ref="D303" si="88">IF($B303="N/A","N/A",IF(C303&gt;10,"No",IF(C303&lt;-10,"No","Yes")))</f>
        <v>N/A</v>
      </c>
      <c r="E303" s="107">
        <v>0</v>
      </c>
      <c r="F303" s="98" t="str">
        <f t="shared" ref="F303" si="89">IF($B303="N/A","N/A",IF(E303&gt;10,"No",IF(E303&lt;-10,"No","Yes")))</f>
        <v>N/A</v>
      </c>
      <c r="G303" s="107">
        <v>0</v>
      </c>
      <c r="H303" s="98" t="str">
        <f t="shared" ref="H303" si="90">IF($B303="N/A","N/A",IF(G303&gt;10,"No",IF(G303&lt;-10,"No","Yes")))</f>
        <v>N/A</v>
      </c>
      <c r="I303" s="99" t="s">
        <v>50</v>
      </c>
      <c r="J303" s="99" t="s">
        <v>1088</v>
      </c>
      <c r="K303" s="109" t="s">
        <v>163</v>
      </c>
      <c r="L303" s="92" t="str">
        <f t="shared" ref="L303:L304" si="91">IF(J303="Div by 0", "N/A", IF(K303="N/A","N/A", IF(J303&gt;VALUE(MID(K303,1,2)), "No", IF(J303&lt;-1*VALUE(MID(K303,1,2)), "No", "Yes"))))</f>
        <v>N/A</v>
      </c>
    </row>
    <row r="304" spans="1:12" x14ac:dyDescent="0.25">
      <c r="A304" s="95" t="s">
        <v>901</v>
      </c>
      <c r="B304" s="83" t="s">
        <v>127</v>
      </c>
      <c r="C304" s="89" t="s">
        <v>50</v>
      </c>
      <c r="D304" s="81" t="str">
        <f>IF(OR($B304="N/A",$C304="N/A"),"N/A",IF(C304&gt;0,"No",IF(C304&lt;0,"No","Yes")))</f>
        <v>N/A</v>
      </c>
      <c r="E304" s="89">
        <v>0</v>
      </c>
      <c r="F304" s="81" t="str">
        <f t="shared" ref="F304:F305" si="92">IF($B304="N/A","N/A",IF(E304&gt;0,"No",IF(E304&lt;0,"No","Yes")))</f>
        <v>Yes</v>
      </c>
      <c r="G304" s="89">
        <v>0</v>
      </c>
      <c r="H304" s="81" t="str">
        <f t="shared" ref="H304:H305" si="93">IF($B304="N/A","N/A",IF(G304&gt;0,"No",IF(G304&lt;0,"No","Yes")))</f>
        <v>Yes</v>
      </c>
      <c r="I304" s="99" t="s">
        <v>50</v>
      </c>
      <c r="J304" s="99" t="s">
        <v>1088</v>
      </c>
      <c r="K304" s="109" t="s">
        <v>163</v>
      </c>
      <c r="L304" s="92" t="str">
        <f t="shared" si="91"/>
        <v>N/A</v>
      </c>
    </row>
    <row r="305" spans="1:12" x14ac:dyDescent="0.25">
      <c r="A305" s="95" t="s">
        <v>902</v>
      </c>
      <c r="B305" s="83" t="s">
        <v>127</v>
      </c>
      <c r="C305" s="89" t="s">
        <v>50</v>
      </c>
      <c r="D305" s="81" t="str">
        <f>IF(OR($B305="N/A",$C305="N/A"),"N/A",IF(C305&gt;0,"No",IF(C305&lt;0,"No","Yes")))</f>
        <v>N/A</v>
      </c>
      <c r="E305" s="89">
        <v>0</v>
      </c>
      <c r="F305" s="81" t="str">
        <f t="shared" si="92"/>
        <v>Yes</v>
      </c>
      <c r="G305" s="89">
        <v>1</v>
      </c>
      <c r="H305" s="81" t="str">
        <f t="shared" si="93"/>
        <v>No</v>
      </c>
      <c r="I305" s="99" t="s">
        <v>50</v>
      </c>
      <c r="J305" s="99" t="s">
        <v>1088</v>
      </c>
      <c r="K305" s="109" t="s">
        <v>163</v>
      </c>
      <c r="L305" s="92" t="str">
        <f t="shared" ref="L305" si="94">IF(J305="Div by 0", "N/A", IF(K305="N/A","N/A", IF(J305&gt;VALUE(MID(K305,1,2)), "No", IF(J305&lt;-1*VALUE(MID(K305,1,2)), "No", "Yes"))))</f>
        <v>N/A</v>
      </c>
    </row>
    <row r="306" spans="1:12" ht="13" x14ac:dyDescent="0.3">
      <c r="A306" s="238" t="s">
        <v>158</v>
      </c>
      <c r="B306" s="220"/>
      <c r="C306" s="220"/>
      <c r="D306" s="220"/>
      <c r="E306" s="220"/>
      <c r="F306" s="220"/>
      <c r="G306" s="220"/>
      <c r="H306" s="220"/>
      <c r="I306" s="220"/>
      <c r="J306" s="220"/>
      <c r="K306" s="220"/>
      <c r="L306" s="221"/>
    </row>
    <row r="307" spans="1:12" ht="13" x14ac:dyDescent="0.3">
      <c r="A307" s="235" t="s">
        <v>363</v>
      </c>
      <c r="B307" s="220"/>
      <c r="C307" s="220"/>
      <c r="D307" s="220"/>
      <c r="E307" s="220"/>
      <c r="F307" s="220"/>
      <c r="G307" s="220"/>
      <c r="H307" s="220"/>
      <c r="I307" s="220"/>
      <c r="J307" s="220"/>
      <c r="K307" s="220"/>
      <c r="L307" s="221"/>
    </row>
    <row r="308" spans="1:12" x14ac:dyDescent="0.25">
      <c r="A308" s="88" t="s">
        <v>357</v>
      </c>
      <c r="B308" s="100" t="s">
        <v>50</v>
      </c>
      <c r="C308" s="100">
        <v>0</v>
      </c>
      <c r="D308" s="102" t="str">
        <f>IF($B308="N/A","N/A",IF(C308&gt;10,"No",IF(C308&lt;-10,"No","Yes")))</f>
        <v>N/A</v>
      </c>
      <c r="E308" s="100">
        <v>0</v>
      </c>
      <c r="F308" s="102" t="str">
        <f>IF($B308="N/A","N/A",IF(E308&gt;10,"No",IF(E308&lt;-10,"No","Yes")))</f>
        <v>N/A</v>
      </c>
      <c r="G308" s="100">
        <v>0</v>
      </c>
      <c r="H308" s="102" t="str">
        <f>IF($B308="N/A","N/A",IF(G308&gt;10,"No",IF(G308&lt;-10,"No","Yes")))</f>
        <v>N/A</v>
      </c>
      <c r="I308" s="103" t="s">
        <v>1088</v>
      </c>
      <c r="J308" s="103" t="s">
        <v>1088</v>
      </c>
      <c r="K308" s="100" t="s">
        <v>50</v>
      </c>
      <c r="L308" s="104" t="str">
        <f>IF(J308="Div by 0", "N/A", IF(K308="N/A","N/A", IF(J308&gt;VALUE(MID(K308,1,2)), "No", IF(J308&lt;-1*VALUE(MID(K308,1,2)), "No", "Yes"))))</f>
        <v>N/A</v>
      </c>
    </row>
    <row r="309" spans="1:12" x14ac:dyDescent="0.25">
      <c r="A309" s="88" t="s">
        <v>358</v>
      </c>
      <c r="B309" s="89" t="s">
        <v>50</v>
      </c>
      <c r="C309" s="89">
        <v>0</v>
      </c>
      <c r="D309" s="81" t="str">
        <f>IF($B309="N/A","N/A",IF(C309&gt;10,"No",IF(C309&lt;-10,"No","Yes")))</f>
        <v>N/A</v>
      </c>
      <c r="E309" s="89">
        <v>0</v>
      </c>
      <c r="F309" s="81" t="str">
        <f>IF($B309="N/A","N/A",IF(E309&gt;10,"No",IF(E309&lt;-10,"No","Yes")))</f>
        <v>N/A</v>
      </c>
      <c r="G309" s="89">
        <v>0</v>
      </c>
      <c r="H309" s="81" t="str">
        <f>IF($B309="N/A","N/A",IF(G309&gt;10,"No",IF(G309&lt;-10,"No","Yes")))</f>
        <v>N/A</v>
      </c>
      <c r="I309" s="82" t="s">
        <v>1088</v>
      </c>
      <c r="J309" s="82" t="s">
        <v>1088</v>
      </c>
      <c r="K309" s="89" t="s">
        <v>50</v>
      </c>
      <c r="L309" s="84" t="str">
        <f>IF(J309="Div by 0", "N/A", IF(K309="N/A","N/A", IF(J309&gt;VALUE(MID(K309,1,2)), "No", IF(J309&lt;-1*VALUE(MID(K309,1,2)), "No", "Yes"))))</f>
        <v>N/A</v>
      </c>
    </row>
    <row r="310" spans="1:12" x14ac:dyDescent="0.25">
      <c r="A310" s="133" t="s">
        <v>992</v>
      </c>
      <c r="B310" s="79" t="s">
        <v>50</v>
      </c>
      <c r="C310" s="99" t="s">
        <v>50</v>
      </c>
      <c r="D310" s="81" t="str">
        <f>IF($B310="N/A","N/A",IF(C310&gt;10,"No",IF(C310&lt;-10,"No","Yes")))</f>
        <v>N/A</v>
      </c>
      <c r="E310" s="99" t="s">
        <v>50</v>
      </c>
      <c r="F310" s="81" t="str">
        <f>IF($B310="N/A","N/A",IF(E310&gt;10,"No",IF(E310&lt;-10,"No","Yes")))</f>
        <v>N/A</v>
      </c>
      <c r="G310" s="99" t="s">
        <v>1088</v>
      </c>
      <c r="H310" s="81" t="str">
        <f>IF($B310="N/A","N/A",IF(G310&gt;10,"No",IF(G310&lt;-10,"No","Yes")))</f>
        <v>N/A</v>
      </c>
      <c r="I310" s="99" t="s">
        <v>50</v>
      </c>
      <c r="J310" s="99" t="s">
        <v>50</v>
      </c>
      <c r="K310" s="79" t="s">
        <v>50</v>
      </c>
      <c r="L310" s="84" t="str">
        <f>IF(J310="Div by 0", "N/A", IF(K310="N/A","N/A", IF(J310&gt;VALUE(MID(K310,1,2)), "No", IF(J310&lt;-1*VALUE(MID(K310,1,2)), "No", "Yes"))))</f>
        <v>N/A</v>
      </c>
    </row>
    <row r="311" spans="1:12" ht="12.75" customHeight="1" x14ac:dyDescent="0.25">
      <c r="A311" s="88" t="s">
        <v>359</v>
      </c>
      <c r="B311" s="128" t="s">
        <v>50</v>
      </c>
      <c r="C311" s="128">
        <v>0</v>
      </c>
      <c r="D311" s="98" t="str">
        <f>IF($B311="N/A","N/A",IF(C311&gt;10,"No",IF(C311&lt;-10,"No","Yes")))</f>
        <v>N/A</v>
      </c>
      <c r="E311" s="128">
        <v>0</v>
      </c>
      <c r="F311" s="98" t="str">
        <f>IF($B311="N/A","N/A",IF(E311&gt;10,"No",IF(E311&lt;-10,"No","Yes")))</f>
        <v>N/A</v>
      </c>
      <c r="G311" s="128">
        <v>0</v>
      </c>
      <c r="H311" s="98" t="str">
        <f>IF($B311="N/A","N/A",IF(G311&gt;10,"No",IF(G311&lt;-10,"No","Yes")))</f>
        <v>N/A</v>
      </c>
      <c r="I311" s="99" t="s">
        <v>1088</v>
      </c>
      <c r="J311" s="99" t="s">
        <v>1088</v>
      </c>
      <c r="K311" s="128" t="s">
        <v>50</v>
      </c>
      <c r="L311" s="92" t="str">
        <f>IF(J311="Div by 0", "N/A", IF(K311="N/A","N/A", IF(J311&gt;VALUE(MID(K311,1,2)), "No", IF(J311&lt;-1*VALUE(MID(K311,1,2)), "No", "Yes"))))</f>
        <v>N/A</v>
      </c>
    </row>
    <row r="312" spans="1:12" ht="13" x14ac:dyDescent="0.3">
      <c r="A312" s="235" t="s">
        <v>364</v>
      </c>
      <c r="B312" s="220"/>
      <c r="C312" s="220"/>
      <c r="D312" s="220"/>
      <c r="E312" s="220"/>
      <c r="F312" s="220"/>
      <c r="G312" s="220"/>
      <c r="H312" s="220"/>
      <c r="I312" s="220"/>
      <c r="J312" s="220"/>
      <c r="K312" s="220"/>
      <c r="L312" s="221"/>
    </row>
    <row r="313" spans="1:12" x14ac:dyDescent="0.25">
      <c r="A313" s="88" t="s">
        <v>360</v>
      </c>
      <c r="B313" s="100" t="s">
        <v>50</v>
      </c>
      <c r="C313" s="100">
        <v>0</v>
      </c>
      <c r="D313" s="102" t="str">
        <f>IF($B313="N/A","N/A",IF(C313&gt;10,"No",IF(C313&lt;-10,"No","Yes")))</f>
        <v>N/A</v>
      </c>
      <c r="E313" s="100">
        <v>0</v>
      </c>
      <c r="F313" s="102" t="str">
        <f>IF($B313="N/A","N/A",IF(E313&gt;10,"No",IF(E313&lt;-10,"No","Yes")))</f>
        <v>N/A</v>
      </c>
      <c r="G313" s="100">
        <v>0</v>
      </c>
      <c r="H313" s="102" t="str">
        <f>IF($B313="N/A","N/A",IF(G313&gt;10,"No",IF(G313&lt;-10,"No","Yes")))</f>
        <v>N/A</v>
      </c>
      <c r="I313" s="103" t="s">
        <v>1088</v>
      </c>
      <c r="J313" s="103" t="s">
        <v>1088</v>
      </c>
      <c r="K313" s="100" t="s">
        <v>50</v>
      </c>
      <c r="L313" s="104" t="str">
        <f>IF(J313="Div by 0", "N/A", IF(K313="N/A","N/A", IF(J313&gt;VALUE(MID(K313,1,2)), "No", IF(J313&lt;-1*VALUE(MID(K313,1,2)), "No", "Yes"))))</f>
        <v>N/A</v>
      </c>
    </row>
    <row r="314" spans="1:12" x14ac:dyDescent="0.25">
      <c r="A314" s="88" t="s">
        <v>361</v>
      </c>
      <c r="B314" s="89" t="s">
        <v>50</v>
      </c>
      <c r="C314" s="89">
        <v>0</v>
      </c>
      <c r="D314" s="81" t="str">
        <f>IF($B314="N/A","N/A",IF(C314&gt;10,"No",IF(C314&lt;-10,"No","Yes")))</f>
        <v>N/A</v>
      </c>
      <c r="E314" s="89">
        <v>0</v>
      </c>
      <c r="F314" s="81" t="str">
        <f>IF($B314="N/A","N/A",IF(E314&gt;10,"No",IF(E314&lt;-10,"No","Yes")))</f>
        <v>N/A</v>
      </c>
      <c r="G314" s="89">
        <v>0</v>
      </c>
      <c r="H314" s="81" t="str">
        <f>IF($B314="N/A","N/A",IF(G314&gt;10,"No",IF(G314&lt;-10,"No","Yes")))</f>
        <v>N/A</v>
      </c>
      <c r="I314" s="82" t="s">
        <v>1088</v>
      </c>
      <c r="J314" s="82" t="s">
        <v>1088</v>
      </c>
      <c r="K314" s="89" t="s">
        <v>50</v>
      </c>
      <c r="L314" s="84" t="str">
        <f>IF(J314="Div by 0", "N/A", IF(K314="N/A","N/A", IF(J314&gt;VALUE(MID(K314,1,2)), "No", IF(J314&lt;-1*VALUE(MID(K314,1,2)), "No", "Yes"))))</f>
        <v>N/A</v>
      </c>
    </row>
    <row r="315" spans="1:12" ht="12.75" customHeight="1" x14ac:dyDescent="0.25">
      <c r="A315" s="88" t="s">
        <v>362</v>
      </c>
      <c r="B315" s="128" t="s">
        <v>50</v>
      </c>
      <c r="C315" s="128">
        <v>0</v>
      </c>
      <c r="D315" s="98" t="str">
        <f>IF($B315="N/A","N/A",IF(C315&gt;10,"No",IF(C315&lt;-10,"No","Yes")))</f>
        <v>N/A</v>
      </c>
      <c r="E315" s="128">
        <v>0</v>
      </c>
      <c r="F315" s="98" t="str">
        <f>IF($B315="N/A","N/A",IF(E315&gt;10,"No",IF(E315&lt;-10,"No","Yes")))</f>
        <v>N/A</v>
      </c>
      <c r="G315" s="128">
        <v>0</v>
      </c>
      <c r="H315" s="98" t="str">
        <f>IF($B315="N/A","N/A",IF(G315&gt;10,"No",IF(G315&lt;-10,"No","Yes")))</f>
        <v>N/A</v>
      </c>
      <c r="I315" s="99" t="s">
        <v>1088</v>
      </c>
      <c r="J315" s="99" t="s">
        <v>1088</v>
      </c>
      <c r="K315" s="128" t="s">
        <v>50</v>
      </c>
      <c r="L315" s="92" t="str">
        <f>IF(J315="Div by 0", "N/A", IF(K315="N/A","N/A", IF(J315&gt;VALUE(MID(K315,1,2)), "No", IF(J315&lt;-1*VALUE(MID(K315,1,2)), "No", "Yes"))))</f>
        <v>N/A</v>
      </c>
    </row>
    <row r="316" spans="1:12" ht="13" x14ac:dyDescent="0.3">
      <c r="A316" s="235" t="s">
        <v>365</v>
      </c>
      <c r="B316" s="220"/>
      <c r="C316" s="220"/>
      <c r="D316" s="220"/>
      <c r="E316" s="220"/>
      <c r="F316" s="220"/>
      <c r="G316" s="220"/>
      <c r="H316" s="220"/>
      <c r="I316" s="220"/>
      <c r="J316" s="220"/>
      <c r="K316" s="220"/>
      <c r="L316" s="221"/>
    </row>
    <row r="317" spans="1:12" x14ac:dyDescent="0.25">
      <c r="A317" s="88" t="s">
        <v>367</v>
      </c>
      <c r="B317" s="100" t="s">
        <v>50</v>
      </c>
      <c r="C317" s="100">
        <v>18098</v>
      </c>
      <c r="D317" s="102" t="str">
        <f>IF($B317="N/A","N/A",IF(C317&gt;10,"No",IF(C317&lt;-10,"No","Yes")))</f>
        <v>N/A</v>
      </c>
      <c r="E317" s="100">
        <v>20665</v>
      </c>
      <c r="F317" s="102" t="str">
        <f>IF($B317="N/A","N/A",IF(E317&gt;10,"No",IF(E317&lt;-10,"No","Yes")))</f>
        <v>N/A</v>
      </c>
      <c r="G317" s="100">
        <v>22115</v>
      </c>
      <c r="H317" s="102" t="str">
        <f>IF($B317="N/A","N/A",IF(G317&gt;10,"No",IF(G317&lt;-10,"No","Yes")))</f>
        <v>N/A</v>
      </c>
      <c r="I317" s="103">
        <v>14.18</v>
      </c>
      <c r="J317" s="103">
        <v>7.0170000000000003</v>
      </c>
      <c r="K317" s="100" t="s">
        <v>50</v>
      </c>
      <c r="L317" s="104" t="str">
        <f>IF(J317="Div by 0", "N/A", IF(K317="N/A","N/A", IF(J317&gt;VALUE(MID(K317,1,2)), "No", IF(J317&lt;-1*VALUE(MID(K317,1,2)), "No", "Yes"))))</f>
        <v>N/A</v>
      </c>
    </row>
    <row r="318" spans="1:12" x14ac:dyDescent="0.25">
      <c r="A318" s="88" t="s">
        <v>368</v>
      </c>
      <c r="B318" s="89" t="s">
        <v>50</v>
      </c>
      <c r="C318" s="89">
        <v>24574</v>
      </c>
      <c r="D318" s="81" t="str">
        <f>IF($B318="N/A","N/A",IF(C318&gt;10,"No",IF(C318&lt;-10,"No","Yes")))</f>
        <v>N/A</v>
      </c>
      <c r="E318" s="89">
        <v>26673</v>
      </c>
      <c r="F318" s="81" t="str">
        <f>IF($B318="N/A","N/A",IF(E318&gt;10,"No",IF(E318&lt;-10,"No","Yes")))</f>
        <v>N/A</v>
      </c>
      <c r="G318" s="89">
        <v>28356</v>
      </c>
      <c r="H318" s="81" t="str">
        <f>IF($B318="N/A","N/A",IF(G318&gt;10,"No",IF(G318&lt;-10,"No","Yes")))</f>
        <v>N/A</v>
      </c>
      <c r="I318" s="82">
        <v>8.5419999999999998</v>
      </c>
      <c r="J318" s="82">
        <v>6.31</v>
      </c>
      <c r="K318" s="89" t="s">
        <v>50</v>
      </c>
      <c r="L318" s="84" t="str">
        <f>IF(J318="Div by 0", "N/A", IF(K318="N/A","N/A", IF(J318&gt;VALUE(MID(K318,1,2)), "No", IF(J318&lt;-1*VALUE(MID(K318,1,2)), "No", "Yes"))))</f>
        <v>N/A</v>
      </c>
    </row>
    <row r="319" spans="1:12" ht="12.75" customHeight="1" x14ac:dyDescent="0.25">
      <c r="A319" s="88" t="s">
        <v>369</v>
      </c>
      <c r="B319" s="89" t="s">
        <v>50</v>
      </c>
      <c r="C319" s="89">
        <v>18584</v>
      </c>
      <c r="D319" s="81" t="str">
        <f>IF($B319="N/A","N/A",IF(C319&gt;10,"No",IF(C319&lt;-10,"No","Yes")))</f>
        <v>N/A</v>
      </c>
      <c r="E319" s="89">
        <v>20275</v>
      </c>
      <c r="F319" s="81" t="str">
        <f>IF($B319="N/A","N/A",IF(E319&gt;10,"No",IF(E319&lt;-10,"No","Yes")))</f>
        <v>N/A</v>
      </c>
      <c r="G319" s="89">
        <v>21731.916667000001</v>
      </c>
      <c r="H319" s="81" t="str">
        <f>IF($B319="N/A","N/A",IF(G319&gt;10,"No",IF(G319&lt;-10,"No","Yes")))</f>
        <v>N/A</v>
      </c>
      <c r="I319" s="82">
        <v>9.0990000000000002</v>
      </c>
      <c r="J319" s="82">
        <v>7.1859999999999999</v>
      </c>
      <c r="K319" s="89" t="s">
        <v>50</v>
      </c>
      <c r="L319" s="84" t="str">
        <f>IF(J319="Div by 0", "N/A", IF(K319="N/A","N/A", IF(J319&gt;VALUE(MID(K319,1,2)), "No", IF(J319&lt;-1*VALUE(MID(K319,1,2)), "No", "Yes"))))</f>
        <v>N/A</v>
      </c>
    </row>
    <row r="320" spans="1:12" x14ac:dyDescent="0.25">
      <c r="A320" s="88" t="s">
        <v>370</v>
      </c>
      <c r="B320" s="96" t="s">
        <v>166</v>
      </c>
      <c r="C320" s="91">
        <v>18.151000923000002</v>
      </c>
      <c r="D320" s="81" t="str">
        <f>IF(OR($B320="N/A",$C320="N/A"),"N/A",IF(C320&lt;=40,"Yes","No"))</f>
        <v>Yes</v>
      </c>
      <c r="E320" s="91">
        <v>20.292032444</v>
      </c>
      <c r="F320" s="81" t="str">
        <f>IF(OR($B320="N/A",$C320="N/A"),"N/A",IF(E320&lt;=40,"Yes","No"))</f>
        <v>Yes</v>
      </c>
      <c r="G320" s="91">
        <v>21.074951160000001</v>
      </c>
      <c r="H320" s="81" t="str">
        <f>IF(OR($B320="N/A",$C320="N/A"),"N/A",IF(G320&lt;=40,"Yes","No"))</f>
        <v>Yes</v>
      </c>
      <c r="I320" s="99">
        <v>11.8</v>
      </c>
      <c r="J320" s="99">
        <v>3.8580000000000001</v>
      </c>
      <c r="K320" s="90" t="s">
        <v>112</v>
      </c>
      <c r="L320" s="92" t="str">
        <f>IF(J320="Div by 0", "N/A", IF(K320="N/A","N/A", IF(J320&gt;VALUE(MID(K320,1,2)), "No", IF(J320&lt;-1*VALUE(MID(K320,1,2)), "No", "Yes"))))</f>
        <v>Yes</v>
      </c>
    </row>
    <row r="321" spans="1:12" ht="13" x14ac:dyDescent="0.3">
      <c r="A321" s="236" t="s">
        <v>366</v>
      </c>
      <c r="B321" s="220"/>
      <c r="C321" s="220"/>
      <c r="D321" s="220"/>
      <c r="E321" s="220"/>
      <c r="F321" s="220"/>
      <c r="G321" s="220"/>
      <c r="H321" s="220"/>
      <c r="I321" s="220"/>
      <c r="J321" s="220"/>
      <c r="K321" s="220"/>
      <c r="L321" s="221"/>
    </row>
    <row r="322" spans="1:12" ht="12.75" customHeight="1" x14ac:dyDescent="0.25">
      <c r="A322" s="134" t="s">
        <v>371</v>
      </c>
      <c r="B322" s="100" t="s">
        <v>50</v>
      </c>
      <c r="C322" s="100">
        <v>0</v>
      </c>
      <c r="D322" s="100" t="s">
        <v>50</v>
      </c>
      <c r="E322" s="100">
        <v>0</v>
      </c>
      <c r="F322" s="100" t="s">
        <v>50</v>
      </c>
      <c r="G322" s="100">
        <v>0</v>
      </c>
      <c r="H322" s="100" t="s">
        <v>50</v>
      </c>
      <c r="I322" s="103" t="s">
        <v>1088</v>
      </c>
      <c r="J322" s="103" t="s">
        <v>1088</v>
      </c>
      <c r="K322" s="100" t="s">
        <v>50</v>
      </c>
      <c r="L322" s="104" t="str">
        <f>IF(J322="Div by 0", "N/A", IF(K322="N/A","N/A", IF(J322&gt;VALUE(MID(K322,1,2)), "No", IF(J322&lt;-1*VALUE(MID(K322,1,2)), "No", "Yes"))))</f>
        <v>N/A</v>
      </c>
    </row>
    <row r="323" spans="1:12" x14ac:dyDescent="0.25">
      <c r="A323" s="134" t="s">
        <v>372</v>
      </c>
      <c r="B323" s="89" t="s">
        <v>50</v>
      </c>
      <c r="C323" s="89">
        <v>0</v>
      </c>
      <c r="D323" s="89" t="s">
        <v>50</v>
      </c>
      <c r="E323" s="89">
        <v>0</v>
      </c>
      <c r="F323" s="89" t="s">
        <v>50</v>
      </c>
      <c r="G323" s="89">
        <v>0</v>
      </c>
      <c r="H323" s="89" t="s">
        <v>50</v>
      </c>
      <c r="I323" s="82" t="s">
        <v>1088</v>
      </c>
      <c r="J323" s="82" t="s">
        <v>1088</v>
      </c>
      <c r="K323" s="89" t="s">
        <v>50</v>
      </c>
      <c r="L323" s="84" t="str">
        <f>IF(J323="Div by 0", "N/A", IF(K323="N/A","N/A", IF(J323&gt;VALUE(MID(K323,1,2)), "No", IF(J323&lt;-1*VALUE(MID(K323,1,2)), "No", "Yes"))))</f>
        <v>N/A</v>
      </c>
    </row>
    <row r="324" spans="1:12" x14ac:dyDescent="0.25">
      <c r="A324" s="135" t="s">
        <v>795</v>
      </c>
      <c r="B324" s="89" t="s">
        <v>50</v>
      </c>
      <c r="C324" s="89">
        <v>0</v>
      </c>
      <c r="D324" s="89" t="s">
        <v>50</v>
      </c>
      <c r="E324" s="89">
        <v>0</v>
      </c>
      <c r="F324" s="89" t="s">
        <v>50</v>
      </c>
      <c r="G324" s="89">
        <v>0</v>
      </c>
      <c r="H324" s="89" t="s">
        <v>50</v>
      </c>
      <c r="I324" s="82" t="s">
        <v>1088</v>
      </c>
      <c r="J324" s="82" t="s">
        <v>1088</v>
      </c>
      <c r="K324" s="89" t="s">
        <v>50</v>
      </c>
      <c r="L324" s="84" t="str">
        <f>IF(J324="Div by 0", "N/A", IF(K324="N/A","N/A", IF(J324&gt;VALUE(MID(K324,1,2)), "No", IF(J324&lt;-1*VALUE(MID(K324,1,2)), "No", "Yes"))))</f>
        <v>N/A</v>
      </c>
    </row>
    <row r="325" spans="1:12" ht="13" x14ac:dyDescent="0.3">
      <c r="A325" s="241" t="s">
        <v>6</v>
      </c>
      <c r="B325" s="223"/>
      <c r="C325" s="223"/>
      <c r="D325" s="223"/>
      <c r="E325" s="223"/>
      <c r="F325" s="223"/>
      <c r="G325" s="223"/>
      <c r="H325" s="223"/>
      <c r="I325" s="223"/>
      <c r="J325" s="223"/>
      <c r="K325" s="223"/>
      <c r="L325" s="223"/>
    </row>
    <row r="326" spans="1:12" x14ac:dyDescent="0.25">
      <c r="A326" s="135" t="s">
        <v>373</v>
      </c>
      <c r="B326" s="89" t="s">
        <v>50</v>
      </c>
      <c r="C326" s="89">
        <v>0</v>
      </c>
      <c r="D326" s="89" t="s">
        <v>50</v>
      </c>
      <c r="E326" s="89">
        <v>0</v>
      </c>
      <c r="F326" s="89" t="s">
        <v>50</v>
      </c>
      <c r="G326" s="89">
        <v>0</v>
      </c>
      <c r="H326" s="89" t="s">
        <v>50</v>
      </c>
      <c r="I326" s="82" t="s">
        <v>1088</v>
      </c>
      <c r="J326" s="82" t="s">
        <v>1088</v>
      </c>
      <c r="K326" s="89" t="s">
        <v>50</v>
      </c>
      <c r="L326" s="84" t="str">
        <f>IF(J326="Div by 0", "N/A", IF(K326="N/A","N/A", IF(J326&gt;VALUE(MID(K326,1,2)), "No", IF(J326&lt;-1*VALUE(MID(K326,1,2)), "No", "Yes"))))</f>
        <v>N/A</v>
      </c>
    </row>
    <row r="327" spans="1:12" x14ac:dyDescent="0.25">
      <c r="A327" s="237" t="s">
        <v>993</v>
      </c>
      <c r="B327" s="232"/>
      <c r="C327" s="232"/>
      <c r="D327" s="232"/>
      <c r="E327" s="232"/>
      <c r="F327" s="232"/>
      <c r="G327" s="232"/>
      <c r="H327" s="232"/>
      <c r="I327" s="232"/>
      <c r="J327" s="232"/>
      <c r="K327" s="232"/>
      <c r="L327" s="232"/>
    </row>
    <row r="328" spans="1:12" x14ac:dyDescent="0.25">
      <c r="A328" s="136" t="s">
        <v>994</v>
      </c>
      <c r="B328" s="89" t="s">
        <v>50</v>
      </c>
      <c r="C328" s="89" t="s">
        <v>50</v>
      </c>
      <c r="D328" s="81" t="str">
        <f>IF($B328="N/A","N/A",IF(C328&gt;10,"No",IF(C328&lt;-10,"No","Yes")))</f>
        <v>N/A</v>
      </c>
      <c r="E328" s="89" t="s">
        <v>50</v>
      </c>
      <c r="F328" s="102" t="str">
        <f t="shared" ref="F328:F338" si="95">IF($B328="N/A","N/A",IF(E328&gt;10,"No",IF(E328&lt;-10,"No","Yes")))</f>
        <v>N/A</v>
      </c>
      <c r="G328" s="89">
        <v>0</v>
      </c>
      <c r="H328" s="102" t="str">
        <f t="shared" ref="H328:H338" si="96">IF($B328="N/A","N/A",IF(G328&gt;10,"No",IF(G328&lt;-10,"No","Yes")))</f>
        <v>N/A</v>
      </c>
      <c r="I328" s="82" t="s">
        <v>50</v>
      </c>
      <c r="J328" s="82" t="s">
        <v>50</v>
      </c>
      <c r="K328" s="89" t="s">
        <v>50</v>
      </c>
      <c r="L328" s="104" t="str">
        <f t="shared" ref="L328:L338" si="97">IF(J328="Div by 0", "N/A", IF(K328="N/A","N/A", IF(J328&gt;VALUE(MID(K328,1,2)), "No", IF(J328&lt;-1*VALUE(MID(K328,1,2)), "No", "Yes"))))</f>
        <v>N/A</v>
      </c>
    </row>
    <row r="329" spans="1:12" x14ac:dyDescent="0.25">
      <c r="A329" s="136" t="s">
        <v>995</v>
      </c>
      <c r="B329" s="89" t="s">
        <v>50</v>
      </c>
      <c r="C329" s="89" t="s">
        <v>50</v>
      </c>
      <c r="D329" s="81" t="str">
        <f>IF($B329="N/A","N/A",IF(C329&gt;10,"No",IF(C329&lt;-10,"No","Yes")))</f>
        <v>N/A</v>
      </c>
      <c r="E329" s="89" t="s">
        <v>50</v>
      </c>
      <c r="F329" s="102" t="str">
        <f t="shared" si="95"/>
        <v>N/A</v>
      </c>
      <c r="G329" s="89">
        <v>0</v>
      </c>
      <c r="H329" s="102" t="str">
        <f t="shared" si="96"/>
        <v>N/A</v>
      </c>
      <c r="I329" s="82" t="s">
        <v>50</v>
      </c>
      <c r="J329" s="82" t="s">
        <v>50</v>
      </c>
      <c r="K329" s="89" t="s">
        <v>50</v>
      </c>
      <c r="L329" s="104" t="str">
        <f t="shared" si="97"/>
        <v>N/A</v>
      </c>
    </row>
    <row r="330" spans="1:12" x14ac:dyDescent="0.25">
      <c r="A330" s="237" t="s">
        <v>996</v>
      </c>
      <c r="B330" s="232"/>
      <c r="C330" s="232"/>
      <c r="D330" s="232"/>
      <c r="E330" s="232"/>
      <c r="F330" s="232"/>
      <c r="G330" s="232"/>
      <c r="H330" s="232"/>
      <c r="I330" s="232"/>
      <c r="J330" s="232"/>
      <c r="K330" s="232"/>
      <c r="L330" s="232"/>
    </row>
    <row r="331" spans="1:12" x14ac:dyDescent="0.25">
      <c r="A331" s="136" t="s">
        <v>997</v>
      </c>
      <c r="B331" s="89" t="s">
        <v>50</v>
      </c>
      <c r="C331" s="89" t="s">
        <v>50</v>
      </c>
      <c r="D331" s="81" t="str">
        <f>IF($B331="N/A","N/A",IF(C331&gt;10,"No",IF(C331&lt;-10,"No","Yes")))</f>
        <v>N/A</v>
      </c>
      <c r="E331" s="89" t="s">
        <v>50</v>
      </c>
      <c r="F331" s="102" t="str">
        <f t="shared" si="95"/>
        <v>N/A</v>
      </c>
      <c r="G331" s="89">
        <v>0</v>
      </c>
      <c r="H331" s="102" t="str">
        <f t="shared" si="96"/>
        <v>N/A</v>
      </c>
      <c r="I331" s="82" t="s">
        <v>50</v>
      </c>
      <c r="J331" s="82" t="s">
        <v>50</v>
      </c>
      <c r="K331" s="89" t="s">
        <v>50</v>
      </c>
      <c r="L331" s="104" t="str">
        <f t="shared" si="97"/>
        <v>N/A</v>
      </c>
    </row>
    <row r="332" spans="1:12" x14ac:dyDescent="0.25">
      <c r="A332" s="136" t="s">
        <v>998</v>
      </c>
      <c r="B332" s="89" t="s">
        <v>50</v>
      </c>
      <c r="C332" s="89" t="s">
        <v>50</v>
      </c>
      <c r="D332" s="81" t="str">
        <f>IF($B332="N/A","N/A",IF(C332&gt;10,"No",IF(C332&lt;-10,"No","Yes")))</f>
        <v>N/A</v>
      </c>
      <c r="E332" s="89" t="s">
        <v>50</v>
      </c>
      <c r="F332" s="102" t="str">
        <f t="shared" si="95"/>
        <v>N/A</v>
      </c>
      <c r="G332" s="89">
        <v>0</v>
      </c>
      <c r="H332" s="102" t="str">
        <f t="shared" si="96"/>
        <v>N/A</v>
      </c>
      <c r="I332" s="82" t="s">
        <v>50</v>
      </c>
      <c r="J332" s="82" t="s">
        <v>50</v>
      </c>
      <c r="K332" s="89" t="s">
        <v>50</v>
      </c>
      <c r="L332" s="104" t="str">
        <f t="shared" si="97"/>
        <v>N/A</v>
      </c>
    </row>
    <row r="333" spans="1:12" x14ac:dyDescent="0.25">
      <c r="A333" s="237" t="s">
        <v>999</v>
      </c>
      <c r="B333" s="232"/>
      <c r="C333" s="232"/>
      <c r="D333" s="232"/>
      <c r="E333" s="232"/>
      <c r="F333" s="232"/>
      <c r="G333" s="232"/>
      <c r="H333" s="232"/>
      <c r="I333" s="232"/>
      <c r="J333" s="232"/>
      <c r="K333" s="232"/>
      <c r="L333" s="232"/>
    </row>
    <row r="334" spans="1:12" x14ac:dyDescent="0.25">
      <c r="A334" s="136" t="s">
        <v>1000</v>
      </c>
      <c r="B334" s="89" t="s">
        <v>50</v>
      </c>
      <c r="C334" s="89" t="s">
        <v>50</v>
      </c>
      <c r="D334" s="81" t="str">
        <f>IF($B334="N/A","N/A",IF(C334&gt;10,"No",IF(C334&lt;-10,"No","Yes")))</f>
        <v>N/A</v>
      </c>
      <c r="E334" s="89" t="s">
        <v>50</v>
      </c>
      <c r="F334" s="102" t="str">
        <f t="shared" si="95"/>
        <v>N/A</v>
      </c>
      <c r="G334" s="89">
        <v>0</v>
      </c>
      <c r="H334" s="102" t="str">
        <f t="shared" si="96"/>
        <v>N/A</v>
      </c>
      <c r="I334" s="82" t="s">
        <v>50</v>
      </c>
      <c r="J334" s="82" t="s">
        <v>50</v>
      </c>
      <c r="K334" s="89" t="s">
        <v>50</v>
      </c>
      <c r="L334" s="104" t="str">
        <f t="shared" si="97"/>
        <v>N/A</v>
      </c>
    </row>
    <row r="335" spans="1:12" x14ac:dyDescent="0.25">
      <c r="A335" s="136" t="s">
        <v>1001</v>
      </c>
      <c r="B335" s="89" t="s">
        <v>50</v>
      </c>
      <c r="C335" s="89" t="s">
        <v>50</v>
      </c>
      <c r="D335" s="81" t="str">
        <f>IF($B335="N/A","N/A",IF(C335&gt;10,"No",IF(C335&lt;-10,"No","Yes")))</f>
        <v>N/A</v>
      </c>
      <c r="E335" s="89" t="s">
        <v>50</v>
      </c>
      <c r="F335" s="102" t="str">
        <f t="shared" si="95"/>
        <v>N/A</v>
      </c>
      <c r="G335" s="89">
        <v>0</v>
      </c>
      <c r="H335" s="102" t="str">
        <f t="shared" si="96"/>
        <v>N/A</v>
      </c>
      <c r="I335" s="82" t="s">
        <v>50</v>
      </c>
      <c r="J335" s="82" t="s">
        <v>50</v>
      </c>
      <c r="K335" s="89" t="s">
        <v>50</v>
      </c>
      <c r="L335" s="104" t="str">
        <f t="shared" si="97"/>
        <v>N/A</v>
      </c>
    </row>
    <row r="336" spans="1:12" x14ac:dyDescent="0.25">
      <c r="A336" s="237" t="s">
        <v>1002</v>
      </c>
      <c r="B336" s="232"/>
      <c r="C336" s="232"/>
      <c r="D336" s="232"/>
      <c r="E336" s="232"/>
      <c r="F336" s="232"/>
      <c r="G336" s="232"/>
      <c r="H336" s="232"/>
      <c r="I336" s="232"/>
      <c r="J336" s="232"/>
      <c r="K336" s="232"/>
      <c r="L336" s="232"/>
    </row>
    <row r="337" spans="1:12" x14ac:dyDescent="0.25">
      <c r="A337" s="136" t="s">
        <v>1003</v>
      </c>
      <c r="B337" s="89" t="s">
        <v>50</v>
      </c>
      <c r="C337" s="89" t="s">
        <v>50</v>
      </c>
      <c r="D337" s="81" t="str">
        <f>IF($B337="N/A","N/A",IF(C337&gt;10,"No",IF(C337&lt;-10,"No","Yes")))</f>
        <v>N/A</v>
      </c>
      <c r="E337" s="89" t="s">
        <v>50</v>
      </c>
      <c r="F337" s="102" t="str">
        <f t="shared" si="95"/>
        <v>N/A</v>
      </c>
      <c r="G337" s="89">
        <v>0</v>
      </c>
      <c r="H337" s="102" t="str">
        <f t="shared" si="96"/>
        <v>N/A</v>
      </c>
      <c r="I337" s="82" t="s">
        <v>50</v>
      </c>
      <c r="J337" s="82" t="s">
        <v>50</v>
      </c>
      <c r="K337" s="89" t="s">
        <v>50</v>
      </c>
      <c r="L337" s="104" t="str">
        <f t="shared" si="97"/>
        <v>N/A</v>
      </c>
    </row>
    <row r="338" spans="1:12" x14ac:dyDescent="0.25">
      <c r="A338" s="136" t="s">
        <v>1004</v>
      </c>
      <c r="B338" s="89" t="s">
        <v>50</v>
      </c>
      <c r="C338" s="89" t="s">
        <v>50</v>
      </c>
      <c r="D338" s="81" t="str">
        <f>IF($B338="N/A","N/A",IF(C338&gt;10,"No",IF(C338&lt;-10,"No","Yes")))</f>
        <v>N/A</v>
      </c>
      <c r="E338" s="89" t="s">
        <v>50</v>
      </c>
      <c r="F338" s="102" t="str">
        <f t="shared" si="95"/>
        <v>N/A</v>
      </c>
      <c r="G338" s="89">
        <v>0</v>
      </c>
      <c r="H338" s="102" t="str">
        <f t="shared" si="96"/>
        <v>N/A</v>
      </c>
      <c r="I338" s="82" t="s">
        <v>50</v>
      </c>
      <c r="J338" s="82" t="s">
        <v>50</v>
      </c>
      <c r="K338" s="89" t="s">
        <v>50</v>
      </c>
      <c r="L338" s="104" t="str">
        <f t="shared" si="97"/>
        <v>N/A</v>
      </c>
    </row>
    <row r="339" spans="1:12" ht="13" x14ac:dyDescent="0.3">
      <c r="A339" s="242" t="s">
        <v>146</v>
      </c>
      <c r="B339" s="223"/>
      <c r="C339" s="223"/>
      <c r="D339" s="223"/>
      <c r="E339" s="223"/>
      <c r="F339" s="223"/>
      <c r="G339" s="223"/>
      <c r="H339" s="223"/>
      <c r="I339" s="223"/>
      <c r="J339" s="223"/>
      <c r="K339" s="223"/>
      <c r="L339" s="223"/>
    </row>
    <row r="340" spans="1:12" x14ac:dyDescent="0.25">
      <c r="A340" s="137" t="s">
        <v>374</v>
      </c>
      <c r="B340" s="79" t="s">
        <v>50</v>
      </c>
      <c r="C340" s="80">
        <v>444836</v>
      </c>
      <c r="D340" s="81" t="str">
        <f>IF($B340="N/A","N/A",IF(C340&gt;10,"No",IF(C340&lt;-10,"No","Yes")))</f>
        <v>N/A</v>
      </c>
      <c r="E340" s="80">
        <v>447381</v>
      </c>
      <c r="F340" s="81" t="str">
        <f>IF($B340="N/A","N/A",IF(E340&gt;10,"No",IF(E340&lt;-10,"No","Yes")))</f>
        <v>N/A</v>
      </c>
      <c r="G340" s="80">
        <v>473188</v>
      </c>
      <c r="H340" s="81" t="str">
        <f>IF($B340="N/A","N/A",IF(G340&gt;10,"No",IF(G340&lt;-10,"No","Yes")))</f>
        <v>N/A</v>
      </c>
      <c r="I340" s="82">
        <v>0.57210000000000005</v>
      </c>
      <c r="J340" s="82">
        <v>5.7679999999999998</v>
      </c>
      <c r="K340" s="83" t="s">
        <v>112</v>
      </c>
      <c r="L340" s="84" t="str">
        <f t="shared" ref="L340:L364" si="98">IF(J340="Div by 0", "N/A", IF(K340="N/A","N/A", IF(J340&gt;VALUE(MID(K340,1,2)), "No", IF(J340&lt;-1*VALUE(MID(K340,1,2)), "No", "Yes"))))</f>
        <v>Yes</v>
      </c>
    </row>
    <row r="341" spans="1:12" x14ac:dyDescent="0.25">
      <c r="A341" s="106" t="s">
        <v>1005</v>
      </c>
      <c r="B341" s="79" t="s">
        <v>50</v>
      </c>
      <c r="C341" s="101" t="s">
        <v>50</v>
      </c>
      <c r="D341" s="81" t="str">
        <f t="shared" ref="D341:D344" si="99">IF($B341="N/A","N/A",IF(C341&gt;10,"No",IF(C341&lt;-10,"No","Yes")))</f>
        <v>N/A</v>
      </c>
      <c r="E341" s="101" t="s">
        <v>50</v>
      </c>
      <c r="F341" s="102" t="str">
        <f t="shared" ref="F341:F344" si="100">IF($B341="N/A","N/A",IF(E341&gt;10,"No",IF(E341&lt;-10,"No","Yes")))</f>
        <v>N/A</v>
      </c>
      <c r="G341" s="101">
        <v>57177</v>
      </c>
      <c r="H341" s="102" t="str">
        <f t="shared" ref="H341:H344" si="101">IF($B341="N/A","N/A",IF(G341&gt;10,"No",IF(G341&lt;-10,"No","Yes")))</f>
        <v>N/A</v>
      </c>
      <c r="I341" s="103" t="s">
        <v>50</v>
      </c>
      <c r="J341" s="103" t="s">
        <v>50</v>
      </c>
      <c r="K341" s="83" t="s">
        <v>112</v>
      </c>
      <c r="L341" s="84" t="str">
        <f>IF(J341="Div by 0", "N/A", IF(OR(J341="N/A",K341="N/A"),"N/A", IF(J341&gt;VALUE(MID(K341,1,2)), "No", IF(J341&lt;-1*VALUE(MID(K341,1,2)), "No", "Yes"))))</f>
        <v>N/A</v>
      </c>
    </row>
    <row r="342" spans="1:12" x14ac:dyDescent="0.25">
      <c r="A342" s="106" t="s">
        <v>1006</v>
      </c>
      <c r="B342" s="79" t="s">
        <v>50</v>
      </c>
      <c r="C342" s="101" t="s">
        <v>50</v>
      </c>
      <c r="D342" s="81" t="str">
        <f t="shared" si="99"/>
        <v>N/A</v>
      </c>
      <c r="E342" s="101" t="s">
        <v>50</v>
      </c>
      <c r="F342" s="102" t="str">
        <f t="shared" si="100"/>
        <v>N/A</v>
      </c>
      <c r="G342" s="101">
        <v>61894</v>
      </c>
      <c r="H342" s="102" t="str">
        <f t="shared" si="101"/>
        <v>N/A</v>
      </c>
      <c r="I342" s="103" t="s">
        <v>50</v>
      </c>
      <c r="J342" s="103" t="s">
        <v>50</v>
      </c>
      <c r="K342" s="83" t="s">
        <v>112</v>
      </c>
      <c r="L342" s="84" t="str">
        <f t="shared" ref="L342:L344" si="102">IF(J342="Div by 0", "N/A", IF(OR(J342="N/A",K342="N/A"),"N/A", IF(J342&gt;VALUE(MID(K342,1,2)), "No", IF(J342&lt;-1*VALUE(MID(K342,1,2)), "No", "Yes"))))</f>
        <v>N/A</v>
      </c>
    </row>
    <row r="343" spans="1:12" x14ac:dyDescent="0.25">
      <c r="A343" s="106" t="s">
        <v>1007</v>
      </c>
      <c r="B343" s="79" t="s">
        <v>50</v>
      </c>
      <c r="C343" s="101" t="s">
        <v>50</v>
      </c>
      <c r="D343" s="81" t="str">
        <f t="shared" si="99"/>
        <v>N/A</v>
      </c>
      <c r="E343" s="101" t="s">
        <v>50</v>
      </c>
      <c r="F343" s="102" t="str">
        <f t="shared" si="100"/>
        <v>N/A</v>
      </c>
      <c r="G343" s="101">
        <v>247434</v>
      </c>
      <c r="H343" s="102" t="str">
        <f t="shared" si="101"/>
        <v>N/A</v>
      </c>
      <c r="I343" s="103" t="s">
        <v>50</v>
      </c>
      <c r="J343" s="103" t="s">
        <v>50</v>
      </c>
      <c r="K343" s="83" t="s">
        <v>112</v>
      </c>
      <c r="L343" s="84" t="str">
        <f t="shared" si="102"/>
        <v>N/A</v>
      </c>
    </row>
    <row r="344" spans="1:12" x14ac:dyDescent="0.25">
      <c r="A344" s="106" t="s">
        <v>1008</v>
      </c>
      <c r="B344" s="79" t="s">
        <v>50</v>
      </c>
      <c r="C344" s="101" t="s">
        <v>50</v>
      </c>
      <c r="D344" s="81" t="str">
        <f t="shared" si="99"/>
        <v>N/A</v>
      </c>
      <c r="E344" s="101" t="s">
        <v>50</v>
      </c>
      <c r="F344" s="102" t="str">
        <f t="shared" si="100"/>
        <v>N/A</v>
      </c>
      <c r="G344" s="101">
        <v>106683</v>
      </c>
      <c r="H344" s="102" t="str">
        <f t="shared" si="101"/>
        <v>N/A</v>
      </c>
      <c r="I344" s="103" t="s">
        <v>50</v>
      </c>
      <c r="J344" s="103" t="s">
        <v>50</v>
      </c>
      <c r="K344" s="83" t="s">
        <v>112</v>
      </c>
      <c r="L344" s="84" t="str">
        <f t="shared" si="102"/>
        <v>N/A</v>
      </c>
    </row>
    <row r="345" spans="1:12" x14ac:dyDescent="0.25">
      <c r="A345" s="129" t="s">
        <v>511</v>
      </c>
      <c r="B345" s="79" t="s">
        <v>25</v>
      </c>
      <c r="C345" s="87">
        <v>95.767653697</v>
      </c>
      <c r="D345" s="81" t="str">
        <f>IF($B345="N/A","N/A",IF(C345&gt;80,"Yes","No"))</f>
        <v>Yes</v>
      </c>
      <c r="E345" s="87">
        <v>95.451974938999996</v>
      </c>
      <c r="F345" s="81" t="str">
        <f>IF($B345="N/A","N/A",IF(E345&gt;80,"Yes","No"))</f>
        <v>Yes</v>
      </c>
      <c r="G345" s="87">
        <v>95.369071066999993</v>
      </c>
      <c r="H345" s="81" t="str">
        <f>IF($B345="N/A","N/A",IF(G345&gt;80,"Yes","No"))</f>
        <v>Yes</v>
      </c>
      <c r="I345" s="82">
        <v>-0.33</v>
      </c>
      <c r="J345" s="82">
        <v>-8.6999999999999994E-2</v>
      </c>
      <c r="K345" s="83" t="s">
        <v>112</v>
      </c>
      <c r="L345" s="84" t="str">
        <f t="shared" si="98"/>
        <v>Yes</v>
      </c>
    </row>
    <row r="346" spans="1:12" x14ac:dyDescent="0.25">
      <c r="A346" s="129" t="s">
        <v>512</v>
      </c>
      <c r="B346" s="79" t="s">
        <v>0</v>
      </c>
      <c r="C346" s="87">
        <v>0</v>
      </c>
      <c r="D346" s="81" t="str">
        <f>IF($B346="N/A","N/A",IF(C346&gt;=5,"No",IF(C346&lt;0,"No","Yes")))</f>
        <v>Yes</v>
      </c>
      <c r="E346" s="87">
        <v>0</v>
      </c>
      <c r="F346" s="81" t="str">
        <f>IF($B346="N/A","N/A",IF(E346&gt;=5,"No",IF(E346&lt;0,"No","Yes")))</f>
        <v>Yes</v>
      </c>
      <c r="G346" s="87">
        <v>0</v>
      </c>
      <c r="H346" s="81" t="str">
        <f>IF($B346="N/A","N/A",IF(G346&gt;=5,"No",IF(G346&lt;0,"No","Yes")))</f>
        <v>Yes</v>
      </c>
      <c r="I346" s="82" t="s">
        <v>1088</v>
      </c>
      <c r="J346" s="82" t="s">
        <v>1088</v>
      </c>
      <c r="K346" s="83" t="s">
        <v>112</v>
      </c>
      <c r="L346" s="84" t="str">
        <f t="shared" si="98"/>
        <v>N/A</v>
      </c>
    </row>
    <row r="347" spans="1:12" x14ac:dyDescent="0.25">
      <c r="A347" s="129" t="s">
        <v>513</v>
      </c>
      <c r="B347" s="83" t="s">
        <v>0</v>
      </c>
      <c r="C347" s="87">
        <v>4.2323463028999999</v>
      </c>
      <c r="D347" s="81" t="str">
        <f>IF($B347="N/A","N/A",IF(C347&gt;=5,"No",IF(C347&lt;0,"No","Yes")))</f>
        <v>Yes</v>
      </c>
      <c r="E347" s="87">
        <v>4.5480250613999997</v>
      </c>
      <c r="F347" s="81" t="str">
        <f>IF($B347="N/A","N/A",IF(E347&gt;=5,"No",IF(E347&lt;0,"No","Yes")))</f>
        <v>Yes</v>
      </c>
      <c r="G347" s="87">
        <v>4.6309289330999999</v>
      </c>
      <c r="H347" s="81" t="str">
        <f>IF($B347="N/A","N/A",IF(G347&gt;=5,"No",IF(G347&lt;0,"No","Yes")))</f>
        <v>Yes</v>
      </c>
      <c r="I347" s="82">
        <v>7.4589999999999996</v>
      </c>
      <c r="J347" s="82">
        <v>1.823</v>
      </c>
      <c r="K347" s="83" t="s">
        <v>112</v>
      </c>
      <c r="L347" s="84" t="str">
        <f t="shared" si="98"/>
        <v>Yes</v>
      </c>
    </row>
    <row r="348" spans="1:12" x14ac:dyDescent="0.25">
      <c r="A348" s="129" t="s">
        <v>514</v>
      </c>
      <c r="B348" s="83" t="s">
        <v>0</v>
      </c>
      <c r="C348" s="87">
        <v>0</v>
      </c>
      <c r="D348" s="81" t="str">
        <f>IF($B348="N/A","N/A",IF(C348&gt;=5,"No",IF(C348&lt;0,"No","Yes")))</f>
        <v>Yes</v>
      </c>
      <c r="E348" s="87">
        <v>0</v>
      </c>
      <c r="F348" s="81" t="str">
        <f>IF($B348="N/A","N/A",IF(E348&gt;=5,"No",IF(E348&lt;0,"No","Yes")))</f>
        <v>Yes</v>
      </c>
      <c r="G348" s="87">
        <v>0</v>
      </c>
      <c r="H348" s="81" t="str">
        <f>IF($B348="N/A","N/A",IF(G348&gt;=5,"No",IF(G348&lt;0,"No","Yes")))</f>
        <v>Yes</v>
      </c>
      <c r="I348" s="82" t="s">
        <v>1088</v>
      </c>
      <c r="J348" s="82" t="s">
        <v>1088</v>
      </c>
      <c r="K348" s="83" t="s">
        <v>112</v>
      </c>
      <c r="L348" s="84" t="str">
        <f t="shared" si="98"/>
        <v>N/A</v>
      </c>
    </row>
    <row r="349" spans="1:12" x14ac:dyDescent="0.25">
      <c r="A349" s="129" t="s">
        <v>515</v>
      </c>
      <c r="B349" s="83" t="s">
        <v>8</v>
      </c>
      <c r="C349" s="87">
        <v>0</v>
      </c>
      <c r="D349" s="81" t="str">
        <f>IF($B349="N/A","N/A",IF(C349&gt;0,"No",IF(C349&lt;0,"No","Yes")))</f>
        <v>Yes</v>
      </c>
      <c r="E349" s="87">
        <v>0</v>
      </c>
      <c r="F349" s="81" t="str">
        <f>IF($B349="N/A","N/A",IF(E349&gt;0,"No",IF(E349&lt;0,"No","Yes")))</f>
        <v>Yes</v>
      </c>
      <c r="G349" s="87">
        <v>0</v>
      </c>
      <c r="H349" s="81" t="str">
        <f>IF($B349="N/A","N/A",IF(G349&gt;0,"No",IF(G349&lt;0,"No","Yes")))</f>
        <v>Yes</v>
      </c>
      <c r="I349" s="82" t="s">
        <v>1088</v>
      </c>
      <c r="J349" s="82" t="s">
        <v>1088</v>
      </c>
      <c r="K349" s="83" t="s">
        <v>112</v>
      </c>
      <c r="L349" s="84" t="str">
        <f t="shared" si="98"/>
        <v>N/A</v>
      </c>
    </row>
    <row r="350" spans="1:12" x14ac:dyDescent="0.25">
      <c r="A350" s="129" t="s">
        <v>516</v>
      </c>
      <c r="B350" s="83" t="s">
        <v>0</v>
      </c>
      <c r="C350" s="87">
        <v>0</v>
      </c>
      <c r="D350" s="81" t="str">
        <f>IF($B350="N/A","N/A",IF(C350&gt;=5,"No",IF(C350&lt;0,"No","Yes")))</f>
        <v>Yes</v>
      </c>
      <c r="E350" s="87">
        <v>0</v>
      </c>
      <c r="F350" s="81" t="str">
        <f>IF($B350="N/A","N/A",IF(E350&gt;=5,"No",IF(E350&lt;0,"No","Yes")))</f>
        <v>Yes</v>
      </c>
      <c r="G350" s="87">
        <v>0</v>
      </c>
      <c r="H350" s="81" t="str">
        <f>IF($B350="N/A","N/A",IF(G350&gt;=5,"No",IF(G350&lt;0,"No","Yes")))</f>
        <v>Yes</v>
      </c>
      <c r="I350" s="82" t="s">
        <v>1088</v>
      </c>
      <c r="J350" s="82" t="s">
        <v>1088</v>
      </c>
      <c r="K350" s="83" t="s">
        <v>112</v>
      </c>
      <c r="L350" s="84" t="str">
        <f t="shared" si="98"/>
        <v>N/A</v>
      </c>
    </row>
    <row r="351" spans="1:12" ht="12.75" customHeight="1" x14ac:dyDescent="0.25">
      <c r="A351" s="129" t="s">
        <v>903</v>
      </c>
      <c r="B351" s="83" t="s">
        <v>8</v>
      </c>
      <c r="C351" s="87" t="s">
        <v>50</v>
      </c>
      <c r="D351" s="81" t="str">
        <f>IF(OR($B351="N/A",$C351="N/A"),"N/A",IF(C351&gt;0,"No",IF(C351&lt;0,"No","Yes")))</f>
        <v>N/A</v>
      </c>
      <c r="E351" s="87">
        <v>0</v>
      </c>
      <c r="F351" s="81" t="str">
        <f t="shared" ref="F351:F352" si="103">IF($B351="N/A","N/A",IF(E351&gt;0,"No",IF(E351&lt;0,"No","Yes")))</f>
        <v>Yes</v>
      </c>
      <c r="G351" s="87">
        <v>0</v>
      </c>
      <c r="H351" s="81" t="str">
        <f t="shared" ref="H351:H352" si="104">IF($B351="N/A","N/A",IF(G351&gt;0,"No",IF(G351&lt;0,"No","Yes")))</f>
        <v>Yes</v>
      </c>
      <c r="I351" s="82" t="s">
        <v>50</v>
      </c>
      <c r="J351" s="82" t="s">
        <v>1088</v>
      </c>
      <c r="K351" s="83" t="s">
        <v>112</v>
      </c>
      <c r="L351" s="84" t="str">
        <f t="shared" ref="L351:L352" si="105">IF(J351="Div by 0", "N/A", IF(K351="N/A","N/A", IF(J351&gt;VALUE(MID(K351,1,2)), "No", IF(J351&lt;-1*VALUE(MID(K351,1,2)), "No", "Yes"))))</f>
        <v>N/A</v>
      </c>
    </row>
    <row r="352" spans="1:12" x14ac:dyDescent="0.25">
      <c r="A352" s="129" t="s">
        <v>904</v>
      </c>
      <c r="B352" s="83" t="s">
        <v>8</v>
      </c>
      <c r="C352" s="87" t="s">
        <v>50</v>
      </c>
      <c r="D352" s="81" t="str">
        <f>IF(OR($B352="N/A",$C352="N/A"),"N/A",IF(C352&gt;0,"No",IF(C352&lt;0,"No","Yes")))</f>
        <v>N/A</v>
      </c>
      <c r="E352" s="87">
        <v>0</v>
      </c>
      <c r="F352" s="81" t="str">
        <f t="shared" si="103"/>
        <v>Yes</v>
      </c>
      <c r="G352" s="87">
        <v>0</v>
      </c>
      <c r="H352" s="81" t="str">
        <f t="shared" si="104"/>
        <v>Yes</v>
      </c>
      <c r="I352" s="82" t="s">
        <v>50</v>
      </c>
      <c r="J352" s="82" t="s">
        <v>1088</v>
      </c>
      <c r="K352" s="83" t="s">
        <v>112</v>
      </c>
      <c r="L352" s="84" t="str">
        <f t="shared" si="105"/>
        <v>N/A</v>
      </c>
    </row>
    <row r="353" spans="1:12" x14ac:dyDescent="0.25">
      <c r="A353" s="129" t="s">
        <v>517</v>
      </c>
      <c r="B353" s="83" t="s">
        <v>8</v>
      </c>
      <c r="C353" s="87">
        <v>0</v>
      </c>
      <c r="D353" s="81" t="str">
        <f>IF($B353="N/A","N/A",IF(C353&gt;0,"No",IF(C353&lt;0,"No","Yes")))</f>
        <v>Yes</v>
      </c>
      <c r="E353" s="87">
        <v>0</v>
      </c>
      <c r="F353" s="81" t="str">
        <f>IF($B353="N/A","N/A",IF(E353&gt;0,"No",IF(E353&lt;0,"No","Yes")))</f>
        <v>Yes</v>
      </c>
      <c r="G353" s="87">
        <v>0</v>
      </c>
      <c r="H353" s="81" t="str">
        <f>IF($B353="N/A","N/A",IF(G353&gt;0,"No",IF(G353&lt;0,"No","Yes")))</f>
        <v>Yes</v>
      </c>
      <c r="I353" s="82" t="s">
        <v>1088</v>
      </c>
      <c r="J353" s="82" t="s">
        <v>1088</v>
      </c>
      <c r="K353" s="83" t="s">
        <v>112</v>
      </c>
      <c r="L353" s="84" t="str">
        <f t="shared" si="98"/>
        <v>N/A</v>
      </c>
    </row>
    <row r="354" spans="1:12" x14ac:dyDescent="0.25">
      <c r="A354" s="129" t="s">
        <v>971</v>
      </c>
      <c r="B354" s="83" t="s">
        <v>8</v>
      </c>
      <c r="C354" s="87" t="s">
        <v>50</v>
      </c>
      <c r="D354" s="81" t="str">
        <f>IF(OR($B354="N/A",$C354="N/A"),"N/A",IF(C354&gt;0,"No",IF(C354&lt;0,"No","Yes")))</f>
        <v>N/A</v>
      </c>
      <c r="E354" s="87">
        <v>0</v>
      </c>
      <c r="F354" s="81" t="str">
        <f>IF($B354="N/A","N/A",IF(E354&gt;0,"No",IF(E354&lt;0,"No","Yes")))</f>
        <v>Yes</v>
      </c>
      <c r="G354" s="87">
        <v>0</v>
      </c>
      <c r="H354" s="81" t="str">
        <f>IF($B354="N/A","N/A",IF(G354&gt;0,"No",IF(G354&lt;0,"No","Yes")))</f>
        <v>Yes</v>
      </c>
      <c r="I354" s="82" t="s">
        <v>50</v>
      </c>
      <c r="J354" s="82" t="s">
        <v>1088</v>
      </c>
      <c r="K354" s="83" t="s">
        <v>112</v>
      </c>
      <c r="L354" s="84" t="str">
        <f t="shared" ref="L354" si="106">IF(J354="Div by 0", "N/A", IF(K354="N/A","N/A", IF(J354&gt;VALUE(MID(K354,1,2)), "No", IF(J354&lt;-1*VALUE(MID(K354,1,2)), "No", "Yes"))))</f>
        <v>N/A</v>
      </c>
    </row>
    <row r="355" spans="1:12" x14ac:dyDescent="0.25">
      <c r="A355" s="129" t="s">
        <v>972</v>
      </c>
      <c r="B355" s="83" t="s">
        <v>8</v>
      </c>
      <c r="C355" s="87" t="s">
        <v>50</v>
      </c>
      <c r="D355" s="81" t="str">
        <f>IF(OR($B355="N/A",$C355="N/A"),"N/A",IF(C355&gt;0,"No",IF(C355&lt;0,"No","Yes")))</f>
        <v>N/A</v>
      </c>
      <c r="E355" s="87">
        <v>0</v>
      </c>
      <c r="F355" s="81" t="str">
        <f>IF($B355="N/A","N/A",IF(E355&gt;0,"No",IF(E355&lt;0,"No","Yes")))</f>
        <v>Yes</v>
      </c>
      <c r="G355" s="87">
        <v>0</v>
      </c>
      <c r="H355" s="81" t="str">
        <f>IF($B355="N/A","N/A",IF(G355&gt;0,"No",IF(G355&lt;0,"No","Yes")))</f>
        <v>Yes</v>
      </c>
      <c r="I355" s="82" t="s">
        <v>50</v>
      </c>
      <c r="J355" s="82" t="s">
        <v>1088</v>
      </c>
      <c r="K355" s="83" t="s">
        <v>112</v>
      </c>
      <c r="L355" s="84" t="str">
        <f t="shared" ref="L355" si="107">IF(J355="Div by 0", "N/A", IF(K355="N/A","N/A", IF(J355&gt;VALUE(MID(K355,1,2)), "No", IF(J355&lt;-1*VALUE(MID(K355,1,2)), "No", "Yes"))))</f>
        <v>N/A</v>
      </c>
    </row>
    <row r="356" spans="1:12" ht="12.75" customHeight="1" x14ac:dyDescent="0.25">
      <c r="A356" s="129" t="s">
        <v>518</v>
      </c>
      <c r="B356" s="79" t="s">
        <v>50</v>
      </c>
      <c r="C356" s="87">
        <v>0</v>
      </c>
      <c r="D356" s="81" t="str">
        <f>IF($B356="N/A","N/A",IF(C356&gt;10,"No",IF(C356&lt;-10,"No","Yes")))</f>
        <v>N/A</v>
      </c>
      <c r="E356" s="87">
        <v>0</v>
      </c>
      <c r="F356" s="81" t="str">
        <f>IF($B356="N/A","N/A",IF(E356&gt;10,"No",IF(E356&lt;-10,"No","Yes")))</f>
        <v>N/A</v>
      </c>
      <c r="G356" s="87">
        <v>0</v>
      </c>
      <c r="H356" s="81" t="str">
        <f>IF($B356="N/A","N/A",IF(G356&gt;10,"No",IF(G356&lt;-10,"No","Yes")))</f>
        <v>N/A</v>
      </c>
      <c r="I356" s="82" t="s">
        <v>1088</v>
      </c>
      <c r="J356" s="82" t="s">
        <v>1088</v>
      </c>
      <c r="K356" s="83" t="s">
        <v>112</v>
      </c>
      <c r="L356" s="84" t="str">
        <f t="shared" si="98"/>
        <v>N/A</v>
      </c>
    </row>
    <row r="357" spans="1:12" ht="12.75" customHeight="1" x14ac:dyDescent="0.25">
      <c r="A357" s="129" t="s">
        <v>519</v>
      </c>
      <c r="B357" s="79" t="s">
        <v>50</v>
      </c>
      <c r="C357" s="87">
        <v>0</v>
      </c>
      <c r="D357" s="81" t="str">
        <f>IF($B357="N/A","N/A",IF(C357&gt;10,"No",IF(C357&lt;-10,"No","Yes")))</f>
        <v>N/A</v>
      </c>
      <c r="E357" s="87">
        <v>0</v>
      </c>
      <c r="F357" s="81" t="str">
        <f>IF($B357="N/A","N/A",IF(E357&gt;10,"No",IF(E357&lt;-10,"No","Yes")))</f>
        <v>N/A</v>
      </c>
      <c r="G357" s="87">
        <v>0</v>
      </c>
      <c r="H357" s="81" t="str">
        <f>IF($B357="N/A","N/A",IF(G357&gt;10,"No",IF(G357&lt;-10,"No","Yes")))</f>
        <v>N/A</v>
      </c>
      <c r="I357" s="82" t="s">
        <v>1088</v>
      </c>
      <c r="J357" s="82" t="s">
        <v>1088</v>
      </c>
      <c r="K357" s="83" t="s">
        <v>112</v>
      </c>
      <c r="L357" s="84" t="str">
        <f t="shared" si="98"/>
        <v>N/A</v>
      </c>
    </row>
    <row r="358" spans="1:12" ht="25" x14ac:dyDescent="0.25">
      <c r="A358" s="129" t="s">
        <v>520</v>
      </c>
      <c r="B358" s="79" t="s">
        <v>50</v>
      </c>
      <c r="C358" s="87">
        <v>0</v>
      </c>
      <c r="D358" s="81" t="str">
        <f>IF($B358="N/A","N/A",IF(C358&gt;10,"No",IF(C358&lt;-10,"No","Yes")))</f>
        <v>N/A</v>
      </c>
      <c r="E358" s="87">
        <v>0</v>
      </c>
      <c r="F358" s="81" t="str">
        <f>IF($B358="N/A","N/A",IF(E358&gt;10,"No",IF(E358&lt;-10,"No","Yes")))</f>
        <v>N/A</v>
      </c>
      <c r="G358" s="87">
        <v>0</v>
      </c>
      <c r="H358" s="81" t="str">
        <f>IF($B358="N/A","N/A",IF(G358&gt;10,"No",IF(G358&lt;-10,"No","Yes")))</f>
        <v>N/A</v>
      </c>
      <c r="I358" s="82" t="s">
        <v>1088</v>
      </c>
      <c r="J358" s="82" t="s">
        <v>1088</v>
      </c>
      <c r="K358" s="83" t="s">
        <v>112</v>
      </c>
      <c r="L358" s="84" t="str">
        <f t="shared" si="98"/>
        <v>N/A</v>
      </c>
    </row>
    <row r="359" spans="1:12" x14ac:dyDescent="0.25">
      <c r="A359" s="129" t="s">
        <v>521</v>
      </c>
      <c r="B359" s="79" t="s">
        <v>796</v>
      </c>
      <c r="C359" s="87">
        <v>5.4523464827000003</v>
      </c>
      <c r="D359" s="81" t="str">
        <f>IF($B359="N/A","N/A",IF(C359&gt;15,"No",IF(C359&lt;2,"No","Yes")))</f>
        <v>Yes</v>
      </c>
      <c r="E359" s="87">
        <v>4.9054385411999997</v>
      </c>
      <c r="F359" s="81" t="str">
        <f>IF($B359="N/A","N/A",IF(E359&gt;15,"No",IF(E359&lt;2,"No","Yes")))</f>
        <v>Yes</v>
      </c>
      <c r="G359" s="87">
        <v>8.6063044709999996</v>
      </c>
      <c r="H359" s="81" t="str">
        <f>IF($B359="N/A","N/A",IF(G359&gt;15,"No",IF(G359&lt;2,"No","Yes")))</f>
        <v>Yes</v>
      </c>
      <c r="I359" s="82">
        <v>-10</v>
      </c>
      <c r="J359" s="82">
        <v>75.44</v>
      </c>
      <c r="K359" s="83" t="s">
        <v>112</v>
      </c>
      <c r="L359" s="84" t="str">
        <f t="shared" si="98"/>
        <v>No</v>
      </c>
    </row>
    <row r="360" spans="1:12" x14ac:dyDescent="0.25">
      <c r="A360" s="129" t="s">
        <v>522</v>
      </c>
      <c r="B360" s="79" t="s">
        <v>50</v>
      </c>
      <c r="C360" s="80">
        <v>0</v>
      </c>
      <c r="D360" s="81" t="str">
        <f>IF($B360="N/A","N/A",IF(C360&gt;10,"No",IF(C360&lt;-10,"No","Yes")))</f>
        <v>N/A</v>
      </c>
      <c r="E360" s="80">
        <v>0</v>
      </c>
      <c r="F360" s="81" t="str">
        <f>IF($B360="N/A","N/A",IF(E360&gt;10,"No",IF(E360&lt;-10,"No","Yes")))</f>
        <v>N/A</v>
      </c>
      <c r="G360" s="80">
        <v>0</v>
      </c>
      <c r="H360" s="81" t="str">
        <f>IF($B360="N/A","N/A",IF(G360&gt;10,"No",IF(G360&lt;-10,"No","Yes")))</f>
        <v>N/A</v>
      </c>
      <c r="I360" s="82" t="s">
        <v>1088</v>
      </c>
      <c r="J360" s="82" t="s">
        <v>1088</v>
      </c>
      <c r="K360" s="83" t="s">
        <v>112</v>
      </c>
      <c r="L360" s="84" t="str">
        <f t="shared" si="98"/>
        <v>N/A</v>
      </c>
    </row>
    <row r="361" spans="1:12" x14ac:dyDescent="0.25">
      <c r="A361" s="129" t="s">
        <v>867</v>
      </c>
      <c r="B361" s="79" t="s">
        <v>50</v>
      </c>
      <c r="C361" s="80">
        <v>0</v>
      </c>
      <c r="D361" s="81" t="str">
        <f>IF($B361="N/A","N/A",IF(C361&gt;10,"No",IF(C361&lt;-10,"No","Yes")))</f>
        <v>N/A</v>
      </c>
      <c r="E361" s="80">
        <v>0</v>
      </c>
      <c r="F361" s="81" t="str">
        <f>IF($B361="N/A","N/A",IF(E361&gt;10,"No",IF(E361&lt;-10,"No","Yes")))</f>
        <v>N/A</v>
      </c>
      <c r="G361" s="80">
        <v>0</v>
      </c>
      <c r="H361" s="81" t="str">
        <f>IF($B361="N/A","N/A",IF(G361&gt;10,"No",IF(G361&lt;-10,"No","Yes")))</f>
        <v>N/A</v>
      </c>
      <c r="I361" s="82" t="s">
        <v>1088</v>
      </c>
      <c r="J361" s="82" t="s">
        <v>1088</v>
      </c>
      <c r="K361" s="83" t="s">
        <v>112</v>
      </c>
      <c r="L361" s="84" t="str">
        <f t="shared" si="98"/>
        <v>N/A</v>
      </c>
    </row>
    <row r="362" spans="1:12" x14ac:dyDescent="0.25">
      <c r="A362" s="129" t="s">
        <v>868</v>
      </c>
      <c r="B362" s="79" t="s">
        <v>50</v>
      </c>
      <c r="C362" s="80">
        <v>0</v>
      </c>
      <c r="D362" s="81" t="str">
        <f>IF($B362="N/A","N/A",IF(C362&gt;10,"No",IF(C362&lt;-10,"No","Yes")))</f>
        <v>N/A</v>
      </c>
      <c r="E362" s="80">
        <v>0</v>
      </c>
      <c r="F362" s="81" t="str">
        <f>IF($B362="N/A","N/A",IF(E362&gt;10,"No",IF(E362&lt;-10,"No","Yes")))</f>
        <v>N/A</v>
      </c>
      <c r="G362" s="80">
        <v>0</v>
      </c>
      <c r="H362" s="81" t="str">
        <f>IF($B362="N/A","N/A",IF(G362&gt;10,"No",IF(G362&lt;-10,"No","Yes")))</f>
        <v>N/A</v>
      </c>
      <c r="I362" s="82" t="s">
        <v>1088</v>
      </c>
      <c r="J362" s="82" t="s">
        <v>1088</v>
      </c>
      <c r="K362" s="83" t="s">
        <v>112</v>
      </c>
      <c r="L362" s="84" t="str">
        <f t="shared" si="98"/>
        <v>N/A</v>
      </c>
    </row>
    <row r="363" spans="1:12" x14ac:dyDescent="0.25">
      <c r="A363" s="129" t="s">
        <v>869</v>
      </c>
      <c r="B363" s="79" t="s">
        <v>50</v>
      </c>
      <c r="C363" s="80">
        <v>0</v>
      </c>
      <c r="D363" s="81" t="str">
        <f>IF($B363="N/A","N/A",IF(C363&gt;10,"No",IF(C363&lt;-10,"No","Yes")))</f>
        <v>N/A</v>
      </c>
      <c r="E363" s="80">
        <v>0</v>
      </c>
      <c r="F363" s="81" t="str">
        <f>IF($B363="N/A","N/A",IF(E363&gt;10,"No",IF(E363&lt;-10,"No","Yes")))</f>
        <v>N/A</v>
      </c>
      <c r="G363" s="80">
        <v>0</v>
      </c>
      <c r="H363" s="81" t="str">
        <f>IF($B363="N/A","N/A",IF(G363&gt;10,"No",IF(G363&lt;-10,"No","Yes")))</f>
        <v>N/A</v>
      </c>
      <c r="I363" s="82" t="s">
        <v>1088</v>
      </c>
      <c r="J363" s="82" t="s">
        <v>1088</v>
      </c>
      <c r="K363" s="83" t="s">
        <v>112</v>
      </c>
      <c r="L363" s="84" t="str">
        <f t="shared" si="98"/>
        <v>N/A</v>
      </c>
    </row>
    <row r="364" spans="1:12" x14ac:dyDescent="0.25">
      <c r="A364" s="138" t="s">
        <v>870</v>
      </c>
      <c r="B364" s="96" t="s">
        <v>50</v>
      </c>
      <c r="C364" s="107">
        <v>0</v>
      </c>
      <c r="D364" s="98" t="str">
        <f>IF($B364="N/A","N/A",IF(C364&gt;10,"No",IF(C364&lt;-10,"No","Yes")))</f>
        <v>N/A</v>
      </c>
      <c r="E364" s="107">
        <v>0</v>
      </c>
      <c r="F364" s="98" t="str">
        <f>IF($B364="N/A","N/A",IF(E364&gt;10,"No",IF(E364&lt;-10,"No","Yes")))</f>
        <v>N/A</v>
      </c>
      <c r="G364" s="107">
        <v>0</v>
      </c>
      <c r="H364" s="98" t="str">
        <f>IF($B364="N/A","N/A",IF(G364&gt;10,"No",IF(G364&lt;-10,"No","Yes")))</f>
        <v>N/A</v>
      </c>
      <c r="I364" s="99" t="s">
        <v>1088</v>
      </c>
      <c r="J364" s="99" t="s">
        <v>1088</v>
      </c>
      <c r="K364" s="90" t="s">
        <v>112</v>
      </c>
      <c r="L364" s="92" t="str">
        <f t="shared" si="98"/>
        <v>N/A</v>
      </c>
    </row>
    <row r="365" spans="1:12" ht="13" x14ac:dyDescent="0.3">
      <c r="A365" s="238" t="s">
        <v>159</v>
      </c>
      <c r="B365" s="220"/>
      <c r="C365" s="220"/>
      <c r="D365" s="220"/>
      <c r="E365" s="220"/>
      <c r="F365" s="220"/>
      <c r="G365" s="220"/>
      <c r="H365" s="220"/>
      <c r="I365" s="220"/>
      <c r="J365" s="220"/>
      <c r="K365" s="220"/>
      <c r="L365" s="221"/>
    </row>
    <row r="366" spans="1:12" x14ac:dyDescent="0.25">
      <c r="A366" s="86" t="s">
        <v>306</v>
      </c>
      <c r="B366" s="109" t="s">
        <v>50</v>
      </c>
      <c r="C366" s="139">
        <v>3936055832</v>
      </c>
      <c r="D366" s="102" t="str">
        <f t="shared" ref="D366:D372" si="108">IF($B366="N/A","N/A",IF(C366&gt;10,"No",IF(C366&lt;-10,"No","Yes")))</f>
        <v>N/A</v>
      </c>
      <c r="E366" s="139">
        <v>3982190459</v>
      </c>
      <c r="F366" s="102" t="str">
        <f t="shared" ref="F366:F372" si="109">IF($B366="N/A","N/A",IF(E366&gt;10,"No",IF(E366&lt;-10,"No","Yes")))</f>
        <v>N/A</v>
      </c>
      <c r="G366" s="139">
        <v>3897063630</v>
      </c>
      <c r="H366" s="102" t="str">
        <f t="shared" ref="H366:H372" si="110">IF($B366="N/A","N/A",IF(G366&gt;10,"No",IF(G366&lt;-10,"No","Yes")))</f>
        <v>N/A</v>
      </c>
      <c r="I366" s="103">
        <v>1.1719999999999999</v>
      </c>
      <c r="J366" s="103">
        <v>-2.14</v>
      </c>
      <c r="K366" s="109" t="s">
        <v>112</v>
      </c>
      <c r="L366" s="104" t="str">
        <f t="shared" ref="L366:L373" si="111">IF(J366="Div by 0", "N/A", IF(K366="N/A","N/A", IF(J366&gt;VALUE(MID(K366,1,2)), "No", IF(J366&lt;-1*VALUE(MID(K366,1,2)), "No", "Yes"))))</f>
        <v>Yes</v>
      </c>
    </row>
    <row r="367" spans="1:12" x14ac:dyDescent="0.25">
      <c r="A367" s="86" t="s">
        <v>375</v>
      </c>
      <c r="B367" s="83" t="s">
        <v>50</v>
      </c>
      <c r="C367" s="140">
        <v>7376.8588670999998</v>
      </c>
      <c r="D367" s="81" t="str">
        <f t="shared" si="108"/>
        <v>N/A</v>
      </c>
      <c r="E367" s="140">
        <v>7396.2869128000002</v>
      </c>
      <c r="F367" s="81" t="str">
        <f t="shared" si="109"/>
        <v>N/A</v>
      </c>
      <c r="G367" s="140">
        <v>6932.1923300999997</v>
      </c>
      <c r="H367" s="81" t="str">
        <f t="shared" si="110"/>
        <v>N/A</v>
      </c>
      <c r="I367" s="82">
        <v>0.26340000000000002</v>
      </c>
      <c r="J367" s="82">
        <v>-6.27</v>
      </c>
      <c r="K367" s="83" t="s">
        <v>112</v>
      </c>
      <c r="L367" s="84" t="str">
        <f t="shared" si="111"/>
        <v>Yes</v>
      </c>
    </row>
    <row r="368" spans="1:12" x14ac:dyDescent="0.25">
      <c r="A368" s="86" t="s">
        <v>40</v>
      </c>
      <c r="B368" s="83" t="s">
        <v>50</v>
      </c>
      <c r="C368" s="140">
        <v>1195</v>
      </c>
      <c r="D368" s="81" t="str">
        <f t="shared" si="108"/>
        <v>N/A</v>
      </c>
      <c r="E368" s="140">
        <v>1094</v>
      </c>
      <c r="F368" s="81" t="str">
        <f t="shared" si="109"/>
        <v>N/A</v>
      </c>
      <c r="G368" s="140">
        <v>88</v>
      </c>
      <c r="H368" s="81" t="str">
        <f t="shared" si="110"/>
        <v>N/A</v>
      </c>
      <c r="I368" s="82">
        <v>-8.4499999999999993</v>
      </c>
      <c r="J368" s="82">
        <v>-92</v>
      </c>
      <c r="K368" s="83" t="s">
        <v>112</v>
      </c>
      <c r="L368" s="84" t="str">
        <f t="shared" si="111"/>
        <v>No</v>
      </c>
    </row>
    <row r="369" spans="1:12" x14ac:dyDescent="0.25">
      <c r="A369" s="86" t="s">
        <v>41</v>
      </c>
      <c r="B369" s="83" t="s">
        <v>50</v>
      </c>
      <c r="C369" s="140">
        <v>1709</v>
      </c>
      <c r="D369" s="81" t="str">
        <f t="shared" si="108"/>
        <v>N/A</v>
      </c>
      <c r="E369" s="140">
        <v>1574</v>
      </c>
      <c r="F369" s="81" t="str">
        <f t="shared" si="109"/>
        <v>N/A</v>
      </c>
      <c r="G369" s="140">
        <v>471</v>
      </c>
      <c r="H369" s="81" t="str">
        <f t="shared" si="110"/>
        <v>N/A</v>
      </c>
      <c r="I369" s="82">
        <v>-7.9</v>
      </c>
      <c r="J369" s="82">
        <v>-70.099999999999994</v>
      </c>
      <c r="K369" s="83" t="s">
        <v>112</v>
      </c>
      <c r="L369" s="84" t="str">
        <f t="shared" si="111"/>
        <v>No</v>
      </c>
    </row>
    <row r="370" spans="1:12" x14ac:dyDescent="0.25">
      <c r="A370" s="86" t="s">
        <v>42</v>
      </c>
      <c r="B370" s="83" t="s">
        <v>50</v>
      </c>
      <c r="C370" s="140">
        <v>3336</v>
      </c>
      <c r="D370" s="81" t="str">
        <f t="shared" si="108"/>
        <v>N/A</v>
      </c>
      <c r="E370" s="140">
        <v>3197</v>
      </c>
      <c r="F370" s="81" t="str">
        <f t="shared" si="109"/>
        <v>N/A</v>
      </c>
      <c r="G370" s="140">
        <v>2234</v>
      </c>
      <c r="H370" s="81" t="str">
        <f t="shared" si="110"/>
        <v>N/A</v>
      </c>
      <c r="I370" s="82">
        <v>-4.17</v>
      </c>
      <c r="J370" s="82">
        <v>-30.1</v>
      </c>
      <c r="K370" s="83" t="s">
        <v>112</v>
      </c>
      <c r="L370" s="84" t="str">
        <f t="shared" si="111"/>
        <v>No</v>
      </c>
    </row>
    <row r="371" spans="1:12" x14ac:dyDescent="0.25">
      <c r="A371" s="86" t="s">
        <v>30</v>
      </c>
      <c r="B371" s="83" t="s">
        <v>50</v>
      </c>
      <c r="C371" s="140">
        <v>43399</v>
      </c>
      <c r="D371" s="81" t="str">
        <f t="shared" si="108"/>
        <v>N/A</v>
      </c>
      <c r="E371" s="140">
        <v>44013</v>
      </c>
      <c r="F371" s="81" t="str">
        <f t="shared" si="109"/>
        <v>N/A</v>
      </c>
      <c r="G371" s="140">
        <v>43517</v>
      </c>
      <c r="H371" s="81" t="str">
        <f t="shared" si="110"/>
        <v>N/A</v>
      </c>
      <c r="I371" s="82">
        <v>1.415</v>
      </c>
      <c r="J371" s="82">
        <v>-1.1299999999999999</v>
      </c>
      <c r="K371" s="83" t="s">
        <v>112</v>
      </c>
      <c r="L371" s="84" t="str">
        <f t="shared" si="111"/>
        <v>Yes</v>
      </c>
    </row>
    <row r="372" spans="1:12" x14ac:dyDescent="0.25">
      <c r="A372" s="86" t="s">
        <v>43</v>
      </c>
      <c r="B372" s="90" t="s">
        <v>50</v>
      </c>
      <c r="C372" s="97">
        <v>90860</v>
      </c>
      <c r="D372" s="98" t="str">
        <f t="shared" si="108"/>
        <v>N/A</v>
      </c>
      <c r="E372" s="97">
        <v>94024</v>
      </c>
      <c r="F372" s="98" t="str">
        <f t="shared" si="109"/>
        <v>N/A</v>
      </c>
      <c r="G372" s="97">
        <v>99247</v>
      </c>
      <c r="H372" s="98" t="str">
        <f t="shared" si="110"/>
        <v>N/A</v>
      </c>
      <c r="I372" s="99">
        <v>3.4820000000000002</v>
      </c>
      <c r="J372" s="99">
        <v>5.5549999999999997</v>
      </c>
      <c r="K372" s="90" t="s">
        <v>112</v>
      </c>
      <c r="L372" s="92" t="str">
        <f t="shared" si="111"/>
        <v>Yes</v>
      </c>
    </row>
    <row r="373" spans="1:12" x14ac:dyDescent="0.25">
      <c r="A373" s="86" t="s">
        <v>376</v>
      </c>
      <c r="B373" s="90" t="s">
        <v>50</v>
      </c>
      <c r="C373" s="97">
        <v>641680</v>
      </c>
      <c r="D373" s="98" t="str">
        <f>IF($B373="N/A","N/A",IF(C373&gt;10,"No",IF(C373&lt;-10,"No","Yes")))</f>
        <v>N/A</v>
      </c>
      <c r="E373" s="97">
        <v>631147</v>
      </c>
      <c r="F373" s="98" t="str">
        <f>IF($B373="N/A","N/A",IF(E373&gt;10,"No",IF(E373&lt;-10,"No","Yes")))</f>
        <v>N/A</v>
      </c>
      <c r="G373" s="97">
        <v>1485580</v>
      </c>
      <c r="H373" s="98" t="str">
        <f>IF($B373="N/A","N/A",IF(G373&gt;10,"No",IF(G373&lt;-10,"No","Yes")))</f>
        <v>N/A</v>
      </c>
      <c r="I373" s="99">
        <v>-1.64</v>
      </c>
      <c r="J373" s="99">
        <v>135.4</v>
      </c>
      <c r="K373" s="90" t="s">
        <v>163</v>
      </c>
      <c r="L373" s="92" t="str">
        <f t="shared" si="111"/>
        <v>No</v>
      </c>
    </row>
    <row r="374" spans="1:12" x14ac:dyDescent="0.25">
      <c r="A374" s="219" t="s">
        <v>927</v>
      </c>
      <c r="B374" s="220"/>
      <c r="C374" s="220"/>
      <c r="D374" s="220"/>
      <c r="E374" s="220"/>
      <c r="F374" s="220"/>
      <c r="G374" s="220"/>
      <c r="H374" s="220"/>
      <c r="I374" s="220"/>
      <c r="J374" s="220"/>
      <c r="K374" s="220"/>
      <c r="L374" s="221"/>
    </row>
    <row r="375" spans="1:12" x14ac:dyDescent="0.25">
      <c r="A375" s="141" t="s">
        <v>928</v>
      </c>
      <c r="B375" s="130" t="s">
        <v>50</v>
      </c>
      <c r="C375" s="110" t="s">
        <v>50</v>
      </c>
      <c r="D375" s="102" t="str">
        <f t="shared" ref="D375:D379" si="112">IF($B375="N/A","N/A",IF(C375&gt;10,"No",IF(C375&lt;-10,"No","Yes")))</f>
        <v>N/A</v>
      </c>
      <c r="E375" s="110">
        <v>6.0267011389</v>
      </c>
      <c r="F375" s="102" t="str">
        <f t="shared" ref="F375:F379" si="113">IF($B375="N/A","N/A",IF(E375&gt;10,"No",IF(E375&lt;-10,"No","Yes")))</f>
        <v>N/A</v>
      </c>
      <c r="G375" s="110">
        <v>17.127056099000001</v>
      </c>
      <c r="H375" s="102" t="str">
        <f t="shared" ref="H375:H379" si="114">IF($B375="N/A","N/A",IF(G375&gt;10,"No",IF(G375&lt;-10,"No","Yes")))</f>
        <v>N/A</v>
      </c>
      <c r="I375" s="103" t="s">
        <v>50</v>
      </c>
      <c r="J375" s="103">
        <v>184.2</v>
      </c>
      <c r="K375" s="109" t="s">
        <v>112</v>
      </c>
      <c r="L375" s="104" t="str">
        <f t="shared" ref="L375:L379" si="115">IF(J375="Div by 0", "N/A", IF(K375="N/A","N/A", IF(J375&gt;VALUE(MID(K375,1,2)), "No", IF(J375&lt;-1*VALUE(MID(K375,1,2)), "No", "Yes"))))</f>
        <v>No</v>
      </c>
    </row>
    <row r="376" spans="1:12" x14ac:dyDescent="0.25">
      <c r="A376" s="126" t="s">
        <v>582</v>
      </c>
      <c r="B376" s="79" t="s">
        <v>50</v>
      </c>
      <c r="C376" s="87" t="s">
        <v>50</v>
      </c>
      <c r="D376" s="81" t="str">
        <f t="shared" si="112"/>
        <v>N/A</v>
      </c>
      <c r="E376" s="87">
        <v>20.686913172000001</v>
      </c>
      <c r="F376" s="81" t="str">
        <f t="shared" si="113"/>
        <v>N/A</v>
      </c>
      <c r="G376" s="87">
        <v>21.876679606</v>
      </c>
      <c r="H376" s="81" t="str">
        <f t="shared" si="114"/>
        <v>N/A</v>
      </c>
      <c r="I376" s="82" t="s">
        <v>50</v>
      </c>
      <c r="J376" s="82">
        <v>5.7510000000000003</v>
      </c>
      <c r="K376" s="83" t="s">
        <v>112</v>
      </c>
      <c r="L376" s="84" t="str">
        <f t="shared" si="115"/>
        <v>Yes</v>
      </c>
    </row>
    <row r="377" spans="1:12" x14ac:dyDescent="0.25">
      <c r="A377" s="126" t="s">
        <v>585</v>
      </c>
      <c r="B377" s="79" t="s">
        <v>50</v>
      </c>
      <c r="C377" s="87" t="s">
        <v>50</v>
      </c>
      <c r="D377" s="81" t="str">
        <f t="shared" si="112"/>
        <v>N/A</v>
      </c>
      <c r="E377" s="87">
        <v>8.9301594830000006</v>
      </c>
      <c r="F377" s="81" t="str">
        <f t="shared" si="113"/>
        <v>N/A</v>
      </c>
      <c r="G377" s="87">
        <v>8.9647411852999994</v>
      </c>
      <c r="H377" s="81" t="str">
        <f t="shared" si="114"/>
        <v>N/A</v>
      </c>
      <c r="I377" s="82" t="s">
        <v>50</v>
      </c>
      <c r="J377" s="82">
        <v>0.38719999999999999</v>
      </c>
      <c r="K377" s="83" t="s">
        <v>112</v>
      </c>
      <c r="L377" s="84" t="str">
        <f t="shared" si="115"/>
        <v>Yes</v>
      </c>
    </row>
    <row r="378" spans="1:12" x14ac:dyDescent="0.25">
      <c r="A378" s="126" t="s">
        <v>588</v>
      </c>
      <c r="B378" s="79" t="s">
        <v>50</v>
      </c>
      <c r="C378" s="87" t="s">
        <v>50</v>
      </c>
      <c r="D378" s="81" t="str">
        <f t="shared" si="112"/>
        <v>N/A</v>
      </c>
      <c r="E378" s="87">
        <v>2.808616727</v>
      </c>
      <c r="F378" s="81" t="str">
        <f t="shared" si="113"/>
        <v>N/A</v>
      </c>
      <c r="G378" s="87">
        <v>18.604475718</v>
      </c>
      <c r="H378" s="81" t="str">
        <f t="shared" si="114"/>
        <v>N/A</v>
      </c>
      <c r="I378" s="82" t="s">
        <v>50</v>
      </c>
      <c r="J378" s="82">
        <v>562.4</v>
      </c>
      <c r="K378" s="83" t="s">
        <v>112</v>
      </c>
      <c r="L378" s="84" t="str">
        <f t="shared" si="115"/>
        <v>No</v>
      </c>
    </row>
    <row r="379" spans="1:12" x14ac:dyDescent="0.25">
      <c r="A379" s="126" t="s">
        <v>590</v>
      </c>
      <c r="B379" s="79" t="s">
        <v>50</v>
      </c>
      <c r="C379" s="87" t="s">
        <v>50</v>
      </c>
      <c r="D379" s="81" t="str">
        <f t="shared" si="112"/>
        <v>N/A</v>
      </c>
      <c r="E379" s="87">
        <v>4.0304966670000004</v>
      </c>
      <c r="F379" s="81" t="str">
        <f t="shared" si="113"/>
        <v>N/A</v>
      </c>
      <c r="G379" s="87">
        <v>15.762541432000001</v>
      </c>
      <c r="H379" s="81" t="str">
        <f t="shared" si="114"/>
        <v>N/A</v>
      </c>
      <c r="I379" s="82" t="s">
        <v>50</v>
      </c>
      <c r="J379" s="82">
        <v>291.10000000000002</v>
      </c>
      <c r="K379" s="83" t="s">
        <v>112</v>
      </c>
      <c r="L379" s="84" t="str">
        <f t="shared" si="115"/>
        <v>No</v>
      </c>
    </row>
    <row r="380" spans="1:12" x14ac:dyDescent="0.25">
      <c r="A380" s="219" t="s">
        <v>167</v>
      </c>
      <c r="B380" s="220"/>
      <c r="C380" s="220"/>
      <c r="D380" s="220"/>
      <c r="E380" s="220"/>
      <c r="F380" s="220"/>
      <c r="G380" s="220"/>
      <c r="H380" s="220"/>
      <c r="I380" s="220"/>
      <c r="J380" s="220"/>
      <c r="K380" s="220"/>
      <c r="L380" s="221"/>
    </row>
    <row r="381" spans="1:12" x14ac:dyDescent="0.25">
      <c r="A381" s="86" t="s">
        <v>377</v>
      </c>
      <c r="B381" s="83" t="s">
        <v>50</v>
      </c>
      <c r="C381" s="80">
        <v>0</v>
      </c>
      <c r="D381" s="81" t="str">
        <f>IF($B381="N/A","N/A",IF(C381&gt;10,"No",IF(C381&lt;-10,"No","Yes")))</f>
        <v>N/A</v>
      </c>
      <c r="E381" s="80">
        <v>0</v>
      </c>
      <c r="F381" s="81" t="str">
        <f>IF($B381="N/A","N/A",IF(E381&gt;10,"No",IF(E381&lt;-10,"No","Yes")))</f>
        <v>N/A</v>
      </c>
      <c r="G381" s="80">
        <v>11</v>
      </c>
      <c r="H381" s="81" t="str">
        <f>IF($B381="N/A","N/A",IF(G381&gt;10,"No",IF(G381&lt;-10,"No","Yes")))</f>
        <v>N/A</v>
      </c>
      <c r="I381" s="82" t="s">
        <v>1088</v>
      </c>
      <c r="J381" s="82" t="s">
        <v>1088</v>
      </c>
      <c r="K381" s="83" t="s">
        <v>50</v>
      </c>
      <c r="L381" s="84" t="str">
        <f>IF(J381="Div by 0", "N/A", IF(K381="N/A","N/A", IF(J381&gt;VALUE(MID(K381,1,2)), "No", IF(J381&lt;-1*VALUE(MID(K381,1,2)), "No", "Yes"))))</f>
        <v>N/A</v>
      </c>
    </row>
    <row r="382" spans="1:12" x14ac:dyDescent="0.25">
      <c r="A382" s="86" t="s">
        <v>378</v>
      </c>
      <c r="B382" s="90" t="s">
        <v>50</v>
      </c>
      <c r="C382" s="80">
        <v>11</v>
      </c>
      <c r="D382" s="81" t="str">
        <f>IF($B382="N/A","N/A",IF(C382&gt;10,"No",IF(C382&lt;-10,"No","Yes")))</f>
        <v>N/A</v>
      </c>
      <c r="E382" s="80">
        <v>11</v>
      </c>
      <c r="F382" s="81" t="str">
        <f>IF($B382="N/A","N/A",IF(E382&gt;10,"No",IF(E382&lt;-10,"No","Yes")))</f>
        <v>N/A</v>
      </c>
      <c r="G382" s="80">
        <v>11</v>
      </c>
      <c r="H382" s="81" t="str">
        <f>IF($B382="N/A","N/A",IF(G382&gt;10,"No",IF(G382&lt;-10,"No","Yes")))</f>
        <v>N/A</v>
      </c>
      <c r="I382" s="82">
        <v>0</v>
      </c>
      <c r="J382" s="82">
        <v>266.7</v>
      </c>
      <c r="K382" s="118" t="s">
        <v>50</v>
      </c>
      <c r="L382" s="84" t="str">
        <f>IF(J382="Div by 0", "N/A", IF(K382="N/A","N/A", IF(J382&gt;VALUE(MID(K382,1,2)), "No", IF(J382&lt;-1*VALUE(MID(K382,1,2)), "No", "Yes"))))</f>
        <v>N/A</v>
      </c>
    </row>
    <row r="383" spans="1:12" x14ac:dyDescent="0.25">
      <c r="A383" s="219" t="s">
        <v>379</v>
      </c>
      <c r="B383" s="220"/>
      <c r="C383" s="220"/>
      <c r="D383" s="220"/>
      <c r="E383" s="220"/>
      <c r="F383" s="220"/>
      <c r="G383" s="220"/>
      <c r="H383" s="220"/>
      <c r="I383" s="220"/>
      <c r="J383" s="220"/>
      <c r="K383" s="220"/>
      <c r="L383" s="221"/>
    </row>
    <row r="384" spans="1:12" x14ac:dyDescent="0.25">
      <c r="A384" s="86" t="s">
        <v>375</v>
      </c>
      <c r="B384" s="83" t="s">
        <v>50</v>
      </c>
      <c r="C384" s="140">
        <v>7376.8588670999998</v>
      </c>
      <c r="D384" s="81" t="str">
        <f>IF($B384="N/A","N/A",IF(C384&gt;10,"No",IF(C384&lt;-10,"No","Yes")))</f>
        <v>N/A</v>
      </c>
      <c r="E384" s="140">
        <v>7396.2869128000002</v>
      </c>
      <c r="F384" s="81" t="str">
        <f>IF($B384="N/A","N/A",IF(E384&gt;10,"No",IF(E384&lt;-10,"No","Yes")))</f>
        <v>N/A</v>
      </c>
      <c r="G384" s="140">
        <v>6932.1923300999997</v>
      </c>
      <c r="H384" s="81" t="str">
        <f>IF($B384="N/A","N/A",IF(G384&gt;10,"No",IF(G384&lt;-10,"No","Yes")))</f>
        <v>N/A</v>
      </c>
      <c r="I384" s="82">
        <v>0.26340000000000002</v>
      </c>
      <c r="J384" s="82">
        <v>-6.27</v>
      </c>
      <c r="K384" s="83" t="s">
        <v>112</v>
      </c>
      <c r="L384" s="84" t="str">
        <f>IF(J384="Div by 0", "N/A", IF(K384="N/A","N/A", IF(J384&gt;VALUE(MID(K384,1,2)), "No", IF(J384&lt;-1*VALUE(MID(K384,1,2)), "No", "Yes"))))</f>
        <v>Yes</v>
      </c>
    </row>
    <row r="385" spans="1:12" x14ac:dyDescent="0.25">
      <c r="A385" s="126" t="s">
        <v>582</v>
      </c>
      <c r="B385" s="109" t="s">
        <v>50</v>
      </c>
      <c r="C385" s="139">
        <v>21950.547847999998</v>
      </c>
      <c r="D385" s="102" t="str">
        <f>IF($B385="N/A","N/A",IF(C385&gt;10,"No",IF(C385&lt;-10,"No","Yes")))</f>
        <v>N/A</v>
      </c>
      <c r="E385" s="139">
        <v>21988.175963999998</v>
      </c>
      <c r="F385" s="102" t="str">
        <f>IF($B385="N/A","N/A",IF(E385&gt;10,"No",IF(E385&lt;-10,"No","Yes")))</f>
        <v>N/A</v>
      </c>
      <c r="G385" s="139">
        <v>22059.120767</v>
      </c>
      <c r="H385" s="102" t="str">
        <f>IF($B385="N/A","N/A",IF(G385&gt;10,"No",IF(G385&lt;-10,"No","Yes")))</f>
        <v>N/A</v>
      </c>
      <c r="I385" s="103">
        <v>0.1714</v>
      </c>
      <c r="J385" s="103">
        <v>0.3226</v>
      </c>
      <c r="K385" s="109" t="s">
        <v>112</v>
      </c>
      <c r="L385" s="104" t="str">
        <f>IF(J385="Div by 0", "N/A", IF(K385="N/A","N/A", IF(J385&gt;VALUE(MID(K385,1,2)), "No", IF(J385&lt;-1*VALUE(MID(K385,1,2)), "No", "Yes"))))</f>
        <v>Yes</v>
      </c>
    </row>
    <row r="386" spans="1:12" x14ac:dyDescent="0.25">
      <c r="A386" s="126" t="s">
        <v>585</v>
      </c>
      <c r="B386" s="83" t="s">
        <v>50</v>
      </c>
      <c r="C386" s="140">
        <v>22775.262127999998</v>
      </c>
      <c r="D386" s="81" t="str">
        <f>IF($B386="N/A","N/A",IF(C386&gt;10,"No",IF(C386&lt;-10,"No","Yes")))</f>
        <v>N/A</v>
      </c>
      <c r="E386" s="140">
        <v>22926.109725999999</v>
      </c>
      <c r="F386" s="81" t="str">
        <f>IF($B386="N/A","N/A",IF(E386&gt;10,"No",IF(E386&lt;-10,"No","Yes")))</f>
        <v>N/A</v>
      </c>
      <c r="G386" s="140">
        <v>25236.549771999998</v>
      </c>
      <c r="H386" s="81" t="str">
        <f>IF($B386="N/A","N/A",IF(G386&gt;10,"No",IF(G386&lt;-10,"No","Yes")))</f>
        <v>N/A</v>
      </c>
      <c r="I386" s="82">
        <v>0.6623</v>
      </c>
      <c r="J386" s="82">
        <v>10.08</v>
      </c>
      <c r="K386" s="83" t="s">
        <v>111</v>
      </c>
      <c r="L386" s="84" t="str">
        <f>IF(J386="Div by 0", "N/A", IF(K386="N/A","N/A", IF(J386&gt;VALUE(MID(K386,1,2)), "No", IF(J386&lt;-1*VALUE(MID(K386,1,2)), "No", "Yes"))))</f>
        <v>No</v>
      </c>
    </row>
    <row r="387" spans="1:12" x14ac:dyDescent="0.25">
      <c r="A387" s="59" t="s">
        <v>588</v>
      </c>
      <c r="B387" s="83" t="s">
        <v>50</v>
      </c>
      <c r="C387" s="140">
        <v>2468.9911864000001</v>
      </c>
      <c r="D387" s="81" t="str">
        <f>IF($B387="N/A","N/A",IF(C387&gt;10,"No",IF(C387&lt;-10,"No","Yes")))</f>
        <v>N/A</v>
      </c>
      <c r="E387" s="140">
        <v>2422.4080479999998</v>
      </c>
      <c r="F387" s="81" t="str">
        <f>IF($B387="N/A","N/A",IF(E387&gt;10,"No",IF(E387&lt;-10,"No","Yes")))</f>
        <v>N/A</v>
      </c>
      <c r="G387" s="140">
        <v>1506.8629954</v>
      </c>
      <c r="H387" s="81" t="str">
        <f>IF($B387="N/A","N/A",IF(G387&gt;10,"No",IF(G387&lt;-10,"No","Yes")))</f>
        <v>N/A</v>
      </c>
      <c r="I387" s="82">
        <v>-1.89</v>
      </c>
      <c r="J387" s="82">
        <v>-37.799999999999997</v>
      </c>
      <c r="K387" s="83" t="s">
        <v>111</v>
      </c>
      <c r="L387" s="84" t="str">
        <f>IF(J387="Div by 0", "N/A", IF(K387="N/A","N/A", IF(J387&gt;VALUE(MID(K387,1,2)), "No", IF(J387&lt;-1*VALUE(MID(K387,1,2)), "No", "Yes"))))</f>
        <v>No</v>
      </c>
    </row>
    <row r="388" spans="1:12" x14ac:dyDescent="0.25">
      <c r="A388" s="59" t="s">
        <v>590</v>
      </c>
      <c r="B388" s="83" t="s">
        <v>50</v>
      </c>
      <c r="C388" s="140">
        <v>2673.9033998</v>
      </c>
      <c r="D388" s="81" t="str">
        <f>IF($B388="N/A","N/A",IF(C388&gt;10,"No",IF(C388&lt;-10,"No","Yes")))</f>
        <v>N/A</v>
      </c>
      <c r="E388" s="140">
        <v>2545.2448583999999</v>
      </c>
      <c r="F388" s="81" t="str">
        <f>IF($B388="N/A","N/A",IF(E388&gt;10,"No",IF(E388&lt;-10,"No","Yes")))</f>
        <v>N/A</v>
      </c>
      <c r="G388" s="140">
        <v>1719.2556255</v>
      </c>
      <c r="H388" s="81" t="str">
        <f>IF($B388="N/A","N/A",IF(G388&gt;10,"No",IF(G388&lt;-10,"No","Yes")))</f>
        <v>N/A</v>
      </c>
      <c r="I388" s="82">
        <v>-4.8099999999999996</v>
      </c>
      <c r="J388" s="82">
        <v>-32.5</v>
      </c>
      <c r="K388" s="83" t="s">
        <v>111</v>
      </c>
      <c r="L388" s="84" t="str">
        <f>IF(J388="Div by 0", "N/A", IF(K388="N/A","N/A", IF(J388&gt;VALUE(MID(K388,1,2)), "No", IF(J388&lt;-1*VALUE(MID(K388,1,2)), "No", "Yes"))))</f>
        <v>No</v>
      </c>
    </row>
    <row r="389" spans="1:12" ht="14.25" customHeight="1" x14ac:dyDescent="0.25">
      <c r="A389" s="223" t="s">
        <v>1121</v>
      </c>
      <c r="B389" s="223"/>
      <c r="C389" s="232"/>
      <c r="D389" s="232"/>
      <c r="E389" s="232"/>
      <c r="F389" s="232"/>
      <c r="G389" s="232"/>
      <c r="H389" s="232"/>
      <c r="I389" s="232"/>
      <c r="J389" s="232"/>
      <c r="K389" s="232"/>
      <c r="L389" s="232"/>
    </row>
    <row r="390" spans="1:12" x14ac:dyDescent="0.25">
      <c r="A390" s="142" t="s">
        <v>1009</v>
      </c>
      <c r="B390" s="83" t="s">
        <v>50</v>
      </c>
      <c r="C390" s="140" t="s">
        <v>50</v>
      </c>
      <c r="D390" s="81" t="str">
        <f t="shared" ref="D390:D391" si="116">IF($B390="N/A","N/A",IF(C390&gt;10,"No",IF(C390&lt;-10,"No","Yes")))</f>
        <v>N/A</v>
      </c>
      <c r="E390" s="140" t="s">
        <v>50</v>
      </c>
      <c r="F390" s="81" t="str">
        <f t="shared" ref="F390:F391" si="117">IF($B390="N/A","N/A",IF(E390&gt;10,"No",IF(E390&lt;-10,"No","Yes")))</f>
        <v>N/A</v>
      </c>
      <c r="G390" s="140">
        <v>6811.0361584000002</v>
      </c>
      <c r="H390" s="81" t="str">
        <f t="shared" ref="H390:H391" si="118">IF($B390="N/A","N/A",IF(G390&gt;10,"No",IF(G390&lt;-10,"No","Yes")))</f>
        <v>N/A</v>
      </c>
      <c r="I390" s="82" t="s">
        <v>50</v>
      </c>
      <c r="J390" s="82" t="s">
        <v>50</v>
      </c>
      <c r="K390" s="83" t="s">
        <v>112</v>
      </c>
      <c r="L390" s="104" t="str">
        <f>IF(J390="Div by 0", "N/A", IF(OR(J390="N/A",K390="N/A"),"N/A", IF(J390&gt;VALUE(MID(K390,1,2)), "No", IF(J390&lt;-1*VALUE(MID(K390,1,2)), "No", "Yes"))))</f>
        <v>N/A</v>
      </c>
    </row>
    <row r="391" spans="1:12" x14ac:dyDescent="0.25">
      <c r="A391" s="142" t="s">
        <v>1010</v>
      </c>
      <c r="B391" s="83" t="s">
        <v>50</v>
      </c>
      <c r="C391" s="140" t="s">
        <v>50</v>
      </c>
      <c r="D391" s="81" t="str">
        <f t="shared" si="116"/>
        <v>N/A</v>
      </c>
      <c r="E391" s="140" t="s">
        <v>50</v>
      </c>
      <c r="F391" s="81" t="str">
        <f t="shared" si="117"/>
        <v>N/A</v>
      </c>
      <c r="G391" s="140">
        <v>7108.7533209000003</v>
      </c>
      <c r="H391" s="81" t="str">
        <f t="shared" si="118"/>
        <v>N/A</v>
      </c>
      <c r="I391" s="82" t="s">
        <v>50</v>
      </c>
      <c r="J391" s="82" t="s">
        <v>50</v>
      </c>
      <c r="K391" s="83" t="s">
        <v>112</v>
      </c>
      <c r="L391" s="104" t="str">
        <f>IF(J391="Div by 0", "N/A", IF(OR(J391="N/A",K391="N/A"),"N/A", IF(J391&gt;VALUE(MID(K391,1,2)), "No", IF(J391&lt;-1*VALUE(MID(K391,1,2)), "No", "Yes"))))</f>
        <v>N/A</v>
      </c>
    </row>
    <row r="392" spans="1:12" x14ac:dyDescent="0.25">
      <c r="A392" s="223" t="s">
        <v>380</v>
      </c>
      <c r="B392" s="223"/>
      <c r="C392" s="223"/>
      <c r="D392" s="223"/>
      <c r="E392" s="223"/>
      <c r="F392" s="223"/>
      <c r="G392" s="223"/>
      <c r="H392" s="223"/>
      <c r="I392" s="223"/>
      <c r="J392" s="223"/>
      <c r="K392" s="223"/>
      <c r="L392" s="223"/>
    </row>
    <row r="393" spans="1:12" x14ac:dyDescent="0.25">
      <c r="A393" s="86" t="s">
        <v>797</v>
      </c>
      <c r="B393" s="109" t="s">
        <v>50</v>
      </c>
      <c r="C393" s="139">
        <v>22033.84922</v>
      </c>
      <c r="D393" s="102" t="str">
        <f>IF($B393="N/A","N/A",IF(C393&gt;10,"No",IF(C393&lt;-10,"No","Yes")))</f>
        <v>N/A</v>
      </c>
      <c r="E393" s="139">
        <v>21900.923437000001</v>
      </c>
      <c r="F393" s="102" t="str">
        <f>IF($B393="N/A","N/A",IF(E393&gt;10,"No",IF(E393&lt;-10,"No","Yes")))</f>
        <v>N/A</v>
      </c>
      <c r="G393" s="139">
        <v>22772.125764</v>
      </c>
      <c r="H393" s="102" t="str">
        <f>IF($B393="N/A","N/A",IF(G393&gt;10,"No",IF(G393&lt;-10,"No","Yes")))</f>
        <v>N/A</v>
      </c>
      <c r="I393" s="103">
        <v>-0.60299999999999998</v>
      </c>
      <c r="J393" s="103">
        <v>3.9780000000000002</v>
      </c>
      <c r="K393" s="109" t="s">
        <v>112</v>
      </c>
      <c r="L393" s="104" t="str">
        <f>IF(J393="Div by 0", "N/A", IF(K393="N/A","N/A", IF(J393&gt;VALUE(MID(K393,1,2)), "No", IF(J393&lt;-1*VALUE(MID(K393,1,2)), "No", "Yes"))))</f>
        <v>Yes</v>
      </c>
    </row>
    <row r="394" spans="1:12" x14ac:dyDescent="0.25">
      <c r="A394" s="126" t="s">
        <v>582</v>
      </c>
      <c r="B394" s="83" t="s">
        <v>50</v>
      </c>
      <c r="C394" s="140">
        <v>22347.612626999999</v>
      </c>
      <c r="D394" s="81" t="str">
        <f>IF($B394="N/A","N/A",IF(C394&gt;10,"No",IF(C394&lt;-10,"No","Yes")))</f>
        <v>N/A</v>
      </c>
      <c r="E394" s="140">
        <v>22401.034981000001</v>
      </c>
      <c r="F394" s="81" t="str">
        <f>IF($B394="N/A","N/A",IF(E394&gt;10,"No",IF(E394&lt;-10,"No","Yes")))</f>
        <v>N/A</v>
      </c>
      <c r="G394" s="140">
        <v>22436.647525</v>
      </c>
      <c r="H394" s="81" t="str">
        <f>IF($B394="N/A","N/A",IF(G394&gt;10,"No",IF(G394&lt;-10,"No","Yes")))</f>
        <v>N/A</v>
      </c>
      <c r="I394" s="82">
        <v>0.23910000000000001</v>
      </c>
      <c r="J394" s="82">
        <v>0.159</v>
      </c>
      <c r="K394" s="83" t="s">
        <v>111</v>
      </c>
      <c r="L394" s="84" t="str">
        <f>IF(J394="Div by 0", "N/A", IF(K394="N/A","N/A", IF(J394&gt;VALUE(MID(K394,1,2)), "No", IF(J394&lt;-1*VALUE(MID(K394,1,2)), "No", "Yes"))))</f>
        <v>Yes</v>
      </c>
    </row>
    <row r="395" spans="1:12" x14ac:dyDescent="0.25">
      <c r="A395" s="126" t="s">
        <v>585</v>
      </c>
      <c r="B395" s="90" t="s">
        <v>50</v>
      </c>
      <c r="C395" s="97">
        <v>23063.485973999999</v>
      </c>
      <c r="D395" s="98" t="str">
        <f>IF($B395="N/A","N/A",IF(C395&gt;10,"No",IF(C395&lt;-10,"No","Yes")))</f>
        <v>N/A</v>
      </c>
      <c r="E395" s="97">
        <v>22852.73443</v>
      </c>
      <c r="F395" s="98" t="str">
        <f>IF($B395="N/A","N/A",IF(E395&gt;10,"No",IF(E395&lt;-10,"No","Yes")))</f>
        <v>N/A</v>
      </c>
      <c r="G395" s="97">
        <v>25387.584500000001</v>
      </c>
      <c r="H395" s="98" t="str">
        <f>IF($B395="N/A","N/A",IF(G395&gt;10,"No",IF(G395&lt;-10,"No","Yes")))</f>
        <v>N/A</v>
      </c>
      <c r="I395" s="99">
        <v>-0.91400000000000003</v>
      </c>
      <c r="J395" s="99">
        <v>11.09</v>
      </c>
      <c r="K395" s="90" t="s">
        <v>111</v>
      </c>
      <c r="L395" s="92" t="str">
        <f>IF(J395="Div by 0", "N/A", IF(K395="N/A","N/A", IF(J395&gt;VALUE(MID(K395,1,2)), "No", IF(J395&lt;-1*VALUE(MID(K395,1,2)), "No", "Yes"))))</f>
        <v>No</v>
      </c>
    </row>
    <row r="396" spans="1:12" x14ac:dyDescent="0.25">
      <c r="A396" s="132" t="s">
        <v>1011</v>
      </c>
      <c r="B396" s="83" t="s">
        <v>50</v>
      </c>
      <c r="C396" s="97" t="s">
        <v>50</v>
      </c>
      <c r="D396" s="98" t="str">
        <f t="shared" ref="D396:D397" si="119">IF($B396="N/A","N/A",IF(C396&gt;10,"No",IF(C396&lt;-10,"No","Yes")))</f>
        <v>N/A</v>
      </c>
      <c r="E396" s="97" t="s">
        <v>50</v>
      </c>
      <c r="F396" s="98" t="str">
        <f t="shared" ref="F396:F397" si="120">IF($B396="N/A","N/A",IF(E396&gt;10,"No",IF(E396&lt;-10,"No","Yes")))</f>
        <v>N/A</v>
      </c>
      <c r="G396" s="97">
        <v>21762.14645</v>
      </c>
      <c r="H396" s="98" t="str">
        <f t="shared" ref="H396:H397" si="121">IF($B396="N/A","N/A",IF(G396&gt;10,"No",IF(G396&lt;-10,"No","Yes")))</f>
        <v>N/A</v>
      </c>
      <c r="I396" s="99" t="s">
        <v>50</v>
      </c>
      <c r="J396" s="99" t="s">
        <v>50</v>
      </c>
      <c r="K396" s="83" t="s">
        <v>111</v>
      </c>
      <c r="L396" s="92" t="str">
        <f>IF(J396="Div by 0", "N/A", IF(OR(J396="N/A",K396="N/A"),"N/A", IF(J396&gt;VALUE(MID(K396,1,2)), "No", IF(J396&lt;-1*VALUE(MID(K396,1,2)), "No", "Yes"))))</f>
        <v>N/A</v>
      </c>
    </row>
    <row r="397" spans="1:12" x14ac:dyDescent="0.25">
      <c r="A397" s="132" t="s">
        <v>1012</v>
      </c>
      <c r="B397" s="83" t="s">
        <v>50</v>
      </c>
      <c r="C397" s="97" t="s">
        <v>50</v>
      </c>
      <c r="D397" s="98" t="str">
        <f t="shared" si="119"/>
        <v>N/A</v>
      </c>
      <c r="E397" s="97" t="s">
        <v>50</v>
      </c>
      <c r="F397" s="98" t="str">
        <f t="shared" si="120"/>
        <v>N/A</v>
      </c>
      <c r="G397" s="97">
        <v>24540.840748999999</v>
      </c>
      <c r="H397" s="98" t="str">
        <f t="shared" si="121"/>
        <v>N/A</v>
      </c>
      <c r="I397" s="99" t="s">
        <v>50</v>
      </c>
      <c r="J397" s="99" t="s">
        <v>50</v>
      </c>
      <c r="K397" s="83" t="s">
        <v>111</v>
      </c>
      <c r="L397" s="92" t="str">
        <f>IF(J397="Div by 0", "N/A", IF(OR(J397="N/A",K397="N/A"),"N/A", IF(J397&gt;VALUE(MID(K397,1,2)), "No", IF(J397&lt;-1*VALUE(MID(K397,1,2)), "No", "Yes"))))</f>
        <v>N/A</v>
      </c>
    </row>
    <row r="398" spans="1:12" x14ac:dyDescent="0.25">
      <c r="A398" s="126" t="s">
        <v>1086</v>
      </c>
      <c r="B398" s="90" t="s">
        <v>50</v>
      </c>
      <c r="C398" s="97" t="s">
        <v>50</v>
      </c>
      <c r="D398" s="98" t="str">
        <f t="shared" ref="D398:D410" si="122">IF($B398="N/A","N/A",IF(C398&gt;10,"No",IF(C398&lt;-10,"No","Yes")))</f>
        <v>N/A</v>
      </c>
      <c r="E398" s="97">
        <v>25339.301370000001</v>
      </c>
      <c r="F398" s="98" t="str">
        <f t="shared" ref="F398:F410" si="123">IF($B398="N/A","N/A",IF(E398&gt;10,"No",IF(E398&lt;-10,"No","Yes")))</f>
        <v>N/A</v>
      </c>
      <c r="G398" s="97">
        <v>25895.644413999999</v>
      </c>
      <c r="H398" s="98" t="str">
        <f t="shared" ref="H398:H410" si="124">IF($B398="N/A","N/A",IF(G398&gt;10,"No",IF(G398&lt;-10,"No","Yes")))</f>
        <v>N/A</v>
      </c>
      <c r="I398" s="99" t="s">
        <v>50</v>
      </c>
      <c r="J398" s="99">
        <v>2.1960000000000002</v>
      </c>
      <c r="K398" s="90" t="s">
        <v>111</v>
      </c>
      <c r="L398" s="92" t="str">
        <f t="shared" ref="L398:L410" si="125">IF(J398="Div by 0", "N/A", IF(K398="N/A","N/A", IF(J398&gt;VALUE(MID(K398,1,2)), "No", IF(J398&lt;-1*VALUE(MID(K398,1,2)), "No", "Yes"))))</f>
        <v>Yes</v>
      </c>
    </row>
    <row r="399" spans="1:12" x14ac:dyDescent="0.25">
      <c r="A399" s="126" t="s">
        <v>905</v>
      </c>
      <c r="B399" s="90" t="s">
        <v>50</v>
      </c>
      <c r="C399" s="97" t="s">
        <v>50</v>
      </c>
      <c r="D399" s="98" t="str">
        <f t="shared" si="122"/>
        <v>N/A</v>
      </c>
      <c r="E399" s="97">
        <v>1054.6587081</v>
      </c>
      <c r="F399" s="98" t="str">
        <f t="shared" si="123"/>
        <v>N/A</v>
      </c>
      <c r="G399" s="97">
        <v>1027.9503247</v>
      </c>
      <c r="H399" s="98" t="str">
        <f t="shared" si="124"/>
        <v>N/A</v>
      </c>
      <c r="I399" s="99" t="s">
        <v>50</v>
      </c>
      <c r="J399" s="99">
        <v>-2.5299999999999998</v>
      </c>
      <c r="K399" s="90" t="s">
        <v>111</v>
      </c>
      <c r="L399" s="92" t="str">
        <f t="shared" si="125"/>
        <v>Yes</v>
      </c>
    </row>
    <row r="400" spans="1:12" x14ac:dyDescent="0.25">
      <c r="A400" s="126" t="s">
        <v>906</v>
      </c>
      <c r="B400" s="90" t="s">
        <v>50</v>
      </c>
      <c r="C400" s="97" t="s">
        <v>50</v>
      </c>
      <c r="D400" s="98" t="str">
        <f t="shared" si="122"/>
        <v>N/A</v>
      </c>
      <c r="E400" s="97">
        <v>26682.374701000001</v>
      </c>
      <c r="F400" s="98" t="str">
        <f t="shared" si="123"/>
        <v>N/A</v>
      </c>
      <c r="G400" s="97">
        <v>28257.108832000002</v>
      </c>
      <c r="H400" s="98" t="str">
        <f t="shared" si="124"/>
        <v>N/A</v>
      </c>
      <c r="I400" s="99" t="s">
        <v>50</v>
      </c>
      <c r="J400" s="99">
        <v>5.9020000000000001</v>
      </c>
      <c r="K400" s="90" t="s">
        <v>111</v>
      </c>
      <c r="L400" s="92" t="str">
        <f t="shared" si="125"/>
        <v>Yes</v>
      </c>
    </row>
    <row r="401" spans="1:12" x14ac:dyDescent="0.25">
      <c r="A401" s="126" t="s">
        <v>907</v>
      </c>
      <c r="B401" s="90" t="s">
        <v>50</v>
      </c>
      <c r="C401" s="97" t="s">
        <v>50</v>
      </c>
      <c r="D401" s="98" t="str">
        <f t="shared" si="122"/>
        <v>N/A</v>
      </c>
      <c r="E401" s="97">
        <v>384.32241814000002</v>
      </c>
      <c r="F401" s="98" t="str">
        <f t="shared" si="123"/>
        <v>N/A</v>
      </c>
      <c r="G401" s="97">
        <v>469.80499892</v>
      </c>
      <c r="H401" s="98" t="str">
        <f t="shared" si="124"/>
        <v>N/A</v>
      </c>
      <c r="I401" s="99" t="s">
        <v>50</v>
      </c>
      <c r="J401" s="99">
        <v>22.24</v>
      </c>
      <c r="K401" s="90" t="s">
        <v>111</v>
      </c>
      <c r="L401" s="92" t="str">
        <f t="shared" si="125"/>
        <v>No</v>
      </c>
    </row>
    <row r="402" spans="1:12" x14ac:dyDescent="0.25">
      <c r="A402" s="126" t="s">
        <v>908</v>
      </c>
      <c r="B402" s="90" t="s">
        <v>50</v>
      </c>
      <c r="C402" s="97" t="s">
        <v>50</v>
      </c>
      <c r="D402" s="98" t="str">
        <f t="shared" si="122"/>
        <v>N/A</v>
      </c>
      <c r="E402" s="97">
        <v>37083.930219000002</v>
      </c>
      <c r="F402" s="98" t="str">
        <f t="shared" si="123"/>
        <v>N/A</v>
      </c>
      <c r="G402" s="97">
        <v>38457.148334999998</v>
      </c>
      <c r="H402" s="98" t="str">
        <f t="shared" si="124"/>
        <v>N/A</v>
      </c>
      <c r="I402" s="99" t="s">
        <v>50</v>
      </c>
      <c r="J402" s="99">
        <v>3.7029999999999998</v>
      </c>
      <c r="K402" s="90" t="s">
        <v>111</v>
      </c>
      <c r="L402" s="92" t="str">
        <f t="shared" si="125"/>
        <v>Yes</v>
      </c>
    </row>
    <row r="403" spans="1:12" x14ac:dyDescent="0.25">
      <c r="A403" s="126" t="s">
        <v>909</v>
      </c>
      <c r="B403" s="90" t="s">
        <v>50</v>
      </c>
      <c r="C403" s="97" t="s">
        <v>50</v>
      </c>
      <c r="D403" s="98" t="str">
        <f t="shared" si="122"/>
        <v>N/A</v>
      </c>
      <c r="E403" s="97" t="s">
        <v>1088</v>
      </c>
      <c r="F403" s="98" t="str">
        <f t="shared" si="123"/>
        <v>N/A</v>
      </c>
      <c r="G403" s="97" t="s">
        <v>1088</v>
      </c>
      <c r="H403" s="98" t="str">
        <f t="shared" si="124"/>
        <v>N/A</v>
      </c>
      <c r="I403" s="99" t="s">
        <v>50</v>
      </c>
      <c r="J403" s="99" t="s">
        <v>1088</v>
      </c>
      <c r="K403" s="90" t="s">
        <v>111</v>
      </c>
      <c r="L403" s="92" t="str">
        <f t="shared" si="125"/>
        <v>N/A</v>
      </c>
    </row>
    <row r="404" spans="1:12" x14ac:dyDescent="0.25">
      <c r="A404" s="126" t="s">
        <v>910</v>
      </c>
      <c r="B404" s="90" t="s">
        <v>50</v>
      </c>
      <c r="C404" s="97" t="s">
        <v>50</v>
      </c>
      <c r="D404" s="98" t="str">
        <f t="shared" si="122"/>
        <v>N/A</v>
      </c>
      <c r="E404" s="97">
        <v>104.91558603</v>
      </c>
      <c r="F404" s="98" t="str">
        <f t="shared" si="123"/>
        <v>N/A</v>
      </c>
      <c r="G404" s="97">
        <v>122.24265616</v>
      </c>
      <c r="H404" s="98" t="str">
        <f t="shared" si="124"/>
        <v>N/A</v>
      </c>
      <c r="I404" s="99" t="s">
        <v>50</v>
      </c>
      <c r="J404" s="99">
        <v>16.52</v>
      </c>
      <c r="K404" s="90" t="s">
        <v>111</v>
      </c>
      <c r="L404" s="92" t="str">
        <f t="shared" si="125"/>
        <v>No</v>
      </c>
    </row>
    <row r="405" spans="1:12" x14ac:dyDescent="0.25">
      <c r="A405" s="126" t="s">
        <v>911</v>
      </c>
      <c r="B405" s="90" t="s">
        <v>50</v>
      </c>
      <c r="C405" s="97" t="s">
        <v>50</v>
      </c>
      <c r="D405" s="98" t="str">
        <f t="shared" si="122"/>
        <v>N/A</v>
      </c>
      <c r="E405" s="97" t="s">
        <v>1088</v>
      </c>
      <c r="F405" s="98" t="str">
        <f t="shared" si="123"/>
        <v>N/A</v>
      </c>
      <c r="G405" s="97" t="s">
        <v>1088</v>
      </c>
      <c r="H405" s="98" t="str">
        <f t="shared" si="124"/>
        <v>N/A</v>
      </c>
      <c r="I405" s="99" t="s">
        <v>50</v>
      </c>
      <c r="J405" s="99" t="s">
        <v>1088</v>
      </c>
      <c r="K405" s="90" t="s">
        <v>111</v>
      </c>
      <c r="L405" s="92" t="str">
        <f t="shared" si="125"/>
        <v>N/A</v>
      </c>
    </row>
    <row r="406" spans="1:12" x14ac:dyDescent="0.25">
      <c r="A406" s="126" t="s">
        <v>912</v>
      </c>
      <c r="B406" s="90" t="s">
        <v>50</v>
      </c>
      <c r="C406" s="97" t="s">
        <v>50</v>
      </c>
      <c r="D406" s="98" t="str">
        <f t="shared" si="122"/>
        <v>N/A</v>
      </c>
      <c r="E406" s="97">
        <v>28478.485009</v>
      </c>
      <c r="F406" s="98" t="str">
        <f t="shared" si="123"/>
        <v>N/A</v>
      </c>
      <c r="G406" s="97">
        <v>29928.865626999999</v>
      </c>
      <c r="H406" s="98" t="str">
        <f t="shared" si="124"/>
        <v>N/A</v>
      </c>
      <c r="I406" s="99" t="s">
        <v>50</v>
      </c>
      <c r="J406" s="99">
        <v>5.093</v>
      </c>
      <c r="K406" s="90" t="s">
        <v>111</v>
      </c>
      <c r="L406" s="92" t="str">
        <f t="shared" si="125"/>
        <v>Yes</v>
      </c>
    </row>
    <row r="407" spans="1:12" x14ac:dyDescent="0.25">
      <c r="A407" s="126" t="s">
        <v>913</v>
      </c>
      <c r="B407" s="90" t="s">
        <v>50</v>
      </c>
      <c r="C407" s="97" t="s">
        <v>50</v>
      </c>
      <c r="D407" s="98" t="str">
        <f t="shared" si="122"/>
        <v>N/A</v>
      </c>
      <c r="E407" s="97" t="s">
        <v>1088</v>
      </c>
      <c r="F407" s="98" t="str">
        <f t="shared" si="123"/>
        <v>N/A</v>
      </c>
      <c r="G407" s="97" t="s">
        <v>1088</v>
      </c>
      <c r="H407" s="98" t="str">
        <f t="shared" si="124"/>
        <v>N/A</v>
      </c>
      <c r="I407" s="99" t="s">
        <v>50</v>
      </c>
      <c r="J407" s="99" t="s">
        <v>1088</v>
      </c>
      <c r="K407" s="90" t="s">
        <v>111</v>
      </c>
      <c r="L407" s="92" t="str">
        <f t="shared" si="125"/>
        <v>N/A</v>
      </c>
    </row>
    <row r="408" spans="1:12" x14ac:dyDescent="0.25">
      <c r="A408" s="126" t="s">
        <v>914</v>
      </c>
      <c r="B408" s="90" t="s">
        <v>50</v>
      </c>
      <c r="C408" s="97" t="s">
        <v>50</v>
      </c>
      <c r="D408" s="98" t="str">
        <f t="shared" si="122"/>
        <v>N/A</v>
      </c>
      <c r="E408" s="97" t="s">
        <v>1088</v>
      </c>
      <c r="F408" s="98" t="str">
        <f t="shared" si="123"/>
        <v>N/A</v>
      </c>
      <c r="G408" s="97" t="s">
        <v>1088</v>
      </c>
      <c r="H408" s="98" t="str">
        <f t="shared" si="124"/>
        <v>N/A</v>
      </c>
      <c r="I408" s="99" t="s">
        <v>50</v>
      </c>
      <c r="J408" s="99" t="s">
        <v>1088</v>
      </c>
      <c r="K408" s="90" t="s">
        <v>111</v>
      </c>
      <c r="L408" s="92" t="str">
        <f t="shared" si="125"/>
        <v>N/A</v>
      </c>
    </row>
    <row r="409" spans="1:12" ht="12.75" customHeight="1" x14ac:dyDescent="0.25">
      <c r="A409" s="93" t="s">
        <v>926</v>
      </c>
      <c r="B409" s="90" t="s">
        <v>50</v>
      </c>
      <c r="C409" s="97" t="s">
        <v>50</v>
      </c>
      <c r="D409" s="98" t="str">
        <f t="shared" si="122"/>
        <v>N/A</v>
      </c>
      <c r="E409" s="97">
        <v>28182.717782</v>
      </c>
      <c r="F409" s="98" t="str">
        <f t="shared" si="123"/>
        <v>N/A</v>
      </c>
      <c r="G409" s="97">
        <v>29677.111292000001</v>
      </c>
      <c r="H409" s="98" t="str">
        <f t="shared" si="124"/>
        <v>N/A</v>
      </c>
      <c r="I409" s="99" t="s">
        <v>50</v>
      </c>
      <c r="J409" s="99">
        <v>5.3029999999999999</v>
      </c>
      <c r="K409" s="90" t="s">
        <v>111</v>
      </c>
      <c r="L409" s="92" t="str">
        <f t="shared" si="125"/>
        <v>Yes</v>
      </c>
    </row>
    <row r="410" spans="1:12" ht="12.75" customHeight="1" x14ac:dyDescent="0.25">
      <c r="A410" s="93" t="s">
        <v>915</v>
      </c>
      <c r="B410" s="90" t="s">
        <v>50</v>
      </c>
      <c r="C410" s="97" t="s">
        <v>50</v>
      </c>
      <c r="D410" s="98" t="str">
        <f t="shared" si="122"/>
        <v>N/A</v>
      </c>
      <c r="E410" s="97">
        <v>600.02591299000005</v>
      </c>
      <c r="F410" s="98" t="str">
        <f t="shared" si="123"/>
        <v>N/A</v>
      </c>
      <c r="G410" s="97">
        <v>601.08174156999996</v>
      </c>
      <c r="H410" s="98" t="str">
        <f t="shared" si="124"/>
        <v>N/A</v>
      </c>
      <c r="I410" s="99" t="s">
        <v>50</v>
      </c>
      <c r="J410" s="99">
        <v>0.17599999999999999</v>
      </c>
      <c r="K410" s="90" t="s">
        <v>111</v>
      </c>
      <c r="L410" s="92" t="str">
        <f t="shared" si="125"/>
        <v>Yes</v>
      </c>
    </row>
    <row r="411" spans="1:12" x14ac:dyDescent="0.25">
      <c r="A411" s="219" t="s">
        <v>381</v>
      </c>
      <c r="B411" s="220"/>
      <c r="C411" s="220"/>
      <c r="D411" s="220"/>
      <c r="E411" s="220"/>
      <c r="F411" s="220"/>
      <c r="G411" s="220"/>
      <c r="H411" s="220"/>
      <c r="I411" s="220"/>
      <c r="J411" s="220"/>
      <c r="K411" s="220"/>
      <c r="L411" s="221"/>
    </row>
    <row r="412" spans="1:12" ht="12.75" customHeight="1" x14ac:dyDescent="0.25">
      <c r="A412" s="93" t="s">
        <v>798</v>
      </c>
      <c r="B412" s="130" t="s">
        <v>50</v>
      </c>
      <c r="C412" s="143">
        <v>55105.195325000001</v>
      </c>
      <c r="D412" s="102" t="str">
        <f>IF($B412="N/A","N/A",IF(C412&gt;10,"No",IF(C412&lt;-10,"No","Yes")))</f>
        <v>N/A</v>
      </c>
      <c r="E412" s="143">
        <v>56651.870628999997</v>
      </c>
      <c r="F412" s="102" t="str">
        <f>IF($B412="N/A","N/A",IF(E412&gt;10,"No",IF(E412&lt;-10,"No","Yes")))</f>
        <v>N/A</v>
      </c>
      <c r="G412" s="143">
        <v>60439.310507000002</v>
      </c>
      <c r="H412" s="102" t="str">
        <f>IF($B412="N/A","N/A",IF(G412&gt;10,"No",IF(G412&lt;-10,"No","Yes")))</f>
        <v>N/A</v>
      </c>
      <c r="I412" s="103">
        <v>2.8069999999999999</v>
      </c>
      <c r="J412" s="103">
        <v>6.6849999999999996</v>
      </c>
      <c r="K412" s="109" t="s">
        <v>112</v>
      </c>
      <c r="L412" s="104" t="str">
        <f>IF(J412="Div by 0", "N/A", IF(K412="N/A","N/A", IF(J412&gt;VALUE(MID(K412,1,2)), "No", IF(J412&lt;-1*VALUE(MID(K412,1,2)), "No", "Yes"))))</f>
        <v>Yes</v>
      </c>
    </row>
    <row r="413" spans="1:12" ht="12.75" customHeight="1" x14ac:dyDescent="0.25">
      <c r="A413" s="144" t="s">
        <v>799</v>
      </c>
      <c r="B413" s="79" t="s">
        <v>50</v>
      </c>
      <c r="C413" s="85">
        <v>35416.905803000001</v>
      </c>
      <c r="D413" s="81" t="str">
        <f>IF($B413="N/A","N/A",IF(C413&gt;10,"No",IF(C413&lt;-10,"No","Yes")))</f>
        <v>N/A</v>
      </c>
      <c r="E413" s="85">
        <v>36295.307742999998</v>
      </c>
      <c r="F413" s="81" t="str">
        <f>IF($B413="N/A","N/A",IF(E413&gt;10,"No",IF(E413&lt;-10,"No","Yes")))</f>
        <v>N/A</v>
      </c>
      <c r="G413" s="85">
        <v>39201.598298999997</v>
      </c>
      <c r="H413" s="81" t="str">
        <f>IF($B413="N/A","N/A",IF(G413&gt;10,"No",IF(G413&lt;-10,"No","Yes")))</f>
        <v>N/A</v>
      </c>
      <c r="I413" s="82">
        <v>2.48</v>
      </c>
      <c r="J413" s="82">
        <v>8.0069999999999997</v>
      </c>
      <c r="K413" s="83" t="s">
        <v>112</v>
      </c>
      <c r="L413" s="84" t="str">
        <f>IF(J413="Div by 0", "N/A", IF(K413="N/A","N/A", IF(J413&gt;VALUE(MID(K413,1,2)), "No", IF(J413&lt;-1*VALUE(MID(K413,1,2)), "No", "Yes"))))</f>
        <v>Yes</v>
      </c>
    </row>
    <row r="414" spans="1:12" ht="25" x14ac:dyDescent="0.25">
      <c r="A414" s="93" t="s">
        <v>800</v>
      </c>
      <c r="B414" s="96" t="s">
        <v>50</v>
      </c>
      <c r="C414" s="94">
        <v>41314.059525999997</v>
      </c>
      <c r="D414" s="98" t="str">
        <f>IF($B414="N/A","N/A",IF(C414&gt;10,"No",IF(C414&lt;-10,"No","Yes")))</f>
        <v>N/A</v>
      </c>
      <c r="E414" s="94">
        <v>42247.327833000003</v>
      </c>
      <c r="F414" s="98" t="str">
        <f>IF($B414="N/A","N/A",IF(E414&gt;10,"No",IF(E414&lt;-10,"No","Yes")))</f>
        <v>N/A</v>
      </c>
      <c r="G414" s="94">
        <v>43852.917787999999</v>
      </c>
      <c r="H414" s="98" t="str">
        <f>IF($B414="N/A","N/A",IF(G414&gt;10,"No",IF(G414&lt;-10,"No","Yes")))</f>
        <v>N/A</v>
      </c>
      <c r="I414" s="99">
        <v>2.2589999999999999</v>
      </c>
      <c r="J414" s="99">
        <v>3.8</v>
      </c>
      <c r="K414" s="90" t="s">
        <v>112</v>
      </c>
      <c r="L414" s="92" t="str">
        <f>IF(J414="Div by 0", "N/A", IF(K414="N/A","N/A", IF(J414&gt;VALUE(MID(K414,1,2)), "No", IF(J414&lt;-1*VALUE(MID(K414,1,2)), "No", "Yes"))))</f>
        <v>Yes</v>
      </c>
    </row>
    <row r="415" spans="1:12" x14ac:dyDescent="0.25">
      <c r="A415" s="219" t="s">
        <v>525</v>
      </c>
      <c r="B415" s="220"/>
      <c r="C415" s="220"/>
      <c r="D415" s="220"/>
      <c r="E415" s="220"/>
      <c r="F415" s="220"/>
      <c r="G415" s="220"/>
      <c r="H415" s="220"/>
      <c r="I415" s="220"/>
      <c r="J415" s="220"/>
      <c r="K415" s="220"/>
      <c r="L415" s="221"/>
    </row>
    <row r="416" spans="1:12" x14ac:dyDescent="0.25">
      <c r="A416" s="93" t="s">
        <v>801</v>
      </c>
      <c r="B416" s="130" t="s">
        <v>50</v>
      </c>
      <c r="C416" s="143">
        <v>39984.369249000003</v>
      </c>
      <c r="D416" s="102" t="str">
        <f t="shared" ref="D416:D426" si="126">IF($B416="N/A","N/A",IF(C416&gt;10,"No",IF(C416&lt;-10,"No","Yes")))</f>
        <v>N/A</v>
      </c>
      <c r="E416" s="143">
        <v>40886.493516000002</v>
      </c>
      <c r="F416" s="102" t="str">
        <f t="shared" ref="F416:F426" si="127">IF($B416="N/A","N/A",IF(E416&gt;10,"No",IF(E416&lt;-10,"No","Yes")))</f>
        <v>N/A</v>
      </c>
      <c r="G416" s="143">
        <v>45043.125487999998</v>
      </c>
      <c r="H416" s="102" t="str">
        <f t="shared" ref="H416:H426" si="128">IF($B416="N/A","N/A",IF(G416&gt;10,"No",IF(G416&lt;-10,"No","Yes")))</f>
        <v>N/A</v>
      </c>
      <c r="I416" s="103">
        <v>2.2559999999999998</v>
      </c>
      <c r="J416" s="103">
        <v>10.17</v>
      </c>
      <c r="K416" s="109" t="s">
        <v>112</v>
      </c>
      <c r="L416" s="104" t="str">
        <f t="shared" ref="L416:L426" si="129">IF(J416="Div by 0", "N/A", IF(K416="N/A","N/A", IF(J416&gt;VALUE(MID(K416,1,2)), "No", IF(J416&lt;-1*VALUE(MID(K416,1,2)), "No", "Yes"))))</f>
        <v>Yes</v>
      </c>
    </row>
    <row r="417" spans="1:12" ht="12.75" customHeight="1" x14ac:dyDescent="0.25">
      <c r="A417" s="129" t="s">
        <v>504</v>
      </c>
      <c r="B417" s="79" t="s">
        <v>50</v>
      </c>
      <c r="C417" s="85" t="s">
        <v>1088</v>
      </c>
      <c r="D417" s="81" t="str">
        <f t="shared" si="126"/>
        <v>N/A</v>
      </c>
      <c r="E417" s="85" t="s">
        <v>1088</v>
      </c>
      <c r="F417" s="81" t="str">
        <f t="shared" si="127"/>
        <v>N/A</v>
      </c>
      <c r="G417" s="85" t="s">
        <v>1088</v>
      </c>
      <c r="H417" s="81" t="str">
        <f t="shared" si="128"/>
        <v>N/A</v>
      </c>
      <c r="I417" s="82" t="s">
        <v>1088</v>
      </c>
      <c r="J417" s="82" t="s">
        <v>1088</v>
      </c>
      <c r="K417" s="83" t="s">
        <v>112</v>
      </c>
      <c r="L417" s="84" t="str">
        <f t="shared" si="129"/>
        <v>N/A</v>
      </c>
    </row>
    <row r="418" spans="1:12" x14ac:dyDescent="0.25">
      <c r="A418" s="129" t="s">
        <v>505</v>
      </c>
      <c r="B418" s="79" t="s">
        <v>50</v>
      </c>
      <c r="C418" s="85">
        <v>20079.587894</v>
      </c>
      <c r="D418" s="81" t="str">
        <f t="shared" si="126"/>
        <v>N/A</v>
      </c>
      <c r="E418" s="85">
        <v>20351.351600999998</v>
      </c>
      <c r="F418" s="81" t="str">
        <f t="shared" si="127"/>
        <v>N/A</v>
      </c>
      <c r="G418" s="85">
        <v>20839.087431</v>
      </c>
      <c r="H418" s="81" t="str">
        <f t="shared" si="128"/>
        <v>N/A</v>
      </c>
      <c r="I418" s="82">
        <v>1.353</v>
      </c>
      <c r="J418" s="82">
        <v>2.3969999999999998</v>
      </c>
      <c r="K418" s="83" t="s">
        <v>112</v>
      </c>
      <c r="L418" s="84" t="str">
        <f t="shared" si="129"/>
        <v>Yes</v>
      </c>
    </row>
    <row r="419" spans="1:12" ht="12.75" customHeight="1" x14ac:dyDescent="0.25">
      <c r="A419" s="129" t="s">
        <v>506</v>
      </c>
      <c r="B419" s="79" t="s">
        <v>50</v>
      </c>
      <c r="C419" s="85">
        <v>35824.01107</v>
      </c>
      <c r="D419" s="81" t="str">
        <f t="shared" si="126"/>
        <v>N/A</v>
      </c>
      <c r="E419" s="85">
        <v>38873.480535000002</v>
      </c>
      <c r="F419" s="81" t="str">
        <f t="shared" si="127"/>
        <v>N/A</v>
      </c>
      <c r="G419" s="85">
        <v>40385.482486000001</v>
      </c>
      <c r="H419" s="81" t="str">
        <f t="shared" si="128"/>
        <v>N/A</v>
      </c>
      <c r="I419" s="82">
        <v>8.5120000000000005</v>
      </c>
      <c r="J419" s="82">
        <v>3.89</v>
      </c>
      <c r="K419" s="83" t="s">
        <v>112</v>
      </c>
      <c r="L419" s="84" t="str">
        <f t="shared" si="129"/>
        <v>Yes</v>
      </c>
    </row>
    <row r="420" spans="1:12" ht="12.75" customHeight="1" x14ac:dyDescent="0.25">
      <c r="A420" s="129" t="s">
        <v>507</v>
      </c>
      <c r="B420" s="79" t="s">
        <v>50</v>
      </c>
      <c r="C420" s="85">
        <v>87986.423397999999</v>
      </c>
      <c r="D420" s="81" t="str">
        <f t="shared" si="126"/>
        <v>N/A</v>
      </c>
      <c r="E420" s="85">
        <v>94170.302326000005</v>
      </c>
      <c r="F420" s="81" t="str">
        <f t="shared" si="127"/>
        <v>N/A</v>
      </c>
      <c r="G420" s="85">
        <v>96242.464198000001</v>
      </c>
      <c r="H420" s="81" t="str">
        <f t="shared" si="128"/>
        <v>N/A</v>
      </c>
      <c r="I420" s="82">
        <v>7.0279999999999996</v>
      </c>
      <c r="J420" s="82">
        <v>2.2000000000000002</v>
      </c>
      <c r="K420" s="83" t="s">
        <v>112</v>
      </c>
      <c r="L420" s="84" t="str">
        <f t="shared" si="129"/>
        <v>Yes</v>
      </c>
    </row>
    <row r="421" spans="1:12" ht="12.75" customHeight="1" x14ac:dyDescent="0.25">
      <c r="A421" s="129" t="s">
        <v>508</v>
      </c>
      <c r="B421" s="79" t="s">
        <v>50</v>
      </c>
      <c r="C421" s="85" t="s">
        <v>1088</v>
      </c>
      <c r="D421" s="81" t="str">
        <f t="shared" si="126"/>
        <v>N/A</v>
      </c>
      <c r="E421" s="85" t="s">
        <v>1088</v>
      </c>
      <c r="F421" s="81" t="str">
        <f t="shared" si="127"/>
        <v>N/A</v>
      </c>
      <c r="G421" s="85" t="s">
        <v>1088</v>
      </c>
      <c r="H421" s="81" t="str">
        <f t="shared" si="128"/>
        <v>N/A</v>
      </c>
      <c r="I421" s="82" t="s">
        <v>1088</v>
      </c>
      <c r="J421" s="82" t="s">
        <v>1088</v>
      </c>
      <c r="K421" s="83" t="s">
        <v>112</v>
      </c>
      <c r="L421" s="84" t="str">
        <f t="shared" si="129"/>
        <v>N/A</v>
      </c>
    </row>
    <row r="422" spans="1:12" ht="12.75" customHeight="1" x14ac:dyDescent="0.25">
      <c r="A422" s="129" t="s">
        <v>523</v>
      </c>
      <c r="B422" s="79" t="s">
        <v>50</v>
      </c>
      <c r="C422" s="85">
        <v>67507.552960999994</v>
      </c>
      <c r="D422" s="81" t="str">
        <f t="shared" si="126"/>
        <v>N/A</v>
      </c>
      <c r="E422" s="85">
        <v>67917.051722000004</v>
      </c>
      <c r="F422" s="81" t="str">
        <f t="shared" si="127"/>
        <v>N/A</v>
      </c>
      <c r="G422" s="85">
        <v>77701.703987999994</v>
      </c>
      <c r="H422" s="81" t="str">
        <f t="shared" si="128"/>
        <v>N/A</v>
      </c>
      <c r="I422" s="82">
        <v>0.60660000000000003</v>
      </c>
      <c r="J422" s="82">
        <v>14.41</v>
      </c>
      <c r="K422" s="83" t="s">
        <v>112</v>
      </c>
      <c r="L422" s="84" t="str">
        <f t="shared" si="129"/>
        <v>Yes</v>
      </c>
    </row>
    <row r="423" spans="1:12" ht="12.75" customHeight="1" x14ac:dyDescent="0.25">
      <c r="A423" s="129" t="s">
        <v>509</v>
      </c>
      <c r="B423" s="79" t="s">
        <v>50</v>
      </c>
      <c r="C423" s="85" t="s">
        <v>1088</v>
      </c>
      <c r="D423" s="81" t="str">
        <f t="shared" si="126"/>
        <v>N/A</v>
      </c>
      <c r="E423" s="85" t="s">
        <v>1088</v>
      </c>
      <c r="F423" s="81" t="str">
        <f t="shared" si="127"/>
        <v>N/A</v>
      </c>
      <c r="G423" s="85" t="s">
        <v>1088</v>
      </c>
      <c r="H423" s="81" t="str">
        <f t="shared" si="128"/>
        <v>N/A</v>
      </c>
      <c r="I423" s="82" t="s">
        <v>1088</v>
      </c>
      <c r="J423" s="82" t="s">
        <v>1088</v>
      </c>
      <c r="K423" s="83" t="s">
        <v>112</v>
      </c>
      <c r="L423" s="84" t="str">
        <f t="shared" si="129"/>
        <v>N/A</v>
      </c>
    </row>
    <row r="424" spans="1:12" ht="12.75" customHeight="1" x14ac:dyDescent="0.25">
      <c r="A424" s="129" t="s">
        <v>939</v>
      </c>
      <c r="B424" s="79" t="s">
        <v>50</v>
      </c>
      <c r="C424" s="85" t="s">
        <v>1088</v>
      </c>
      <c r="D424" s="81" t="str">
        <f t="shared" si="126"/>
        <v>N/A</v>
      </c>
      <c r="E424" s="85" t="s">
        <v>1088</v>
      </c>
      <c r="F424" s="81" t="str">
        <f t="shared" si="127"/>
        <v>N/A</v>
      </c>
      <c r="G424" s="85" t="s">
        <v>1088</v>
      </c>
      <c r="H424" s="81" t="str">
        <f t="shared" si="128"/>
        <v>N/A</v>
      </c>
      <c r="I424" s="82" t="s">
        <v>1088</v>
      </c>
      <c r="J424" s="82" t="s">
        <v>1088</v>
      </c>
      <c r="K424" s="83" t="s">
        <v>112</v>
      </c>
      <c r="L424" s="84" t="str">
        <f t="shared" si="129"/>
        <v>N/A</v>
      </c>
    </row>
    <row r="425" spans="1:12" ht="12.75" customHeight="1" x14ac:dyDescent="0.25">
      <c r="A425" s="126" t="s">
        <v>937</v>
      </c>
      <c r="B425" s="79" t="s">
        <v>50</v>
      </c>
      <c r="C425" s="85" t="s">
        <v>1088</v>
      </c>
      <c r="D425" s="81" t="str">
        <f>IF($B425="N/A","N/A",IF(C425&gt;10,"No",IF(C425&lt;-10,"No","Yes")))</f>
        <v>N/A</v>
      </c>
      <c r="E425" s="85" t="s">
        <v>1088</v>
      </c>
      <c r="F425" s="81" t="str">
        <f>IF($B425="N/A","N/A",IF(E425&gt;10,"No",IF(E425&lt;-10,"No","Yes")))</f>
        <v>N/A</v>
      </c>
      <c r="G425" s="85" t="s">
        <v>1088</v>
      </c>
      <c r="H425" s="81" t="str">
        <f>IF($B425="N/A","N/A",IF(G425&gt;10,"No",IF(G425&lt;-10,"No","Yes")))</f>
        <v>N/A</v>
      </c>
      <c r="I425" s="82" t="s">
        <v>1088</v>
      </c>
      <c r="J425" s="82" t="s">
        <v>1088</v>
      </c>
      <c r="K425" s="83" t="s">
        <v>112</v>
      </c>
      <c r="L425" s="84" t="str">
        <f t="shared" si="129"/>
        <v>N/A</v>
      </c>
    </row>
    <row r="426" spans="1:12" ht="12.75" customHeight="1" x14ac:dyDescent="0.25">
      <c r="A426" s="129" t="s">
        <v>510</v>
      </c>
      <c r="B426" s="96" t="s">
        <v>50</v>
      </c>
      <c r="C426" s="94" t="s">
        <v>1088</v>
      </c>
      <c r="D426" s="98" t="str">
        <f t="shared" si="126"/>
        <v>N/A</v>
      </c>
      <c r="E426" s="94" t="s">
        <v>1088</v>
      </c>
      <c r="F426" s="98" t="str">
        <f t="shared" si="127"/>
        <v>N/A</v>
      </c>
      <c r="G426" s="94" t="s">
        <v>1088</v>
      </c>
      <c r="H426" s="98" t="str">
        <f t="shared" si="128"/>
        <v>N/A</v>
      </c>
      <c r="I426" s="99" t="s">
        <v>1088</v>
      </c>
      <c r="J426" s="99" t="s">
        <v>1088</v>
      </c>
      <c r="K426" s="90" t="s">
        <v>112</v>
      </c>
      <c r="L426" s="92" t="str">
        <f t="shared" si="129"/>
        <v>N/A</v>
      </c>
    </row>
    <row r="427" spans="1:12" x14ac:dyDescent="0.25">
      <c r="A427" s="219" t="s">
        <v>382</v>
      </c>
      <c r="B427" s="220"/>
      <c r="C427" s="220"/>
      <c r="D427" s="220"/>
      <c r="E427" s="220"/>
      <c r="F427" s="220"/>
      <c r="G427" s="220"/>
      <c r="H427" s="220"/>
      <c r="I427" s="220"/>
      <c r="J427" s="220"/>
      <c r="K427" s="220"/>
      <c r="L427" s="221"/>
    </row>
    <row r="428" spans="1:12" ht="12.75" customHeight="1" x14ac:dyDescent="0.25">
      <c r="A428" s="93" t="s">
        <v>802</v>
      </c>
      <c r="B428" s="130" t="s">
        <v>50</v>
      </c>
      <c r="C428" s="143">
        <v>28932.967135999999</v>
      </c>
      <c r="D428" s="102" t="str">
        <f t="shared" ref="D428:D438" si="130">IF($B428="N/A","N/A",IF(C428&gt;10,"No",IF(C428&lt;-10,"No","Yes")))</f>
        <v>N/A</v>
      </c>
      <c r="E428" s="143">
        <v>29870.584534000001</v>
      </c>
      <c r="F428" s="102" t="str">
        <f t="shared" ref="F428:F438" si="131">IF($B428="N/A","N/A",IF(E428&gt;10,"No",IF(E428&lt;-10,"No","Yes")))</f>
        <v>N/A</v>
      </c>
      <c r="G428" s="143">
        <v>33957.697612999997</v>
      </c>
      <c r="H428" s="102" t="str">
        <f t="shared" ref="H428:H438" si="132">IF($B428="N/A","N/A",IF(G428&gt;10,"No",IF(G428&lt;-10,"No","Yes")))</f>
        <v>N/A</v>
      </c>
      <c r="I428" s="103">
        <v>3.2410000000000001</v>
      </c>
      <c r="J428" s="103">
        <v>13.68</v>
      </c>
      <c r="K428" s="109" t="s">
        <v>112</v>
      </c>
      <c r="L428" s="104" t="str">
        <f t="shared" ref="L428:L438" si="133">IF(J428="Div by 0", "N/A", IF(K428="N/A","N/A", IF(J428&gt;VALUE(MID(K428,1,2)), "No", IF(J428&lt;-1*VALUE(MID(K428,1,2)), "No", "Yes"))))</f>
        <v>Yes</v>
      </c>
    </row>
    <row r="429" spans="1:12" ht="12.75" customHeight="1" x14ac:dyDescent="0.25">
      <c r="A429" s="129" t="s">
        <v>504</v>
      </c>
      <c r="B429" s="79" t="s">
        <v>50</v>
      </c>
      <c r="C429" s="85" t="s">
        <v>1088</v>
      </c>
      <c r="D429" s="81" t="str">
        <f t="shared" si="130"/>
        <v>N/A</v>
      </c>
      <c r="E429" s="85" t="s">
        <v>1088</v>
      </c>
      <c r="F429" s="81" t="str">
        <f t="shared" si="131"/>
        <v>N/A</v>
      </c>
      <c r="G429" s="85" t="s">
        <v>1088</v>
      </c>
      <c r="H429" s="81" t="str">
        <f t="shared" si="132"/>
        <v>N/A</v>
      </c>
      <c r="I429" s="82" t="s">
        <v>1088</v>
      </c>
      <c r="J429" s="82" t="s">
        <v>1088</v>
      </c>
      <c r="K429" s="83" t="s">
        <v>112</v>
      </c>
      <c r="L429" s="84" t="str">
        <f t="shared" si="133"/>
        <v>N/A</v>
      </c>
    </row>
    <row r="430" spans="1:12" x14ac:dyDescent="0.25">
      <c r="A430" s="129" t="s">
        <v>505</v>
      </c>
      <c r="B430" s="79" t="s">
        <v>50</v>
      </c>
      <c r="C430" s="85">
        <v>8777.5693348000004</v>
      </c>
      <c r="D430" s="81" t="str">
        <f t="shared" si="130"/>
        <v>N/A</v>
      </c>
      <c r="E430" s="85">
        <v>9434.9862776999998</v>
      </c>
      <c r="F430" s="81" t="str">
        <f t="shared" si="131"/>
        <v>N/A</v>
      </c>
      <c r="G430" s="85">
        <v>9926.6232588999992</v>
      </c>
      <c r="H430" s="81" t="str">
        <f t="shared" si="132"/>
        <v>N/A</v>
      </c>
      <c r="I430" s="82">
        <v>7.49</v>
      </c>
      <c r="J430" s="82">
        <v>5.2110000000000003</v>
      </c>
      <c r="K430" s="83" t="s">
        <v>112</v>
      </c>
      <c r="L430" s="84" t="str">
        <f t="shared" si="133"/>
        <v>Yes</v>
      </c>
    </row>
    <row r="431" spans="1:12" ht="12.75" customHeight="1" x14ac:dyDescent="0.25">
      <c r="A431" s="129" t="s">
        <v>506</v>
      </c>
      <c r="B431" s="79" t="s">
        <v>50</v>
      </c>
      <c r="C431" s="85">
        <v>17348.617466</v>
      </c>
      <c r="D431" s="81" t="str">
        <f t="shared" si="130"/>
        <v>N/A</v>
      </c>
      <c r="E431" s="85">
        <v>20746.097323999998</v>
      </c>
      <c r="F431" s="81" t="str">
        <f t="shared" si="131"/>
        <v>N/A</v>
      </c>
      <c r="G431" s="85">
        <v>19170.465537</v>
      </c>
      <c r="H431" s="81" t="str">
        <f t="shared" si="132"/>
        <v>N/A</v>
      </c>
      <c r="I431" s="82">
        <v>19.579999999999998</v>
      </c>
      <c r="J431" s="82">
        <v>-7.59</v>
      </c>
      <c r="K431" s="83" t="s">
        <v>112</v>
      </c>
      <c r="L431" s="84" t="str">
        <f t="shared" si="133"/>
        <v>Yes</v>
      </c>
    </row>
    <row r="432" spans="1:12" ht="12.75" customHeight="1" x14ac:dyDescent="0.25">
      <c r="A432" s="129" t="s">
        <v>507</v>
      </c>
      <c r="B432" s="79" t="s">
        <v>50</v>
      </c>
      <c r="C432" s="85">
        <v>72250.955432000002</v>
      </c>
      <c r="D432" s="81" t="str">
        <f t="shared" si="130"/>
        <v>N/A</v>
      </c>
      <c r="E432" s="85">
        <v>75088.578810999999</v>
      </c>
      <c r="F432" s="81" t="str">
        <f t="shared" si="131"/>
        <v>N/A</v>
      </c>
      <c r="G432" s="85">
        <v>77821.432098999998</v>
      </c>
      <c r="H432" s="81" t="str">
        <f t="shared" si="132"/>
        <v>N/A</v>
      </c>
      <c r="I432" s="82">
        <v>3.927</v>
      </c>
      <c r="J432" s="82">
        <v>3.64</v>
      </c>
      <c r="K432" s="83" t="s">
        <v>112</v>
      </c>
      <c r="L432" s="84" t="str">
        <f t="shared" si="133"/>
        <v>Yes</v>
      </c>
    </row>
    <row r="433" spans="1:12" ht="12.75" customHeight="1" x14ac:dyDescent="0.25">
      <c r="A433" s="129" t="s">
        <v>508</v>
      </c>
      <c r="B433" s="79" t="s">
        <v>50</v>
      </c>
      <c r="C433" s="85" t="s">
        <v>1088</v>
      </c>
      <c r="D433" s="81" t="str">
        <f t="shared" si="130"/>
        <v>N/A</v>
      </c>
      <c r="E433" s="85" t="s">
        <v>1088</v>
      </c>
      <c r="F433" s="81" t="str">
        <f t="shared" si="131"/>
        <v>N/A</v>
      </c>
      <c r="G433" s="85" t="s">
        <v>1088</v>
      </c>
      <c r="H433" s="81" t="str">
        <f t="shared" si="132"/>
        <v>N/A</v>
      </c>
      <c r="I433" s="82" t="s">
        <v>1088</v>
      </c>
      <c r="J433" s="82" t="s">
        <v>1088</v>
      </c>
      <c r="K433" s="83" t="s">
        <v>112</v>
      </c>
      <c r="L433" s="84" t="str">
        <f t="shared" si="133"/>
        <v>N/A</v>
      </c>
    </row>
    <row r="434" spans="1:12" ht="12.75" customHeight="1" x14ac:dyDescent="0.25">
      <c r="A434" s="129" t="s">
        <v>523</v>
      </c>
      <c r="B434" s="79" t="s">
        <v>50</v>
      </c>
      <c r="C434" s="85">
        <v>57809.793388999999</v>
      </c>
      <c r="D434" s="81" t="str">
        <f t="shared" si="130"/>
        <v>N/A</v>
      </c>
      <c r="E434" s="85">
        <v>57865.676706999999</v>
      </c>
      <c r="F434" s="81" t="str">
        <f t="shared" si="131"/>
        <v>N/A</v>
      </c>
      <c r="G434" s="85">
        <v>67802.511652999994</v>
      </c>
      <c r="H434" s="81" t="str">
        <f t="shared" si="132"/>
        <v>N/A</v>
      </c>
      <c r="I434" s="82">
        <v>9.6699999999999994E-2</v>
      </c>
      <c r="J434" s="82">
        <v>17.170000000000002</v>
      </c>
      <c r="K434" s="83" t="s">
        <v>112</v>
      </c>
      <c r="L434" s="84" t="str">
        <f t="shared" si="133"/>
        <v>No</v>
      </c>
    </row>
    <row r="435" spans="1:12" ht="12.75" customHeight="1" x14ac:dyDescent="0.25">
      <c r="A435" s="129" t="s">
        <v>509</v>
      </c>
      <c r="B435" s="79" t="s">
        <v>50</v>
      </c>
      <c r="C435" s="85" t="s">
        <v>1088</v>
      </c>
      <c r="D435" s="81" t="str">
        <f t="shared" si="130"/>
        <v>N/A</v>
      </c>
      <c r="E435" s="85" t="s">
        <v>1088</v>
      </c>
      <c r="F435" s="81" t="str">
        <f t="shared" si="131"/>
        <v>N/A</v>
      </c>
      <c r="G435" s="85" t="s">
        <v>1088</v>
      </c>
      <c r="H435" s="81" t="str">
        <f t="shared" si="132"/>
        <v>N/A</v>
      </c>
      <c r="I435" s="82" t="s">
        <v>1088</v>
      </c>
      <c r="J435" s="82" t="s">
        <v>1088</v>
      </c>
      <c r="K435" s="83" t="s">
        <v>112</v>
      </c>
      <c r="L435" s="84" t="str">
        <f t="shared" si="133"/>
        <v>N/A</v>
      </c>
    </row>
    <row r="436" spans="1:12" ht="12.75" customHeight="1" x14ac:dyDescent="0.25">
      <c r="A436" s="129" t="s">
        <v>939</v>
      </c>
      <c r="B436" s="79" t="s">
        <v>50</v>
      </c>
      <c r="C436" s="85" t="s">
        <v>1088</v>
      </c>
      <c r="D436" s="81" t="str">
        <f t="shared" si="130"/>
        <v>N/A</v>
      </c>
      <c r="E436" s="85" t="s">
        <v>1088</v>
      </c>
      <c r="F436" s="81" t="str">
        <f t="shared" si="131"/>
        <v>N/A</v>
      </c>
      <c r="G436" s="85" t="s">
        <v>1088</v>
      </c>
      <c r="H436" s="81" t="str">
        <f t="shared" si="132"/>
        <v>N/A</v>
      </c>
      <c r="I436" s="82" t="s">
        <v>1088</v>
      </c>
      <c r="J436" s="82" t="s">
        <v>1088</v>
      </c>
      <c r="K436" s="83" t="s">
        <v>112</v>
      </c>
      <c r="L436" s="84" t="str">
        <f t="shared" si="133"/>
        <v>N/A</v>
      </c>
    </row>
    <row r="437" spans="1:12" ht="12.75" customHeight="1" x14ac:dyDescent="0.25">
      <c r="A437" s="126" t="s">
        <v>937</v>
      </c>
      <c r="B437" s="79" t="s">
        <v>50</v>
      </c>
      <c r="C437" s="85" t="s">
        <v>1088</v>
      </c>
      <c r="D437" s="81" t="str">
        <f t="shared" si="130"/>
        <v>N/A</v>
      </c>
      <c r="E437" s="85" t="s">
        <v>1088</v>
      </c>
      <c r="F437" s="81" t="str">
        <f t="shared" si="131"/>
        <v>N/A</v>
      </c>
      <c r="G437" s="85" t="s">
        <v>1088</v>
      </c>
      <c r="H437" s="81" t="str">
        <f t="shared" si="132"/>
        <v>N/A</v>
      </c>
      <c r="I437" s="82" t="s">
        <v>1088</v>
      </c>
      <c r="J437" s="82" t="s">
        <v>1088</v>
      </c>
      <c r="K437" s="83" t="s">
        <v>112</v>
      </c>
      <c r="L437" s="84" t="str">
        <f t="shared" si="133"/>
        <v>N/A</v>
      </c>
    </row>
    <row r="438" spans="1:12" ht="12.75" customHeight="1" x14ac:dyDescent="0.25">
      <c r="A438" s="129" t="s">
        <v>510</v>
      </c>
      <c r="B438" s="96" t="s">
        <v>50</v>
      </c>
      <c r="C438" s="94" t="s">
        <v>1088</v>
      </c>
      <c r="D438" s="98" t="str">
        <f t="shared" si="130"/>
        <v>N/A</v>
      </c>
      <c r="E438" s="94" t="s">
        <v>1088</v>
      </c>
      <c r="F438" s="98" t="str">
        <f t="shared" si="131"/>
        <v>N/A</v>
      </c>
      <c r="G438" s="94" t="s">
        <v>1088</v>
      </c>
      <c r="H438" s="98" t="str">
        <f t="shared" si="132"/>
        <v>N/A</v>
      </c>
      <c r="I438" s="99" t="s">
        <v>1088</v>
      </c>
      <c r="J438" s="99" t="s">
        <v>1088</v>
      </c>
      <c r="K438" s="90" t="s">
        <v>112</v>
      </c>
      <c r="L438" s="92" t="str">
        <f t="shared" si="133"/>
        <v>N/A</v>
      </c>
    </row>
    <row r="439" spans="1:12" x14ac:dyDescent="0.25">
      <c r="A439" s="219" t="s">
        <v>160</v>
      </c>
      <c r="B439" s="220"/>
      <c r="C439" s="220"/>
      <c r="D439" s="220"/>
      <c r="E439" s="220"/>
      <c r="F439" s="220"/>
      <c r="G439" s="220"/>
      <c r="H439" s="220"/>
      <c r="I439" s="220"/>
      <c r="J439" s="220"/>
      <c r="K439" s="220"/>
      <c r="L439" s="221"/>
    </row>
    <row r="440" spans="1:12" ht="13" x14ac:dyDescent="0.3">
      <c r="A440" s="235" t="s">
        <v>383</v>
      </c>
      <c r="B440" s="220"/>
      <c r="C440" s="220"/>
      <c r="D440" s="220"/>
      <c r="E440" s="220"/>
      <c r="F440" s="220"/>
      <c r="G440" s="220"/>
      <c r="H440" s="220"/>
      <c r="I440" s="220"/>
      <c r="J440" s="220"/>
      <c r="K440" s="220"/>
      <c r="L440" s="221"/>
    </row>
    <row r="441" spans="1:12" ht="12.75" customHeight="1" x14ac:dyDescent="0.25">
      <c r="A441" s="134" t="s">
        <v>810</v>
      </c>
      <c r="B441" s="139" t="s">
        <v>50</v>
      </c>
      <c r="C441" s="139">
        <v>0</v>
      </c>
      <c r="D441" s="102" t="str">
        <f>IF($B441="N/A","N/A",IF(C441&gt;10,"No",IF(C441&lt;-10,"No","Yes")))</f>
        <v>N/A</v>
      </c>
      <c r="E441" s="139">
        <v>0</v>
      </c>
      <c r="F441" s="102" t="str">
        <f>IF($B441="N/A","N/A",IF(E441&gt;10,"No",IF(E441&lt;-10,"No","Yes")))</f>
        <v>N/A</v>
      </c>
      <c r="G441" s="139">
        <v>0</v>
      </c>
      <c r="H441" s="102" t="str">
        <f>IF($B441="N/A","N/A",IF(G441&gt;10,"No",IF(G441&lt;-10,"No","Yes")))</f>
        <v>N/A</v>
      </c>
      <c r="I441" s="103" t="s">
        <v>1088</v>
      </c>
      <c r="J441" s="103" t="s">
        <v>1088</v>
      </c>
      <c r="K441" s="139" t="s">
        <v>50</v>
      </c>
      <c r="L441" s="104" t="str">
        <f>IF(J441="Div by 0", "N/A", IF(K441="N/A","N/A", IF(J441&gt;VALUE(MID(K441,1,2)), "No", IF(J441&lt;-1*VALUE(MID(K441,1,2)), "No", "Yes"))))</f>
        <v>N/A</v>
      </c>
    </row>
    <row r="442" spans="1:12" x14ac:dyDescent="0.25">
      <c r="A442" s="134" t="s">
        <v>803</v>
      </c>
      <c r="B442" s="140" t="s">
        <v>50</v>
      </c>
      <c r="C442" s="140" t="s">
        <v>1088</v>
      </c>
      <c r="D442" s="81" t="str">
        <f>IF($B442="N/A","N/A",IF(C442&gt;10,"No",IF(C442&lt;-10,"No","Yes")))</f>
        <v>N/A</v>
      </c>
      <c r="E442" s="140" t="s">
        <v>1088</v>
      </c>
      <c r="F442" s="81" t="str">
        <f>IF($B442="N/A","N/A",IF(E442&gt;10,"No",IF(E442&lt;-10,"No","Yes")))</f>
        <v>N/A</v>
      </c>
      <c r="G442" s="140" t="s">
        <v>1088</v>
      </c>
      <c r="H442" s="81" t="str">
        <f>IF($B442="N/A","N/A",IF(G442&gt;10,"No",IF(G442&lt;-10,"No","Yes")))</f>
        <v>N/A</v>
      </c>
      <c r="I442" s="82" t="s">
        <v>1088</v>
      </c>
      <c r="J442" s="82" t="s">
        <v>1088</v>
      </c>
      <c r="K442" s="140" t="s">
        <v>50</v>
      </c>
      <c r="L442" s="84" t="str">
        <f>IF(J442="Div by 0", "N/A", IF(K442="N/A","N/A", IF(J442&gt;VALUE(MID(K442,1,2)), "No", IF(J442&lt;-1*VALUE(MID(K442,1,2)), "No", "Yes"))))</f>
        <v>N/A</v>
      </c>
    </row>
    <row r="443" spans="1:12" ht="13" x14ac:dyDescent="0.3">
      <c r="A443" s="235" t="s">
        <v>384</v>
      </c>
      <c r="B443" s="220"/>
      <c r="C443" s="220"/>
      <c r="D443" s="220"/>
      <c r="E443" s="220"/>
      <c r="F443" s="220"/>
      <c r="G443" s="220"/>
      <c r="H443" s="220"/>
      <c r="I443" s="220"/>
      <c r="J443" s="220"/>
      <c r="K443" s="220"/>
      <c r="L443" s="221"/>
    </row>
    <row r="444" spans="1:12" ht="12.75" customHeight="1" x14ac:dyDescent="0.25">
      <c r="A444" s="134" t="s">
        <v>811</v>
      </c>
      <c r="B444" s="140" t="s">
        <v>50</v>
      </c>
      <c r="C444" s="140">
        <v>0</v>
      </c>
      <c r="D444" s="81" t="str">
        <f>IF($B444="N/A","N/A",IF(C444&gt;10,"No",IF(C444&lt;-10,"No","Yes")))</f>
        <v>N/A</v>
      </c>
      <c r="E444" s="140">
        <v>0</v>
      </c>
      <c r="F444" s="81" t="str">
        <f>IF($B444="N/A","N/A",IF(E444&gt;10,"No",IF(E444&lt;-10,"No","Yes")))</f>
        <v>N/A</v>
      </c>
      <c r="G444" s="140">
        <v>0</v>
      </c>
      <c r="H444" s="81" t="str">
        <f>IF($B444="N/A","N/A",IF(G444&gt;10,"No",IF(G444&lt;-10,"No","Yes")))</f>
        <v>N/A</v>
      </c>
      <c r="I444" s="82" t="s">
        <v>1088</v>
      </c>
      <c r="J444" s="82" t="s">
        <v>1088</v>
      </c>
      <c r="K444" s="140" t="s">
        <v>50</v>
      </c>
      <c r="L444" s="84" t="str">
        <f>IF(J444="Div by 0", "N/A", IF(K444="N/A","N/A", IF(J444&gt;VALUE(MID(K444,1,2)), "No", IF(J444&lt;-1*VALUE(MID(K444,1,2)), "No", "Yes"))))</f>
        <v>N/A</v>
      </c>
    </row>
    <row r="445" spans="1:12" ht="12.75" customHeight="1" x14ac:dyDescent="0.25">
      <c r="A445" s="134" t="s">
        <v>804</v>
      </c>
      <c r="B445" s="97" t="s">
        <v>50</v>
      </c>
      <c r="C445" s="97" t="s">
        <v>1088</v>
      </c>
      <c r="D445" s="98" t="str">
        <f>IF($B445="N/A","N/A",IF(C445&gt;10,"No",IF(C445&lt;-10,"No","Yes")))</f>
        <v>N/A</v>
      </c>
      <c r="E445" s="97" t="s">
        <v>1088</v>
      </c>
      <c r="F445" s="98" t="str">
        <f>IF($B445="N/A","N/A",IF(E445&gt;10,"No",IF(E445&lt;-10,"No","Yes")))</f>
        <v>N/A</v>
      </c>
      <c r="G445" s="97" t="s">
        <v>1088</v>
      </c>
      <c r="H445" s="98" t="str">
        <f>IF($B445="N/A","N/A",IF(G445&gt;10,"No",IF(G445&lt;-10,"No","Yes")))</f>
        <v>N/A</v>
      </c>
      <c r="I445" s="99" t="s">
        <v>1088</v>
      </c>
      <c r="J445" s="99" t="s">
        <v>1088</v>
      </c>
      <c r="K445" s="97" t="s">
        <v>50</v>
      </c>
      <c r="L445" s="92" t="str">
        <f>IF(J445="Div by 0", "N/A", IF(K445="N/A","N/A", IF(J445&gt;VALUE(MID(K445,1,2)), "No", IF(J445&lt;-1*VALUE(MID(K445,1,2)), "No", "Yes"))))</f>
        <v>N/A</v>
      </c>
    </row>
    <row r="446" spans="1:12" ht="13" x14ac:dyDescent="0.3">
      <c r="A446" s="235" t="s">
        <v>387</v>
      </c>
      <c r="B446" s="220"/>
      <c r="C446" s="220"/>
      <c r="D446" s="220"/>
      <c r="E446" s="220"/>
      <c r="F446" s="220"/>
      <c r="G446" s="220"/>
      <c r="H446" s="220"/>
      <c r="I446" s="220"/>
      <c r="J446" s="220"/>
      <c r="K446" s="220"/>
      <c r="L446" s="221"/>
    </row>
    <row r="447" spans="1:12" ht="12.75" customHeight="1" x14ac:dyDescent="0.25">
      <c r="A447" s="134" t="s">
        <v>812</v>
      </c>
      <c r="B447" s="139" t="s">
        <v>50</v>
      </c>
      <c r="C447" s="139">
        <v>3712201</v>
      </c>
      <c r="D447" s="102" t="str">
        <f>IF($B447="N/A","N/A",IF(C447&gt;10,"No",IF(C447&lt;-10,"No","Yes")))</f>
        <v>N/A</v>
      </c>
      <c r="E447" s="139">
        <v>4623145</v>
      </c>
      <c r="F447" s="102" t="str">
        <f>IF($B447="N/A","N/A",IF(E447&gt;10,"No",IF(E447&lt;-10,"No","Yes")))</f>
        <v>N/A</v>
      </c>
      <c r="G447" s="139">
        <v>4744568</v>
      </c>
      <c r="H447" s="102" t="str">
        <f>IF($B447="N/A","N/A",IF(G447&gt;10,"No",IF(G447&lt;-10,"No","Yes")))</f>
        <v>N/A</v>
      </c>
      <c r="I447" s="103">
        <v>24.54</v>
      </c>
      <c r="J447" s="103">
        <v>2.6259999999999999</v>
      </c>
      <c r="K447" s="139" t="s">
        <v>50</v>
      </c>
      <c r="L447" s="104" t="str">
        <f>IF(J447="Div by 0", "N/A", IF(K447="N/A","N/A", IF(J447&gt;VALUE(MID(K447,1,2)), "No", IF(J447&lt;-1*VALUE(MID(K447,1,2)), "No", "Yes"))))</f>
        <v>N/A</v>
      </c>
    </row>
    <row r="448" spans="1:12" ht="12.75" customHeight="1" x14ac:dyDescent="0.25">
      <c r="A448" s="134" t="s">
        <v>805</v>
      </c>
      <c r="B448" s="97" t="s">
        <v>50</v>
      </c>
      <c r="C448" s="97">
        <v>205.11664271999999</v>
      </c>
      <c r="D448" s="98" t="str">
        <f>IF($B448="N/A","N/A",IF(C448&gt;10,"No",IF(C448&lt;-10,"No","Yes")))</f>
        <v>N/A</v>
      </c>
      <c r="E448" s="97">
        <v>223.71860634000001</v>
      </c>
      <c r="F448" s="98" t="str">
        <f>IF($B448="N/A","N/A",IF(E448&gt;10,"No",IF(E448&lt;-10,"No","Yes")))</f>
        <v>N/A</v>
      </c>
      <c r="G448" s="97">
        <v>214.54071897</v>
      </c>
      <c r="H448" s="98" t="str">
        <f>IF($B448="N/A","N/A",IF(G448&gt;10,"No",IF(G448&lt;-10,"No","Yes")))</f>
        <v>N/A</v>
      </c>
      <c r="I448" s="99">
        <v>9.0690000000000008</v>
      </c>
      <c r="J448" s="99">
        <v>-4.0999999999999996</v>
      </c>
      <c r="K448" s="97" t="s">
        <v>50</v>
      </c>
      <c r="L448" s="92" t="str">
        <f>IF(J448="Div by 0", "N/A", IF(K448="N/A","N/A", IF(J448&gt;VALUE(MID(K448,1,2)), "No", IF(J448&lt;-1*VALUE(MID(K448,1,2)), "No", "Yes"))))</f>
        <v>N/A</v>
      </c>
    </row>
    <row r="449" spans="1:12" ht="13" x14ac:dyDescent="0.3">
      <c r="A449" s="236" t="s">
        <v>385</v>
      </c>
      <c r="B449" s="220"/>
      <c r="C449" s="220"/>
      <c r="D449" s="220"/>
      <c r="E449" s="220"/>
      <c r="F449" s="220"/>
      <c r="G449" s="220"/>
      <c r="H449" s="220"/>
      <c r="I449" s="220"/>
      <c r="J449" s="220"/>
      <c r="K449" s="220"/>
      <c r="L449" s="221"/>
    </row>
    <row r="450" spans="1:12" ht="25" x14ac:dyDescent="0.25">
      <c r="A450" s="134" t="s">
        <v>813</v>
      </c>
      <c r="B450" s="139" t="s">
        <v>50</v>
      </c>
      <c r="C450" s="139">
        <v>0</v>
      </c>
      <c r="D450" s="139" t="s">
        <v>50</v>
      </c>
      <c r="E450" s="139">
        <v>0</v>
      </c>
      <c r="F450" s="139" t="s">
        <v>50</v>
      </c>
      <c r="G450" s="139">
        <v>0</v>
      </c>
      <c r="H450" s="139" t="s">
        <v>50</v>
      </c>
      <c r="I450" s="103" t="s">
        <v>1088</v>
      </c>
      <c r="J450" s="103" t="s">
        <v>1088</v>
      </c>
      <c r="K450" s="139" t="s">
        <v>50</v>
      </c>
      <c r="L450" s="104" t="str">
        <f>IF(J450="Div by 0", "N/A", IF(K450="N/A","N/A", IF(J450&gt;VALUE(MID(K450,1,2)), "No", IF(J450&lt;-1*VALUE(MID(K450,1,2)), "No", "Yes"))))</f>
        <v>N/A</v>
      </c>
    </row>
    <row r="451" spans="1:12" x14ac:dyDescent="0.25">
      <c r="A451" s="134" t="s">
        <v>806</v>
      </c>
      <c r="B451" s="97" t="s">
        <v>50</v>
      </c>
      <c r="C451" s="97" t="s">
        <v>1088</v>
      </c>
      <c r="D451" s="97" t="s">
        <v>50</v>
      </c>
      <c r="E451" s="97" t="s">
        <v>1088</v>
      </c>
      <c r="F451" s="97" t="s">
        <v>50</v>
      </c>
      <c r="G451" s="97" t="s">
        <v>1088</v>
      </c>
      <c r="H451" s="97" t="s">
        <v>50</v>
      </c>
      <c r="I451" s="99" t="s">
        <v>1088</v>
      </c>
      <c r="J451" s="99" t="s">
        <v>1088</v>
      </c>
      <c r="K451" s="97" t="s">
        <v>50</v>
      </c>
      <c r="L451" s="92" t="str">
        <f>IF(J451="Div by 0", "N/A", IF(K451="N/A","N/A", IF(J451&gt;VALUE(MID(K451,1,2)), "No", IF(J451&lt;-1*VALUE(MID(K451,1,2)), "No", "Yes"))))</f>
        <v>N/A</v>
      </c>
    </row>
    <row r="452" spans="1:12" ht="13" x14ac:dyDescent="0.3">
      <c r="A452" s="236" t="s">
        <v>386</v>
      </c>
      <c r="B452" s="220"/>
      <c r="C452" s="220"/>
      <c r="D452" s="220"/>
      <c r="E452" s="220"/>
      <c r="F452" s="220"/>
      <c r="G452" s="220"/>
      <c r="H452" s="220"/>
      <c r="I452" s="220"/>
      <c r="J452" s="220"/>
      <c r="K452" s="220"/>
      <c r="L452" s="221"/>
    </row>
    <row r="453" spans="1:12" ht="12.75" customHeight="1" x14ac:dyDescent="0.25">
      <c r="A453" s="134" t="s">
        <v>814</v>
      </c>
      <c r="B453" s="139" t="s">
        <v>50</v>
      </c>
      <c r="C453" s="139">
        <v>0</v>
      </c>
      <c r="D453" s="139" t="s">
        <v>50</v>
      </c>
      <c r="E453" s="139">
        <v>0</v>
      </c>
      <c r="F453" s="139" t="s">
        <v>50</v>
      </c>
      <c r="G453" s="139">
        <v>0</v>
      </c>
      <c r="H453" s="139" t="s">
        <v>50</v>
      </c>
      <c r="I453" s="103" t="s">
        <v>1088</v>
      </c>
      <c r="J453" s="103" t="s">
        <v>1088</v>
      </c>
      <c r="K453" s="139" t="s">
        <v>50</v>
      </c>
      <c r="L453" s="104" t="str">
        <f>IF(J453="Div by 0", "N/A", IF(K453="N/A","N/A", IF(J453&gt;VALUE(MID(K453,1,2)), "No", IF(J453&lt;-1*VALUE(MID(K453,1,2)), "No", "Yes"))))</f>
        <v>N/A</v>
      </c>
    </row>
    <row r="454" spans="1:12" x14ac:dyDescent="0.25">
      <c r="A454" s="223" t="s">
        <v>1067</v>
      </c>
      <c r="B454" s="223"/>
      <c r="C454" s="232"/>
      <c r="D454" s="232"/>
      <c r="E454" s="232"/>
      <c r="F454" s="232"/>
      <c r="G454" s="232"/>
      <c r="H454" s="232"/>
      <c r="I454" s="232"/>
      <c r="J454" s="232"/>
      <c r="K454" s="232"/>
      <c r="L454" s="232"/>
    </row>
    <row r="455" spans="1:12" x14ac:dyDescent="0.25">
      <c r="A455" s="135" t="s">
        <v>1013</v>
      </c>
      <c r="B455" s="140" t="s">
        <v>50</v>
      </c>
      <c r="C455" s="140" t="s">
        <v>50</v>
      </c>
      <c r="D455" s="81" t="str">
        <f t="shared" ref="D455:D457" si="134">IF($B455="N/A","N/A",IF(C455&gt;10,"No",IF(C455&lt;-10,"No","Yes")))</f>
        <v>N/A</v>
      </c>
      <c r="E455" s="140" t="s">
        <v>50</v>
      </c>
      <c r="F455" s="81" t="str">
        <f t="shared" ref="F455:F457" si="135">IF($B455="N/A","N/A",IF(E455&gt;10,"No",IF(E455&lt;-10,"No","Yes")))</f>
        <v>N/A</v>
      </c>
      <c r="G455" s="140" t="s">
        <v>1088</v>
      </c>
      <c r="H455" s="81" t="str">
        <f t="shared" ref="H455:H457" si="136">IF($B455="N/A","N/A",IF(G455&gt;10,"No",IF(G455&lt;-10,"No","Yes")))</f>
        <v>N/A</v>
      </c>
      <c r="I455" s="82" t="s">
        <v>50</v>
      </c>
      <c r="J455" s="82" t="s">
        <v>50</v>
      </c>
      <c r="K455" s="83" t="s">
        <v>112</v>
      </c>
      <c r="L455" s="104" t="str">
        <f>IF(J455="Div by 0", "N/A", IF(OR(J455="N/A",K455="N/A"),"N/A", IF(J455&gt;VALUE(MID(K455,1,2)), "No", IF(J455&lt;-1*VALUE(MID(K455,1,2)), "No", "Yes"))))</f>
        <v>N/A</v>
      </c>
    </row>
    <row r="456" spans="1:12" x14ac:dyDescent="0.25">
      <c r="A456" s="145" t="s">
        <v>1014</v>
      </c>
      <c r="B456" s="140" t="s">
        <v>50</v>
      </c>
      <c r="C456" s="140" t="s">
        <v>50</v>
      </c>
      <c r="D456" s="81" t="str">
        <f t="shared" si="134"/>
        <v>N/A</v>
      </c>
      <c r="E456" s="140" t="s">
        <v>50</v>
      </c>
      <c r="F456" s="81" t="str">
        <f t="shared" si="135"/>
        <v>N/A</v>
      </c>
      <c r="G456" s="140" t="s">
        <v>1088</v>
      </c>
      <c r="H456" s="81" t="str">
        <f t="shared" si="136"/>
        <v>N/A</v>
      </c>
      <c r="I456" s="82" t="s">
        <v>50</v>
      </c>
      <c r="J456" s="82" t="s">
        <v>50</v>
      </c>
      <c r="K456" s="83" t="s">
        <v>112</v>
      </c>
      <c r="L456" s="104" t="str">
        <f t="shared" ref="L456:L457" si="137">IF(J456="Div by 0", "N/A", IF(OR(J456="N/A",K456="N/A"),"N/A", IF(J456&gt;VALUE(MID(K456,1,2)), "No", IF(J456&lt;-1*VALUE(MID(K456,1,2)), "No", "Yes"))))</f>
        <v>N/A</v>
      </c>
    </row>
    <row r="457" spans="1:12" x14ac:dyDescent="0.25">
      <c r="A457" s="145" t="s">
        <v>1015</v>
      </c>
      <c r="B457" s="140" t="s">
        <v>50</v>
      </c>
      <c r="C457" s="140" t="s">
        <v>50</v>
      </c>
      <c r="D457" s="81" t="str">
        <f t="shared" si="134"/>
        <v>N/A</v>
      </c>
      <c r="E457" s="140" t="s">
        <v>50</v>
      </c>
      <c r="F457" s="81" t="str">
        <f t="shared" si="135"/>
        <v>N/A</v>
      </c>
      <c r="G457" s="140" t="s">
        <v>1088</v>
      </c>
      <c r="H457" s="81" t="str">
        <f t="shared" si="136"/>
        <v>N/A</v>
      </c>
      <c r="I457" s="82" t="s">
        <v>50</v>
      </c>
      <c r="J457" s="82" t="s">
        <v>50</v>
      </c>
      <c r="K457" s="83" t="s">
        <v>112</v>
      </c>
      <c r="L457" s="104" t="str">
        <f t="shared" si="137"/>
        <v>N/A</v>
      </c>
    </row>
    <row r="458" spans="1:12" ht="40.5" customHeight="1" x14ac:dyDescent="0.3">
      <c r="A458" s="222" t="s">
        <v>1080</v>
      </c>
      <c r="B458" s="195"/>
      <c r="C458" s="195"/>
      <c r="D458" s="195"/>
      <c r="E458" s="195"/>
      <c r="F458" s="195"/>
      <c r="G458" s="195"/>
      <c r="H458" s="195"/>
      <c r="I458" s="195"/>
      <c r="J458" s="195"/>
      <c r="K458" s="195"/>
      <c r="L458" s="196"/>
    </row>
    <row r="459" spans="1:12" x14ac:dyDescent="0.25">
      <c r="A459" s="88" t="s">
        <v>22</v>
      </c>
      <c r="B459" s="89" t="s">
        <v>50</v>
      </c>
      <c r="C459" s="100">
        <v>515470</v>
      </c>
      <c r="D459" s="81" t="str">
        <f t="shared" ref="D459:D464" si="138">IF($B459="N/A","N/A",IF(C459&gt;10,"No",IF(C459&lt;-10,"No","Yes")))</f>
        <v>N/A</v>
      </c>
      <c r="E459" s="100">
        <v>517739</v>
      </c>
      <c r="F459" s="81" t="str">
        <f t="shared" ref="F459:F464" si="139">IF($B459="N/A","N/A",IF(E459&gt;10,"No",IF(E459&lt;-10,"No","Yes")))</f>
        <v>N/A</v>
      </c>
      <c r="G459" s="100">
        <v>540054</v>
      </c>
      <c r="H459" s="81" t="str">
        <f t="shared" ref="H459:H464" si="140">IF($B459="N/A","N/A",IF(G459&gt;10,"No",IF(G459&lt;-10,"No","Yes")))</f>
        <v>N/A</v>
      </c>
      <c r="I459" s="82">
        <v>0.44019999999999998</v>
      </c>
      <c r="J459" s="82">
        <v>4.3099999999999996</v>
      </c>
      <c r="K459" s="89" t="s">
        <v>111</v>
      </c>
      <c r="L459" s="84" t="str">
        <f t="shared" ref="L459:L467" si="141">IF(J459="Div by 0", "N/A", IF(K459="N/A","N/A", IF(J459&gt;VALUE(MID(K459,1,2)), "No", IF(J459&lt;-1*VALUE(MID(K459,1,2)), "No", "Yes"))))</f>
        <v>Yes</v>
      </c>
    </row>
    <row r="460" spans="1:12" x14ac:dyDescent="0.25">
      <c r="A460" s="126" t="s">
        <v>581</v>
      </c>
      <c r="B460" s="83" t="s">
        <v>50</v>
      </c>
      <c r="C460" s="89">
        <v>51090</v>
      </c>
      <c r="D460" s="81" t="str">
        <f t="shared" si="138"/>
        <v>N/A</v>
      </c>
      <c r="E460" s="89">
        <v>50583</v>
      </c>
      <c r="F460" s="81" t="str">
        <f t="shared" si="139"/>
        <v>N/A</v>
      </c>
      <c r="G460" s="89">
        <v>51150</v>
      </c>
      <c r="H460" s="81" t="str">
        <f t="shared" si="140"/>
        <v>N/A</v>
      </c>
      <c r="I460" s="82">
        <v>-0.99199999999999999</v>
      </c>
      <c r="J460" s="82">
        <v>1.121</v>
      </c>
      <c r="K460" s="83" t="s">
        <v>111</v>
      </c>
      <c r="L460" s="84" t="str">
        <f t="shared" si="141"/>
        <v>Yes</v>
      </c>
    </row>
    <row r="461" spans="1:12" x14ac:dyDescent="0.25">
      <c r="A461" s="126" t="s">
        <v>584</v>
      </c>
      <c r="B461" s="83" t="s">
        <v>50</v>
      </c>
      <c r="C461" s="89">
        <v>61187</v>
      </c>
      <c r="D461" s="81" t="str">
        <f t="shared" si="138"/>
        <v>N/A</v>
      </c>
      <c r="E461" s="89">
        <v>61614</v>
      </c>
      <c r="F461" s="81" t="str">
        <f t="shared" si="139"/>
        <v>N/A</v>
      </c>
      <c r="G461" s="89">
        <v>63031</v>
      </c>
      <c r="H461" s="81" t="str">
        <f t="shared" si="140"/>
        <v>N/A</v>
      </c>
      <c r="I461" s="82">
        <v>0.69789999999999996</v>
      </c>
      <c r="J461" s="82">
        <v>2.2999999999999998</v>
      </c>
      <c r="K461" s="83" t="s">
        <v>111</v>
      </c>
      <c r="L461" s="84" t="str">
        <f t="shared" si="141"/>
        <v>Yes</v>
      </c>
    </row>
    <row r="462" spans="1:12" x14ac:dyDescent="0.25">
      <c r="A462" s="126" t="s">
        <v>587</v>
      </c>
      <c r="B462" s="83" t="s">
        <v>50</v>
      </c>
      <c r="C462" s="89">
        <v>284332</v>
      </c>
      <c r="D462" s="81" t="str">
        <f t="shared" si="138"/>
        <v>N/A</v>
      </c>
      <c r="E462" s="89">
        <v>282381</v>
      </c>
      <c r="F462" s="81" t="str">
        <f t="shared" si="139"/>
        <v>N/A</v>
      </c>
      <c r="G462" s="89">
        <v>291618</v>
      </c>
      <c r="H462" s="81" t="str">
        <f t="shared" si="140"/>
        <v>N/A</v>
      </c>
      <c r="I462" s="82">
        <v>-0.68600000000000005</v>
      </c>
      <c r="J462" s="82">
        <v>3.2709999999999999</v>
      </c>
      <c r="K462" s="83" t="s">
        <v>111</v>
      </c>
      <c r="L462" s="84" t="str">
        <f t="shared" si="141"/>
        <v>Yes</v>
      </c>
    </row>
    <row r="463" spans="1:12" x14ac:dyDescent="0.25">
      <c r="A463" s="126" t="s">
        <v>589</v>
      </c>
      <c r="B463" s="83" t="s">
        <v>50</v>
      </c>
      <c r="C463" s="89">
        <v>118861</v>
      </c>
      <c r="D463" s="81" t="str">
        <f t="shared" si="138"/>
        <v>N/A</v>
      </c>
      <c r="E463" s="89">
        <v>123161</v>
      </c>
      <c r="F463" s="81" t="str">
        <f t="shared" si="139"/>
        <v>N/A</v>
      </c>
      <c r="G463" s="89">
        <v>134255</v>
      </c>
      <c r="H463" s="81" t="str">
        <f t="shared" si="140"/>
        <v>N/A</v>
      </c>
      <c r="I463" s="82">
        <v>3.6179999999999999</v>
      </c>
      <c r="J463" s="82">
        <v>9.0079999999999991</v>
      </c>
      <c r="K463" s="83" t="s">
        <v>111</v>
      </c>
      <c r="L463" s="84" t="str">
        <f t="shared" si="141"/>
        <v>Yes</v>
      </c>
    </row>
    <row r="464" spans="1:12" x14ac:dyDescent="0.25">
      <c r="A464" s="88" t="s">
        <v>388</v>
      </c>
      <c r="B464" s="89" t="s">
        <v>50</v>
      </c>
      <c r="C464" s="89">
        <v>425358.35</v>
      </c>
      <c r="D464" s="81" t="str">
        <f t="shared" si="138"/>
        <v>N/A</v>
      </c>
      <c r="E464" s="89">
        <v>432128.23</v>
      </c>
      <c r="F464" s="81" t="str">
        <f t="shared" si="139"/>
        <v>N/A</v>
      </c>
      <c r="G464" s="89">
        <v>455864.74</v>
      </c>
      <c r="H464" s="81" t="str">
        <f t="shared" si="140"/>
        <v>N/A</v>
      </c>
      <c r="I464" s="82">
        <v>1.5920000000000001</v>
      </c>
      <c r="J464" s="82">
        <v>5.4930000000000003</v>
      </c>
      <c r="K464" s="89" t="s">
        <v>111</v>
      </c>
      <c r="L464" s="84" t="str">
        <f t="shared" si="141"/>
        <v>Yes</v>
      </c>
    </row>
    <row r="465" spans="1:12" x14ac:dyDescent="0.25">
      <c r="A465" s="88" t="s">
        <v>687</v>
      </c>
      <c r="B465" s="89" t="s">
        <v>50</v>
      </c>
      <c r="C465" s="89">
        <v>81610</v>
      </c>
      <c r="D465" s="89" t="s">
        <v>50</v>
      </c>
      <c r="E465" s="89">
        <v>81173</v>
      </c>
      <c r="F465" s="89" t="s">
        <v>50</v>
      </c>
      <c r="G465" s="89">
        <v>82820</v>
      </c>
      <c r="H465" s="89" t="s">
        <v>50</v>
      </c>
      <c r="I465" s="82">
        <v>-0.53500000000000003</v>
      </c>
      <c r="J465" s="82">
        <v>2.0289999999999999</v>
      </c>
      <c r="K465" s="89" t="s">
        <v>111</v>
      </c>
      <c r="L465" s="84" t="str">
        <f t="shared" si="141"/>
        <v>Yes</v>
      </c>
    </row>
    <row r="466" spans="1:12" x14ac:dyDescent="0.25">
      <c r="A466" s="126" t="s">
        <v>623</v>
      </c>
      <c r="B466" s="89" t="s">
        <v>50</v>
      </c>
      <c r="C466" s="89">
        <v>47536</v>
      </c>
      <c r="D466" s="89" t="s">
        <v>50</v>
      </c>
      <c r="E466" s="89">
        <v>46794</v>
      </c>
      <c r="F466" s="89" t="s">
        <v>50</v>
      </c>
      <c r="G466" s="89">
        <v>47071</v>
      </c>
      <c r="H466" s="89" t="s">
        <v>50</v>
      </c>
      <c r="I466" s="82">
        <v>-1.56</v>
      </c>
      <c r="J466" s="82">
        <v>0.59199999999999997</v>
      </c>
      <c r="K466" s="89" t="s">
        <v>111</v>
      </c>
      <c r="L466" s="84" t="str">
        <f t="shared" si="141"/>
        <v>Yes</v>
      </c>
    </row>
    <row r="467" spans="1:12" x14ac:dyDescent="0.25">
      <c r="A467" s="126" t="s">
        <v>585</v>
      </c>
      <c r="B467" s="128" t="s">
        <v>50</v>
      </c>
      <c r="C467" s="128">
        <v>31066</v>
      </c>
      <c r="D467" s="128" t="s">
        <v>50</v>
      </c>
      <c r="E467" s="128">
        <v>30931</v>
      </c>
      <c r="F467" s="128" t="s">
        <v>50</v>
      </c>
      <c r="G467" s="128">
        <v>31715</v>
      </c>
      <c r="H467" s="128" t="s">
        <v>50</v>
      </c>
      <c r="I467" s="99">
        <v>-0.435</v>
      </c>
      <c r="J467" s="99">
        <v>2.5350000000000001</v>
      </c>
      <c r="K467" s="128" t="s">
        <v>111</v>
      </c>
      <c r="L467" s="92" t="str">
        <f t="shared" si="141"/>
        <v>Yes</v>
      </c>
    </row>
    <row r="468" spans="1:12" x14ac:dyDescent="0.25">
      <c r="A468" s="219" t="s">
        <v>389</v>
      </c>
      <c r="B468" s="220"/>
      <c r="C468" s="220"/>
      <c r="D468" s="220"/>
      <c r="E468" s="220"/>
      <c r="F468" s="220"/>
      <c r="G468" s="220"/>
      <c r="H468" s="220"/>
      <c r="I468" s="220"/>
      <c r="J468" s="220"/>
      <c r="K468" s="220"/>
      <c r="L468" s="221"/>
    </row>
    <row r="469" spans="1:12" x14ac:dyDescent="0.25">
      <c r="A469" s="86" t="s">
        <v>306</v>
      </c>
      <c r="B469" s="109" t="s">
        <v>50</v>
      </c>
      <c r="C469" s="139">
        <v>3932343631</v>
      </c>
      <c r="D469" s="102" t="str">
        <f>IF($B469="N/A","N/A",IF(C469&gt;10,"No",IF(C469&lt;-10,"No","Yes")))</f>
        <v>N/A</v>
      </c>
      <c r="E469" s="139">
        <v>3977567314</v>
      </c>
      <c r="F469" s="102" t="str">
        <f>IF($B469="N/A","N/A",IF(E469&gt;10,"No",IF(E469&lt;-10,"No","Yes")))</f>
        <v>N/A</v>
      </c>
      <c r="G469" s="139">
        <v>3892319062</v>
      </c>
      <c r="H469" s="102" t="str">
        <f>IF($B469="N/A","N/A",IF(G469&gt;10,"No",IF(G469&lt;-10,"No","Yes")))</f>
        <v>N/A</v>
      </c>
      <c r="I469" s="103">
        <v>1.1499999999999999</v>
      </c>
      <c r="J469" s="103">
        <v>-2.14</v>
      </c>
      <c r="K469" s="109" t="s">
        <v>112</v>
      </c>
      <c r="L469" s="104" t="str">
        <f>IF(J469="Div by 0", "N/A", IF(K469="N/A","N/A", IF(J469&gt;VALUE(MID(K469,1,2)), "No", IF(J469&lt;-1*VALUE(MID(K469,1,2)), "No", "Yes"))))</f>
        <v>Yes</v>
      </c>
    </row>
    <row r="470" spans="1:12" x14ac:dyDescent="0.25">
      <c r="A470" s="219" t="s">
        <v>379</v>
      </c>
      <c r="B470" s="220"/>
      <c r="C470" s="220"/>
      <c r="D470" s="220"/>
      <c r="E470" s="220"/>
      <c r="F470" s="220"/>
      <c r="G470" s="220"/>
      <c r="H470" s="220"/>
      <c r="I470" s="220"/>
      <c r="J470" s="220"/>
      <c r="K470" s="220"/>
      <c r="L470" s="221"/>
    </row>
    <row r="471" spans="1:12" x14ac:dyDescent="0.25">
      <c r="A471" s="86" t="s">
        <v>375</v>
      </c>
      <c r="B471" s="83" t="s">
        <v>50</v>
      </c>
      <c r="C471" s="140">
        <v>7628.656626</v>
      </c>
      <c r="D471" s="81" t="str">
        <f>IF($B471="N/A","N/A",IF(C471&gt;10,"No",IF(C471&lt;-10,"No","Yes")))</f>
        <v>N/A</v>
      </c>
      <c r="E471" s="140">
        <v>7682.5723269999999</v>
      </c>
      <c r="F471" s="81" t="str">
        <f>IF($B471="N/A","N/A",IF(E471&gt;10,"No",IF(E471&lt;-10,"No","Yes")))</f>
        <v>N/A</v>
      </c>
      <c r="G471" s="140">
        <v>7207.2775351999999</v>
      </c>
      <c r="H471" s="81" t="str">
        <f>IF($B471="N/A","N/A",IF(G471&gt;10,"No",IF(G471&lt;-10,"No","Yes")))</f>
        <v>N/A</v>
      </c>
      <c r="I471" s="82">
        <v>0.70679999999999998</v>
      </c>
      <c r="J471" s="82">
        <v>-6.19</v>
      </c>
      <c r="K471" s="83" t="s">
        <v>112</v>
      </c>
      <c r="L471" s="84" t="str">
        <f>IF(J471="Div by 0", "N/A", IF(K471="N/A","N/A", IF(J471&gt;VALUE(MID(K471,1,2)), "No", IF(J471&lt;-1*VALUE(MID(K471,1,2)), "No", "Yes"))))</f>
        <v>Yes</v>
      </c>
    </row>
    <row r="472" spans="1:12" x14ac:dyDescent="0.25">
      <c r="A472" s="126" t="s">
        <v>582</v>
      </c>
      <c r="B472" s="109" t="s">
        <v>50</v>
      </c>
      <c r="C472" s="139">
        <v>27625.936817000002</v>
      </c>
      <c r="D472" s="102" t="str">
        <f>IF($B472="N/A","N/A",IF(C472&gt;10,"No",IF(C472&lt;-10,"No","Yes")))</f>
        <v>N/A</v>
      </c>
      <c r="E472" s="139">
        <v>28379.415316999999</v>
      </c>
      <c r="F472" s="102" t="str">
        <f>IF($B472="N/A","N/A",IF(E472&gt;10,"No",IF(E472&lt;-10,"No","Yes")))</f>
        <v>N/A</v>
      </c>
      <c r="G472" s="139">
        <v>28841.503558</v>
      </c>
      <c r="H472" s="102" t="str">
        <f>IF($B472="N/A","N/A",IF(G472&gt;10,"No",IF(G472&lt;-10,"No","Yes")))</f>
        <v>N/A</v>
      </c>
      <c r="I472" s="103">
        <v>2.7269999999999999</v>
      </c>
      <c r="J472" s="103">
        <v>1.6279999999999999</v>
      </c>
      <c r="K472" s="109" t="s">
        <v>112</v>
      </c>
      <c r="L472" s="104" t="str">
        <f>IF(J472="Div by 0", "N/A", IF(K472="N/A","N/A", IF(J472&gt;VALUE(MID(K472,1,2)), "No", IF(J472&lt;-1*VALUE(MID(K472,1,2)), "No", "Yes"))))</f>
        <v>Yes</v>
      </c>
    </row>
    <row r="473" spans="1:12" x14ac:dyDescent="0.25">
      <c r="A473" s="126" t="s">
        <v>585</v>
      </c>
      <c r="B473" s="83" t="s">
        <v>50</v>
      </c>
      <c r="C473" s="140">
        <v>24532.964273000001</v>
      </c>
      <c r="D473" s="81" t="str">
        <f>IF($B473="N/A","N/A",IF(C473&gt;10,"No",IF(C473&lt;-10,"No","Yes")))</f>
        <v>N/A</v>
      </c>
      <c r="E473" s="140">
        <v>25067.913786000001</v>
      </c>
      <c r="F473" s="81" t="str">
        <f>IF($B473="N/A","N/A",IF(E473&gt;10,"No",IF(E473&lt;-10,"No","Yes")))</f>
        <v>N/A</v>
      </c>
      <c r="G473" s="140">
        <v>27713.809364000001</v>
      </c>
      <c r="H473" s="81" t="str">
        <f>IF($B473="N/A","N/A",IF(G473&gt;10,"No",IF(G473&lt;-10,"No","Yes")))</f>
        <v>N/A</v>
      </c>
      <c r="I473" s="82">
        <v>2.181</v>
      </c>
      <c r="J473" s="82">
        <v>10.55</v>
      </c>
      <c r="K473" s="83" t="s">
        <v>111</v>
      </c>
      <c r="L473" s="84" t="str">
        <f>IF(J473="Div by 0", "N/A", IF(K473="N/A","N/A", IF(J473&gt;VALUE(MID(K473,1,2)), "No", IF(J473&lt;-1*VALUE(MID(K473,1,2)), "No", "Yes"))))</f>
        <v>No</v>
      </c>
    </row>
    <row r="474" spans="1:12" x14ac:dyDescent="0.25">
      <c r="A474" s="126" t="s">
        <v>588</v>
      </c>
      <c r="B474" s="83" t="s">
        <v>50</v>
      </c>
      <c r="C474" s="140">
        <v>2468.9911864000001</v>
      </c>
      <c r="D474" s="81" t="str">
        <f>IF($B474="N/A","N/A",IF(C474&gt;10,"No",IF(C474&lt;-10,"No","Yes")))</f>
        <v>N/A</v>
      </c>
      <c r="E474" s="140">
        <v>2422.4080479999998</v>
      </c>
      <c r="F474" s="81" t="str">
        <f>IF($B474="N/A","N/A",IF(E474&gt;10,"No",IF(E474&lt;-10,"No","Yes")))</f>
        <v>N/A</v>
      </c>
      <c r="G474" s="140">
        <v>1506.8629954</v>
      </c>
      <c r="H474" s="81" t="str">
        <f>IF($B474="N/A","N/A",IF(G474&gt;10,"No",IF(G474&lt;-10,"No","Yes")))</f>
        <v>N/A</v>
      </c>
      <c r="I474" s="82">
        <v>-1.89</v>
      </c>
      <c r="J474" s="82">
        <v>-37.799999999999997</v>
      </c>
      <c r="K474" s="83" t="s">
        <v>111</v>
      </c>
      <c r="L474" s="84" t="str">
        <f>IF(J474="Div by 0", "N/A", IF(K474="N/A","N/A", IF(J474&gt;VALUE(MID(K474,1,2)), "No", IF(J474&lt;-1*VALUE(MID(K474,1,2)), "No", "Yes"))))</f>
        <v>No</v>
      </c>
    </row>
    <row r="475" spans="1:12" x14ac:dyDescent="0.25">
      <c r="A475" s="126" t="s">
        <v>590</v>
      </c>
      <c r="B475" s="90" t="s">
        <v>50</v>
      </c>
      <c r="C475" s="97">
        <v>2673.9033998</v>
      </c>
      <c r="D475" s="98" t="str">
        <f>IF($B475="N/A","N/A",IF(C475&gt;10,"No",IF(C475&lt;-10,"No","Yes")))</f>
        <v>N/A</v>
      </c>
      <c r="E475" s="97">
        <v>2545.2448583999999</v>
      </c>
      <c r="F475" s="98" t="str">
        <f>IF($B475="N/A","N/A",IF(E475&gt;10,"No",IF(E475&lt;-10,"No","Yes")))</f>
        <v>N/A</v>
      </c>
      <c r="G475" s="97">
        <v>1719.2556255</v>
      </c>
      <c r="H475" s="98" t="str">
        <f>IF($B475="N/A","N/A",IF(G475&gt;10,"No",IF(G475&lt;-10,"No","Yes")))</f>
        <v>N/A</v>
      </c>
      <c r="I475" s="99">
        <v>-4.8099999999999996</v>
      </c>
      <c r="J475" s="99">
        <v>-32.5</v>
      </c>
      <c r="K475" s="90" t="s">
        <v>111</v>
      </c>
      <c r="L475" s="92" t="str">
        <f>IF(J475="Div by 0", "N/A", IF(K475="N/A","N/A", IF(J475&gt;VALUE(MID(K475,1,2)), "No", IF(J475&lt;-1*VALUE(MID(K475,1,2)), "No", "Yes"))))</f>
        <v>No</v>
      </c>
    </row>
    <row r="476" spans="1:12" ht="15" customHeight="1" x14ac:dyDescent="0.25">
      <c r="A476" s="220" t="s">
        <v>1121</v>
      </c>
      <c r="B476" s="230"/>
      <c r="C476" s="230"/>
      <c r="D476" s="230"/>
      <c r="E476" s="230"/>
      <c r="F476" s="230"/>
      <c r="G476" s="230"/>
      <c r="H476" s="230"/>
      <c r="I476" s="230"/>
      <c r="J476" s="230"/>
      <c r="K476" s="230"/>
      <c r="L476" s="231"/>
    </row>
    <row r="477" spans="1:12" x14ac:dyDescent="0.25">
      <c r="A477" s="142" t="s">
        <v>1009</v>
      </c>
      <c r="B477" s="83" t="s">
        <v>50</v>
      </c>
      <c r="C477" s="140" t="s">
        <v>50</v>
      </c>
      <c r="D477" s="98" t="str">
        <f t="shared" ref="D477:D478" si="142">IF($B477="N/A","N/A",IF(C477&gt;10,"No",IF(C477&lt;-10,"No","Yes")))</f>
        <v>N/A</v>
      </c>
      <c r="E477" s="140" t="s">
        <v>50</v>
      </c>
      <c r="F477" s="98" t="str">
        <f t="shared" ref="F477:F478" si="143">IF($B477="N/A","N/A",IF(E477&gt;10,"No",IF(E477&lt;-10,"No","Yes")))</f>
        <v>N/A</v>
      </c>
      <c r="G477" s="140">
        <v>7107.6914477999999</v>
      </c>
      <c r="H477" s="98" t="str">
        <f t="shared" ref="H477:H478" si="144">IF($B477="N/A","N/A",IF(G477&gt;10,"No",IF(G477&lt;-10,"No","Yes")))</f>
        <v>N/A</v>
      </c>
      <c r="I477" s="82" t="s">
        <v>50</v>
      </c>
      <c r="J477" s="82" t="s">
        <v>50</v>
      </c>
      <c r="K477" s="83" t="s">
        <v>112</v>
      </c>
      <c r="L477" s="84" t="str">
        <f>IF(J477="Div by 0", "N/A", IF(OR(J477="N/A",K477="N/A"),"N/A", IF(J477&gt;VALUE(MID(K477,1,2)), "No", IF(J477&lt;-1*VALUE(MID(K477,1,2)), "No", "Yes"))))</f>
        <v>N/A</v>
      </c>
    </row>
    <row r="478" spans="1:12" x14ac:dyDescent="0.25">
      <c r="A478" s="142" t="s">
        <v>1010</v>
      </c>
      <c r="B478" s="83" t="s">
        <v>50</v>
      </c>
      <c r="C478" s="140" t="s">
        <v>50</v>
      </c>
      <c r="D478" s="98" t="str">
        <f t="shared" si="142"/>
        <v>N/A</v>
      </c>
      <c r="E478" s="140" t="s">
        <v>50</v>
      </c>
      <c r="F478" s="98" t="str">
        <f t="shared" si="143"/>
        <v>N/A</v>
      </c>
      <c r="G478" s="140">
        <v>7351.0989663</v>
      </c>
      <c r="H478" s="98" t="str">
        <f t="shared" si="144"/>
        <v>N/A</v>
      </c>
      <c r="I478" s="82" t="s">
        <v>50</v>
      </c>
      <c r="J478" s="82" t="s">
        <v>50</v>
      </c>
      <c r="K478" s="83" t="s">
        <v>112</v>
      </c>
      <c r="L478" s="84" t="str">
        <f>IF(J478="Div by 0", "N/A", IF(OR(J478="N/A",K478="N/A"),"N/A", IF(J478&gt;VALUE(MID(K478,1,2)), "No", IF(J478&lt;-1*VALUE(MID(K478,1,2)), "No", "Yes"))))</f>
        <v>N/A</v>
      </c>
    </row>
    <row r="479" spans="1:12" x14ac:dyDescent="0.25">
      <c r="A479" s="223" t="s">
        <v>380</v>
      </c>
      <c r="B479" s="232"/>
      <c r="C479" s="232"/>
      <c r="D479" s="232"/>
      <c r="E479" s="232"/>
      <c r="F479" s="232"/>
      <c r="G479" s="232"/>
      <c r="H479" s="232"/>
      <c r="I479" s="232"/>
      <c r="J479" s="232"/>
      <c r="K479" s="232"/>
      <c r="L479" s="232"/>
    </row>
    <row r="480" spans="1:12" x14ac:dyDescent="0.25">
      <c r="A480" s="146" t="s">
        <v>1073</v>
      </c>
      <c r="B480" s="83" t="s">
        <v>50</v>
      </c>
      <c r="C480" s="140">
        <v>26874.633463999999</v>
      </c>
      <c r="D480" s="81" t="str">
        <f>IF($B480="N/A","N/A",IF(C480&gt;10,"No",IF(C480&lt;-10,"No","Yes")))</f>
        <v>N/A</v>
      </c>
      <c r="E480" s="140">
        <v>27419.500276999999</v>
      </c>
      <c r="F480" s="81" t="str">
        <f>IF($B480="N/A","N/A",IF(E480&gt;10,"No",IF(E480&lt;-10,"No","Yes")))</f>
        <v>N/A</v>
      </c>
      <c r="G480" s="140">
        <v>28795.56205</v>
      </c>
      <c r="H480" s="81" t="str">
        <f>IF($B480="N/A","N/A",IF(G480&gt;10,"No",IF(G480&lt;-10,"No","Yes")))</f>
        <v>N/A</v>
      </c>
      <c r="I480" s="82">
        <v>2.0270000000000001</v>
      </c>
      <c r="J480" s="82">
        <v>5.0190000000000001</v>
      </c>
      <c r="K480" s="83" t="s">
        <v>112</v>
      </c>
      <c r="L480" s="84" t="str">
        <f>IF(J480="Div by 0", "N/A", IF(K480="N/A","N/A", IF(J480&gt;VALUE(MID(K480,1,2)), "No", IF(J480&lt;-1*VALUE(MID(K480,1,2)), "No", "Yes"))))</f>
        <v>Yes</v>
      </c>
    </row>
    <row r="481" spans="1:12" x14ac:dyDescent="0.25">
      <c r="A481" s="59" t="s">
        <v>582</v>
      </c>
      <c r="B481" s="83" t="s">
        <v>50</v>
      </c>
      <c r="C481" s="140">
        <v>28558.429232999999</v>
      </c>
      <c r="D481" s="81" t="str">
        <f>IF($B481="N/A","N/A",IF(C481&gt;10,"No",IF(C481&lt;-10,"No","Yes")))</f>
        <v>N/A</v>
      </c>
      <c r="E481" s="140">
        <v>29440.461297999998</v>
      </c>
      <c r="F481" s="81" t="str">
        <f>IF($B481="N/A","N/A",IF(E481&gt;10,"No",IF(E481&lt;-10,"No","Yes")))</f>
        <v>N/A</v>
      </c>
      <c r="G481" s="140">
        <v>29933.729133000001</v>
      </c>
      <c r="H481" s="81" t="str">
        <f>IF($B481="N/A","N/A",IF(G481&gt;10,"No",IF(G481&lt;-10,"No","Yes")))</f>
        <v>N/A</v>
      </c>
      <c r="I481" s="82">
        <v>3.089</v>
      </c>
      <c r="J481" s="82">
        <v>1.675</v>
      </c>
      <c r="K481" s="83" t="s">
        <v>111</v>
      </c>
      <c r="L481" s="84" t="str">
        <f>IF(J481="Div by 0", "N/A", IF(K481="N/A","N/A", IF(J481&gt;VALUE(MID(K481,1,2)), "No", IF(J481&lt;-1*VALUE(MID(K481,1,2)), "No", "Yes"))))</f>
        <v>Yes</v>
      </c>
    </row>
    <row r="482" spans="1:12" x14ac:dyDescent="0.25">
      <c r="A482" s="59" t="s">
        <v>585</v>
      </c>
      <c r="B482" s="83" t="s">
        <v>50</v>
      </c>
      <c r="C482" s="140">
        <v>26569.918817999998</v>
      </c>
      <c r="D482" s="81" t="str">
        <f>IF($B482="N/A","N/A",IF(C482&gt;10,"No",IF(C482&lt;-10,"No","Yes")))</f>
        <v>N/A</v>
      </c>
      <c r="E482" s="140">
        <v>27105.282888000002</v>
      </c>
      <c r="F482" s="81" t="str">
        <f>IF($B482="N/A","N/A",IF(E482&gt;10,"No",IF(E482&lt;-10,"No","Yes")))</f>
        <v>N/A</v>
      </c>
      <c r="G482" s="140">
        <v>30340.868515999999</v>
      </c>
      <c r="H482" s="81" t="str">
        <f>IF($B482="N/A","N/A",IF(G482&gt;10,"No",IF(G482&lt;-10,"No","Yes")))</f>
        <v>N/A</v>
      </c>
      <c r="I482" s="82">
        <v>2.0150000000000001</v>
      </c>
      <c r="J482" s="82">
        <v>11.94</v>
      </c>
      <c r="K482" s="83" t="s">
        <v>111</v>
      </c>
      <c r="L482" s="84" t="str">
        <f>IF(J482="Div by 0", "N/A", IF(K482="N/A","N/A", IF(J482&gt;VALUE(MID(K482,1,2)), "No", IF(J482&lt;-1*VALUE(MID(K482,1,2)), "No", "Yes"))))</f>
        <v>No</v>
      </c>
    </row>
    <row r="483" spans="1:12" x14ac:dyDescent="0.25">
      <c r="A483" s="59" t="s">
        <v>1011</v>
      </c>
      <c r="B483" s="83" t="s">
        <v>50</v>
      </c>
      <c r="C483" s="140" t="s">
        <v>50</v>
      </c>
      <c r="D483" s="98" t="str">
        <f t="shared" ref="D483:D484" si="145">IF($B483="N/A","N/A",IF(C483&gt;10,"No",IF(C483&lt;-10,"No","Yes")))</f>
        <v>N/A</v>
      </c>
      <c r="E483" s="140" t="s">
        <v>50</v>
      </c>
      <c r="F483" s="98" t="str">
        <f t="shared" ref="F483:F488" si="146">IF($B483="N/A","N/A",IF(E483&gt;10,"No",IF(E483&lt;-10,"No","Yes")))</f>
        <v>N/A</v>
      </c>
      <c r="G483" s="140">
        <v>27635.934514</v>
      </c>
      <c r="H483" s="98" t="str">
        <f t="shared" ref="H483:H484" si="147">IF($B483="N/A","N/A",IF(G483&gt;10,"No",IF(G483&lt;-10,"No","Yes")))</f>
        <v>N/A</v>
      </c>
      <c r="I483" s="82" t="s">
        <v>50</v>
      </c>
      <c r="J483" s="82" t="s">
        <v>50</v>
      </c>
      <c r="K483" s="83" t="s">
        <v>111</v>
      </c>
      <c r="L483" s="84" t="str">
        <f>IF(J483="Div by 0", "N/A", IF(OR(J483="N/A",K483="N/A"),"N/A", IF(J483&gt;VALUE(MID(K483,1,2)), "No", IF(J483&lt;-1*VALUE(MID(K483,1,2)), "No", "Yes"))))</f>
        <v>N/A</v>
      </c>
    </row>
    <row r="484" spans="1:12" x14ac:dyDescent="0.25">
      <c r="A484" s="59" t="s">
        <v>1012</v>
      </c>
      <c r="B484" s="83" t="s">
        <v>50</v>
      </c>
      <c r="C484" s="140" t="s">
        <v>50</v>
      </c>
      <c r="D484" s="98" t="str">
        <f t="shared" si="145"/>
        <v>N/A</v>
      </c>
      <c r="E484" s="140" t="s">
        <v>50</v>
      </c>
      <c r="F484" s="98" t="str">
        <f t="shared" si="146"/>
        <v>N/A</v>
      </c>
      <c r="G484" s="140">
        <v>30803.492315</v>
      </c>
      <c r="H484" s="98" t="str">
        <f t="shared" si="147"/>
        <v>N/A</v>
      </c>
      <c r="I484" s="82" t="s">
        <v>50</v>
      </c>
      <c r="J484" s="82" t="s">
        <v>50</v>
      </c>
      <c r="K484" s="83" t="s">
        <v>111</v>
      </c>
      <c r="L484" s="84" t="str">
        <f>IF(J484="Div by 0", "N/A", IF(OR(J484="N/A",K484="N/A"),"N/A", IF(J484&gt;VALUE(MID(K484,1,2)), "No", IF(J484&lt;-1*VALUE(MID(K484,1,2)), "No", "Yes"))))</f>
        <v>N/A</v>
      </c>
    </row>
    <row r="485" spans="1:12" x14ac:dyDescent="0.25">
      <c r="A485" s="223" t="s">
        <v>1067</v>
      </c>
      <c r="B485" s="223"/>
      <c r="C485" s="232"/>
      <c r="D485" s="232"/>
      <c r="E485" s="232"/>
      <c r="F485" s="232"/>
      <c r="G485" s="232"/>
      <c r="H485" s="232"/>
      <c r="I485" s="232"/>
      <c r="J485" s="232"/>
      <c r="K485" s="232"/>
      <c r="L485" s="232"/>
    </row>
    <row r="486" spans="1:12" x14ac:dyDescent="0.25">
      <c r="A486" s="147" t="s">
        <v>1013</v>
      </c>
      <c r="B486" s="140" t="s">
        <v>50</v>
      </c>
      <c r="C486" s="140" t="s">
        <v>50</v>
      </c>
      <c r="D486" s="98" t="str">
        <f t="shared" ref="D486:D488" si="148">IF($B486="N/A","N/A",IF(C486&gt;10,"No",IF(C486&lt;-10,"No","Yes")))</f>
        <v>N/A</v>
      </c>
      <c r="E486" s="140" t="s">
        <v>50</v>
      </c>
      <c r="F486" s="98" t="str">
        <f t="shared" si="146"/>
        <v>N/A</v>
      </c>
      <c r="G486" s="140" t="s">
        <v>1088</v>
      </c>
      <c r="H486" s="98" t="str">
        <f t="shared" ref="H486:H488" si="149">IF($B486="N/A","N/A",IF(G486&gt;10,"No",IF(G486&lt;-10,"No","Yes")))</f>
        <v>N/A</v>
      </c>
      <c r="I486" s="82" t="s">
        <v>50</v>
      </c>
      <c r="J486" s="82" t="s">
        <v>50</v>
      </c>
      <c r="K486" s="83" t="s">
        <v>112</v>
      </c>
      <c r="L486" s="84" t="str">
        <f>IF(J486="Div by 0", "N/A", IF(OR(J486="N/A",K486="N/A"),"N/A", IF(J486&gt;VALUE(MID(K486,1,2)), "No", IF(J486&lt;-1*VALUE(MID(K486,1,2)), "No", "Yes"))))</f>
        <v>N/A</v>
      </c>
    </row>
    <row r="487" spans="1:12" x14ac:dyDescent="0.25">
      <c r="A487" s="106" t="s">
        <v>1014</v>
      </c>
      <c r="B487" s="140" t="s">
        <v>50</v>
      </c>
      <c r="C487" s="140" t="s">
        <v>50</v>
      </c>
      <c r="D487" s="98" t="str">
        <f t="shared" si="148"/>
        <v>N/A</v>
      </c>
      <c r="E487" s="140" t="s">
        <v>50</v>
      </c>
      <c r="F487" s="98" t="str">
        <f t="shared" si="146"/>
        <v>N/A</v>
      </c>
      <c r="G487" s="140" t="s">
        <v>1088</v>
      </c>
      <c r="H487" s="98" t="str">
        <f t="shared" si="149"/>
        <v>N/A</v>
      </c>
      <c r="I487" s="82" t="s">
        <v>50</v>
      </c>
      <c r="J487" s="82" t="s">
        <v>50</v>
      </c>
      <c r="K487" s="83" t="s">
        <v>112</v>
      </c>
      <c r="L487" s="84" t="str">
        <f t="shared" ref="L487:L488" si="150">IF(J487="Div by 0", "N/A", IF(OR(J487="N/A",K487="N/A"),"N/A", IF(J487&gt;VALUE(MID(K487,1,2)), "No", IF(J487&lt;-1*VALUE(MID(K487,1,2)), "No", "Yes"))))</f>
        <v>N/A</v>
      </c>
    </row>
    <row r="488" spans="1:12" x14ac:dyDescent="0.25">
      <c r="A488" s="106" t="s">
        <v>1015</v>
      </c>
      <c r="B488" s="140" t="s">
        <v>50</v>
      </c>
      <c r="C488" s="140" t="s">
        <v>50</v>
      </c>
      <c r="D488" s="98" t="str">
        <f t="shared" si="148"/>
        <v>N/A</v>
      </c>
      <c r="E488" s="140" t="s">
        <v>50</v>
      </c>
      <c r="F488" s="98" t="str">
        <f t="shared" si="146"/>
        <v>N/A</v>
      </c>
      <c r="G488" s="140" t="s">
        <v>1088</v>
      </c>
      <c r="H488" s="98" t="str">
        <f t="shared" si="149"/>
        <v>N/A</v>
      </c>
      <c r="I488" s="82" t="s">
        <v>50</v>
      </c>
      <c r="J488" s="82" t="s">
        <v>50</v>
      </c>
      <c r="K488" s="83" t="s">
        <v>112</v>
      </c>
      <c r="L488" s="84" t="str">
        <f t="shared" si="150"/>
        <v>N/A</v>
      </c>
    </row>
    <row r="489" spans="1:12" ht="38.25" customHeight="1" x14ac:dyDescent="0.25">
      <c r="A489" s="233" t="s">
        <v>1081</v>
      </c>
      <c r="B489" s="234"/>
      <c r="C489" s="234"/>
      <c r="D489" s="234"/>
      <c r="E489" s="234"/>
      <c r="F489" s="234"/>
      <c r="G489" s="234"/>
      <c r="H489" s="234"/>
      <c r="I489" s="234"/>
      <c r="J489" s="234"/>
      <c r="K489" s="234"/>
      <c r="L489" s="234"/>
    </row>
    <row r="490" spans="1:12" x14ac:dyDescent="0.25">
      <c r="A490" s="148" t="s">
        <v>26</v>
      </c>
      <c r="B490" s="79" t="s">
        <v>50</v>
      </c>
      <c r="C490" s="82">
        <v>73.521252449000002</v>
      </c>
      <c r="D490" s="81" t="str">
        <f t="shared" ref="D490:D504" si="151">IF($B490="N/A","N/A",IF(C490&gt;10,"No",IF(C490&lt;-10,"No","Yes")))</f>
        <v>N/A</v>
      </c>
      <c r="E490" s="82">
        <v>72.608206065000005</v>
      </c>
      <c r="F490" s="81" t="str">
        <f t="shared" ref="F490:F504" si="152">IF($B490="N/A","N/A",IF(E490&gt;10,"No",IF(E490&lt;-10,"No","Yes")))</f>
        <v>N/A</v>
      </c>
      <c r="G490" s="82">
        <v>30.105693133999999</v>
      </c>
      <c r="H490" s="81" t="str">
        <f t="shared" ref="H490:H504" si="153">IF($B490="N/A","N/A",IF(G490&gt;10,"No",IF(G490&lt;-10,"No","Yes")))</f>
        <v>N/A</v>
      </c>
      <c r="I490" s="82">
        <v>-1.24</v>
      </c>
      <c r="J490" s="82">
        <v>-58.5</v>
      </c>
      <c r="K490" s="83" t="s">
        <v>110</v>
      </c>
      <c r="L490" s="84" t="str">
        <f t="shared" ref="L490:L534" si="154">IF(J490="Div by 0", "N/A", IF(K490="N/A","N/A", IF(J490&gt;VALUE(MID(K490,1,2)), "No", IF(J490&lt;-1*VALUE(MID(K490,1,2)), "No", "Yes"))))</f>
        <v>No</v>
      </c>
    </row>
    <row r="491" spans="1:12" x14ac:dyDescent="0.25">
      <c r="A491" s="148" t="s">
        <v>147</v>
      </c>
      <c r="B491" s="79" t="s">
        <v>50</v>
      </c>
      <c r="C491" s="89">
        <v>378980</v>
      </c>
      <c r="D491" s="81" t="str">
        <f t="shared" si="151"/>
        <v>N/A</v>
      </c>
      <c r="E491" s="89">
        <v>375921</v>
      </c>
      <c r="F491" s="81" t="str">
        <f t="shared" si="152"/>
        <v>N/A</v>
      </c>
      <c r="G491" s="89">
        <v>162587</v>
      </c>
      <c r="H491" s="81" t="str">
        <f t="shared" si="153"/>
        <v>N/A</v>
      </c>
      <c r="I491" s="82">
        <v>-0.80700000000000005</v>
      </c>
      <c r="J491" s="82">
        <v>-56.7</v>
      </c>
      <c r="K491" s="83" t="s">
        <v>110</v>
      </c>
      <c r="L491" s="84" t="str">
        <f t="shared" si="154"/>
        <v>No</v>
      </c>
    </row>
    <row r="492" spans="1:12" x14ac:dyDescent="0.25">
      <c r="A492" s="126" t="s">
        <v>582</v>
      </c>
      <c r="B492" s="83" t="s">
        <v>50</v>
      </c>
      <c r="C492" s="89">
        <v>12</v>
      </c>
      <c r="D492" s="89" t="str">
        <f t="shared" si="151"/>
        <v>N/A</v>
      </c>
      <c r="E492" s="89">
        <v>20</v>
      </c>
      <c r="F492" s="89" t="str">
        <f t="shared" si="152"/>
        <v>N/A</v>
      </c>
      <c r="G492" s="89">
        <v>11</v>
      </c>
      <c r="H492" s="81" t="str">
        <f t="shared" si="153"/>
        <v>N/A</v>
      </c>
      <c r="I492" s="82">
        <v>66.67</v>
      </c>
      <c r="J492" s="82">
        <v>-95</v>
      </c>
      <c r="K492" s="83" t="s">
        <v>110</v>
      </c>
      <c r="L492" s="84" t="str">
        <f t="shared" si="154"/>
        <v>No</v>
      </c>
    </row>
    <row r="493" spans="1:12" x14ac:dyDescent="0.25">
      <c r="A493" s="126" t="s">
        <v>585</v>
      </c>
      <c r="B493" s="83" t="s">
        <v>50</v>
      </c>
      <c r="C493" s="89">
        <v>851</v>
      </c>
      <c r="D493" s="89" t="str">
        <f t="shared" si="151"/>
        <v>N/A</v>
      </c>
      <c r="E493" s="89">
        <v>783</v>
      </c>
      <c r="F493" s="89" t="str">
        <f t="shared" si="152"/>
        <v>N/A</v>
      </c>
      <c r="G493" s="89">
        <v>31</v>
      </c>
      <c r="H493" s="81" t="str">
        <f t="shared" si="153"/>
        <v>N/A</v>
      </c>
      <c r="I493" s="82">
        <v>-7.99</v>
      </c>
      <c r="J493" s="82">
        <v>-96</v>
      </c>
      <c r="K493" s="83" t="s">
        <v>110</v>
      </c>
      <c r="L493" s="84" t="str">
        <f t="shared" si="154"/>
        <v>No</v>
      </c>
    </row>
    <row r="494" spans="1:12" x14ac:dyDescent="0.25">
      <c r="A494" s="126" t="s">
        <v>588</v>
      </c>
      <c r="B494" s="83" t="s">
        <v>50</v>
      </c>
      <c r="C494" s="89">
        <v>271240</v>
      </c>
      <c r="D494" s="89" t="str">
        <f t="shared" si="151"/>
        <v>N/A</v>
      </c>
      <c r="E494" s="89">
        <v>266816</v>
      </c>
      <c r="F494" s="89" t="str">
        <f t="shared" si="152"/>
        <v>N/A</v>
      </c>
      <c r="G494" s="89">
        <v>115572</v>
      </c>
      <c r="H494" s="81" t="str">
        <f t="shared" si="153"/>
        <v>N/A</v>
      </c>
      <c r="I494" s="82">
        <v>-1.63</v>
      </c>
      <c r="J494" s="82">
        <v>-56.7</v>
      </c>
      <c r="K494" s="83" t="s">
        <v>110</v>
      </c>
      <c r="L494" s="84" t="str">
        <f t="shared" si="154"/>
        <v>No</v>
      </c>
    </row>
    <row r="495" spans="1:12" x14ac:dyDescent="0.25">
      <c r="A495" s="126" t="s">
        <v>590</v>
      </c>
      <c r="B495" s="83" t="s">
        <v>50</v>
      </c>
      <c r="C495" s="89">
        <v>106877</v>
      </c>
      <c r="D495" s="89" t="str">
        <f t="shared" si="151"/>
        <v>N/A</v>
      </c>
      <c r="E495" s="89">
        <v>108302</v>
      </c>
      <c r="F495" s="89" t="str">
        <f t="shared" si="152"/>
        <v>N/A</v>
      </c>
      <c r="G495" s="89">
        <v>46983</v>
      </c>
      <c r="H495" s="81" t="str">
        <f t="shared" si="153"/>
        <v>N/A</v>
      </c>
      <c r="I495" s="82">
        <v>1.333</v>
      </c>
      <c r="J495" s="82">
        <v>-56.6</v>
      </c>
      <c r="K495" s="83" t="s">
        <v>110</v>
      </c>
      <c r="L495" s="84" t="str">
        <f t="shared" si="154"/>
        <v>No</v>
      </c>
    </row>
    <row r="496" spans="1:12" x14ac:dyDescent="0.25">
      <c r="A496" s="119" t="s">
        <v>1016</v>
      </c>
      <c r="B496" s="79" t="s">
        <v>50</v>
      </c>
      <c r="C496" s="89" t="s">
        <v>50</v>
      </c>
      <c r="D496" s="89" t="str">
        <f t="shared" si="151"/>
        <v>N/A</v>
      </c>
      <c r="E496" s="89" t="s">
        <v>50</v>
      </c>
      <c r="F496" s="89" t="str">
        <f t="shared" si="152"/>
        <v>N/A</v>
      </c>
      <c r="G496" s="89">
        <v>162587</v>
      </c>
      <c r="H496" s="81" t="str">
        <f t="shared" si="153"/>
        <v>N/A</v>
      </c>
      <c r="I496" s="82" t="s">
        <v>50</v>
      </c>
      <c r="J496" s="82" t="s">
        <v>50</v>
      </c>
      <c r="K496" s="83" t="s">
        <v>110</v>
      </c>
      <c r="L496" s="84" t="str">
        <f>IF(J496="Div by 0", "N/A", IF(OR(J496="N/A",K496="N/A"),"N/A", IF(J496&gt;VALUE(MID(K496,1,2)), "No", IF(J496&lt;-1*VALUE(MID(K496,1,2)), "No", "Yes"))))</f>
        <v>N/A</v>
      </c>
    </row>
    <row r="497" spans="1:12" x14ac:dyDescent="0.25">
      <c r="A497" s="119" t="s">
        <v>1017</v>
      </c>
      <c r="B497" s="79" t="s">
        <v>50</v>
      </c>
      <c r="C497" s="89" t="s">
        <v>50</v>
      </c>
      <c r="D497" s="89" t="str">
        <f t="shared" si="151"/>
        <v>N/A</v>
      </c>
      <c r="E497" s="89" t="s">
        <v>50</v>
      </c>
      <c r="F497" s="89" t="str">
        <f t="shared" si="152"/>
        <v>N/A</v>
      </c>
      <c r="G497" s="89">
        <v>0</v>
      </c>
      <c r="H497" s="81" t="str">
        <f t="shared" si="153"/>
        <v>N/A</v>
      </c>
      <c r="I497" s="82" t="s">
        <v>50</v>
      </c>
      <c r="J497" s="82" t="s">
        <v>50</v>
      </c>
      <c r="K497" s="83" t="s">
        <v>110</v>
      </c>
      <c r="L497" s="84" t="str">
        <f t="shared" ref="L497:L504" si="155">IF(J497="Div by 0", "N/A", IF(OR(J497="N/A",K497="N/A"),"N/A", IF(J497&gt;VALUE(MID(K497,1,2)), "No", IF(J497&lt;-1*VALUE(MID(K497,1,2)), "No", "Yes"))))</f>
        <v>N/A</v>
      </c>
    </row>
    <row r="498" spans="1:12" x14ac:dyDescent="0.25">
      <c r="A498" s="119" t="s">
        <v>1018</v>
      </c>
      <c r="B498" s="79" t="s">
        <v>50</v>
      </c>
      <c r="C498" s="89" t="s">
        <v>50</v>
      </c>
      <c r="D498" s="89" t="str">
        <f t="shared" si="151"/>
        <v>N/A</v>
      </c>
      <c r="E498" s="89" t="s">
        <v>50</v>
      </c>
      <c r="F498" s="89" t="str">
        <f t="shared" si="152"/>
        <v>N/A</v>
      </c>
      <c r="G498" s="89">
        <v>0</v>
      </c>
      <c r="H498" s="81" t="str">
        <f t="shared" si="153"/>
        <v>N/A</v>
      </c>
      <c r="I498" s="82" t="s">
        <v>50</v>
      </c>
      <c r="J498" s="82" t="s">
        <v>50</v>
      </c>
      <c r="K498" s="83" t="s">
        <v>110</v>
      </c>
      <c r="L498" s="84" t="str">
        <f t="shared" si="155"/>
        <v>N/A</v>
      </c>
    </row>
    <row r="499" spans="1:12" x14ac:dyDescent="0.25">
      <c r="A499" s="119" t="s">
        <v>1019</v>
      </c>
      <c r="B499" s="79" t="s">
        <v>50</v>
      </c>
      <c r="C499" s="89" t="s">
        <v>50</v>
      </c>
      <c r="D499" s="89" t="str">
        <f t="shared" si="151"/>
        <v>N/A</v>
      </c>
      <c r="E499" s="89" t="s">
        <v>50</v>
      </c>
      <c r="F499" s="89" t="str">
        <f t="shared" si="152"/>
        <v>N/A</v>
      </c>
      <c r="G499" s="89">
        <v>0</v>
      </c>
      <c r="H499" s="81" t="str">
        <f t="shared" si="153"/>
        <v>N/A</v>
      </c>
      <c r="I499" s="82" t="s">
        <v>50</v>
      </c>
      <c r="J499" s="82" t="s">
        <v>50</v>
      </c>
      <c r="K499" s="83" t="s">
        <v>110</v>
      </c>
      <c r="L499" s="84" t="str">
        <f t="shared" si="155"/>
        <v>N/A</v>
      </c>
    </row>
    <row r="500" spans="1:12" x14ac:dyDescent="0.25">
      <c r="A500" s="119" t="s">
        <v>1020</v>
      </c>
      <c r="B500" s="79" t="s">
        <v>50</v>
      </c>
      <c r="C500" s="89" t="s">
        <v>50</v>
      </c>
      <c r="D500" s="89" t="str">
        <f t="shared" si="151"/>
        <v>N/A</v>
      </c>
      <c r="E500" s="89" t="s">
        <v>50</v>
      </c>
      <c r="F500" s="89" t="str">
        <f t="shared" si="152"/>
        <v>N/A</v>
      </c>
      <c r="G500" s="89">
        <v>0</v>
      </c>
      <c r="H500" s="81" t="str">
        <f t="shared" si="153"/>
        <v>N/A</v>
      </c>
      <c r="I500" s="82" t="s">
        <v>50</v>
      </c>
      <c r="J500" s="82" t="s">
        <v>50</v>
      </c>
      <c r="K500" s="83" t="s">
        <v>110</v>
      </c>
      <c r="L500" s="84" t="str">
        <f t="shared" si="155"/>
        <v>N/A</v>
      </c>
    </row>
    <row r="501" spans="1:12" x14ac:dyDescent="0.25">
      <c r="A501" s="119" t="s">
        <v>1021</v>
      </c>
      <c r="B501" s="79" t="s">
        <v>50</v>
      </c>
      <c r="C501" s="89" t="s">
        <v>50</v>
      </c>
      <c r="D501" s="89" t="str">
        <f t="shared" si="151"/>
        <v>N/A</v>
      </c>
      <c r="E501" s="89" t="s">
        <v>50</v>
      </c>
      <c r="F501" s="89" t="str">
        <f t="shared" si="152"/>
        <v>N/A</v>
      </c>
      <c r="G501" s="89">
        <v>0</v>
      </c>
      <c r="H501" s="81" t="str">
        <f t="shared" si="153"/>
        <v>N/A</v>
      </c>
      <c r="I501" s="82" t="s">
        <v>50</v>
      </c>
      <c r="J501" s="82" t="s">
        <v>50</v>
      </c>
      <c r="K501" s="83" t="s">
        <v>110</v>
      </c>
      <c r="L501" s="84" t="str">
        <f t="shared" si="155"/>
        <v>N/A</v>
      </c>
    </row>
    <row r="502" spans="1:12" x14ac:dyDescent="0.25">
      <c r="A502" s="119" t="s">
        <v>1022</v>
      </c>
      <c r="B502" s="79" t="s">
        <v>50</v>
      </c>
      <c r="C502" s="89" t="s">
        <v>50</v>
      </c>
      <c r="D502" s="89" t="str">
        <f t="shared" si="151"/>
        <v>N/A</v>
      </c>
      <c r="E502" s="89" t="s">
        <v>50</v>
      </c>
      <c r="F502" s="89" t="str">
        <f t="shared" si="152"/>
        <v>N/A</v>
      </c>
      <c r="G502" s="89">
        <v>0</v>
      </c>
      <c r="H502" s="81" t="str">
        <f t="shared" si="153"/>
        <v>N/A</v>
      </c>
      <c r="I502" s="82" t="s">
        <v>50</v>
      </c>
      <c r="J502" s="82" t="s">
        <v>50</v>
      </c>
      <c r="K502" s="83" t="s">
        <v>110</v>
      </c>
      <c r="L502" s="84" t="str">
        <f t="shared" si="155"/>
        <v>N/A</v>
      </c>
    </row>
    <row r="503" spans="1:12" x14ac:dyDescent="0.25">
      <c r="A503" s="120" t="s">
        <v>1023</v>
      </c>
      <c r="B503" s="83" t="s">
        <v>50</v>
      </c>
      <c r="C503" s="89" t="s">
        <v>50</v>
      </c>
      <c r="D503" s="89" t="str">
        <f t="shared" si="151"/>
        <v>N/A</v>
      </c>
      <c r="E503" s="89" t="s">
        <v>50</v>
      </c>
      <c r="F503" s="89" t="str">
        <f t="shared" si="152"/>
        <v>N/A</v>
      </c>
      <c r="G503" s="89">
        <v>0</v>
      </c>
      <c r="H503" s="81" t="str">
        <f t="shared" si="153"/>
        <v>N/A</v>
      </c>
      <c r="I503" s="82" t="s">
        <v>50</v>
      </c>
      <c r="J503" s="82" t="s">
        <v>50</v>
      </c>
      <c r="K503" s="83" t="s">
        <v>110</v>
      </c>
      <c r="L503" s="84" t="str">
        <f t="shared" si="155"/>
        <v>N/A</v>
      </c>
    </row>
    <row r="504" spans="1:12" x14ac:dyDescent="0.25">
      <c r="A504" s="120" t="s">
        <v>1024</v>
      </c>
      <c r="B504" s="83" t="s">
        <v>50</v>
      </c>
      <c r="C504" s="89" t="s">
        <v>50</v>
      </c>
      <c r="D504" s="89" t="str">
        <f t="shared" si="151"/>
        <v>N/A</v>
      </c>
      <c r="E504" s="89" t="s">
        <v>50</v>
      </c>
      <c r="F504" s="89" t="str">
        <f t="shared" si="152"/>
        <v>N/A</v>
      </c>
      <c r="G504" s="89">
        <v>0</v>
      </c>
      <c r="H504" s="81" t="str">
        <f t="shared" si="153"/>
        <v>N/A</v>
      </c>
      <c r="I504" s="82" t="s">
        <v>50</v>
      </c>
      <c r="J504" s="82" t="s">
        <v>50</v>
      </c>
      <c r="K504" s="83" t="s">
        <v>110</v>
      </c>
      <c r="L504" s="84" t="str">
        <f t="shared" si="155"/>
        <v>N/A</v>
      </c>
    </row>
    <row r="505" spans="1:12" x14ac:dyDescent="0.25">
      <c r="A505" s="148" t="s">
        <v>390</v>
      </c>
      <c r="B505" s="83" t="s">
        <v>89</v>
      </c>
      <c r="C505" s="82">
        <v>1.3013111138</v>
      </c>
      <c r="D505" s="81" t="str">
        <f>IF($B505="N/A","N/A",IF(C505&gt;=20,"No",IF(C505&lt;0,"No","Yes")))</f>
        <v>Yes</v>
      </c>
      <c r="E505" s="82">
        <v>1.2257770441</v>
      </c>
      <c r="F505" s="81" t="str">
        <f>IF($B505="N/A","N/A",IF(E505&gt;=20,"No",IF(E505&lt;0,"No","Yes")))</f>
        <v>Yes</v>
      </c>
      <c r="G505" s="82">
        <v>0.14489253799999999</v>
      </c>
      <c r="H505" s="81" t="str">
        <f>IF($B505="N/A","N/A",IF(G505&gt;=20,"No",IF(G505&lt;0,"No","Yes")))</f>
        <v>Yes</v>
      </c>
      <c r="I505" s="82">
        <v>-5.8</v>
      </c>
      <c r="J505" s="82">
        <v>-88.2</v>
      </c>
      <c r="K505" s="83" t="s">
        <v>110</v>
      </c>
      <c r="L505" s="84" t="str">
        <f t="shared" si="154"/>
        <v>No</v>
      </c>
    </row>
    <row r="506" spans="1:12" x14ac:dyDescent="0.25">
      <c r="A506" s="148" t="s">
        <v>391</v>
      </c>
      <c r="B506" s="79" t="s">
        <v>50</v>
      </c>
      <c r="C506" s="82">
        <v>0</v>
      </c>
      <c r="D506" s="81" t="str">
        <f>IF($B506="N/A","N/A",IF(C506&gt;10,"No",IF(C506&lt;-10,"No","Yes")))</f>
        <v>N/A</v>
      </c>
      <c r="E506" s="82">
        <v>0</v>
      </c>
      <c r="F506" s="81" t="str">
        <f>IF($B506="N/A","N/A",IF(E506&gt;10,"No",IF(E506&lt;-10,"No","Yes")))</f>
        <v>N/A</v>
      </c>
      <c r="G506" s="82">
        <v>0</v>
      </c>
      <c r="H506" s="81" t="str">
        <f>IF($B506="N/A","N/A",IF(G506&gt;10,"No",IF(G506&lt;-10,"No","Yes")))</f>
        <v>N/A</v>
      </c>
      <c r="I506" s="82" t="s">
        <v>1088</v>
      </c>
      <c r="J506" s="82" t="s">
        <v>1088</v>
      </c>
      <c r="K506" s="83" t="s">
        <v>110</v>
      </c>
      <c r="L506" s="84" t="str">
        <f t="shared" si="154"/>
        <v>N/A</v>
      </c>
    </row>
    <row r="507" spans="1:12" x14ac:dyDescent="0.25">
      <c r="A507" s="148" t="s">
        <v>392</v>
      </c>
      <c r="B507" s="79" t="s">
        <v>50</v>
      </c>
      <c r="C507" s="82">
        <v>0</v>
      </c>
      <c r="D507" s="81" t="str">
        <f>IF($B507="N/A","N/A",IF(C507&gt;10,"No",IF(C507&lt;-10,"No","Yes")))</f>
        <v>N/A</v>
      </c>
      <c r="E507" s="82">
        <v>0</v>
      </c>
      <c r="F507" s="81" t="str">
        <f>IF($B507="N/A","N/A",IF(E507&gt;10,"No",IF(E507&lt;-10,"No","Yes")))</f>
        <v>N/A</v>
      </c>
      <c r="G507" s="82">
        <v>0</v>
      </c>
      <c r="H507" s="81" t="str">
        <f>IF($B507="N/A","N/A",IF(G507&gt;10,"No",IF(G507&lt;-10,"No","Yes")))</f>
        <v>N/A</v>
      </c>
      <c r="I507" s="82" t="s">
        <v>1088</v>
      </c>
      <c r="J507" s="82" t="s">
        <v>1088</v>
      </c>
      <c r="K507" s="83" t="s">
        <v>110</v>
      </c>
      <c r="L507" s="84" t="str">
        <f t="shared" si="154"/>
        <v>N/A</v>
      </c>
    </row>
    <row r="508" spans="1:12" ht="12.75" customHeight="1" x14ac:dyDescent="0.25">
      <c r="A508" s="149" t="s">
        <v>393</v>
      </c>
      <c r="B508" s="79" t="s">
        <v>50</v>
      </c>
      <c r="C508" s="82">
        <v>0.38971161339999999</v>
      </c>
      <c r="D508" s="81" t="str">
        <f>IF($B508="N/A","N/A",IF(C508&gt;10,"No",IF(C508&lt;-10,"No","Yes")))</f>
        <v>N/A</v>
      </c>
      <c r="E508" s="82">
        <v>0.36389753409999998</v>
      </c>
      <c r="F508" s="81" t="str">
        <f>IF($B508="N/A","N/A",IF(E508&gt;10,"No",IF(E508&lt;-10,"No","Yes")))</f>
        <v>N/A</v>
      </c>
      <c r="G508" s="82">
        <v>0.1161980014</v>
      </c>
      <c r="H508" s="81" t="str">
        <f>IF($B508="N/A","N/A",IF(G508&gt;10,"No",IF(G508&lt;-10,"No","Yes")))</f>
        <v>N/A</v>
      </c>
      <c r="I508" s="82">
        <v>-6.62</v>
      </c>
      <c r="J508" s="82">
        <v>-68.099999999999994</v>
      </c>
      <c r="K508" s="83" t="s">
        <v>110</v>
      </c>
      <c r="L508" s="84" t="str">
        <f t="shared" si="154"/>
        <v>No</v>
      </c>
    </row>
    <row r="509" spans="1:12" ht="12.75" customHeight="1" x14ac:dyDescent="0.25">
      <c r="A509" s="149" t="s">
        <v>807</v>
      </c>
      <c r="B509" s="79" t="s">
        <v>50</v>
      </c>
      <c r="C509" s="82">
        <v>0</v>
      </c>
      <c r="D509" s="81" t="str">
        <f>IF($B509="N/A","N/A",IF(C509&gt;10,"No",IF(C509&lt;-10,"No","Yes")))</f>
        <v>N/A</v>
      </c>
      <c r="E509" s="82">
        <v>0</v>
      </c>
      <c r="F509" s="81" t="str">
        <f>IF($B509="N/A","N/A",IF(E509&gt;10,"No",IF(E509&lt;-10,"No","Yes")))</f>
        <v>N/A</v>
      </c>
      <c r="G509" s="82">
        <v>0</v>
      </c>
      <c r="H509" s="81" t="str">
        <f>IF($B509="N/A","N/A",IF(G509&gt;10,"No",IF(G509&lt;-10,"No","Yes")))</f>
        <v>N/A</v>
      </c>
      <c r="I509" s="82" t="s">
        <v>1088</v>
      </c>
      <c r="J509" s="82" t="s">
        <v>1088</v>
      </c>
      <c r="K509" s="83" t="s">
        <v>110</v>
      </c>
      <c r="L509" s="84" t="str">
        <f t="shared" si="154"/>
        <v>N/A</v>
      </c>
    </row>
    <row r="510" spans="1:12" x14ac:dyDescent="0.25">
      <c r="A510" s="149" t="s">
        <v>394</v>
      </c>
      <c r="B510" s="79" t="s">
        <v>50</v>
      </c>
      <c r="C510" s="82">
        <v>0</v>
      </c>
      <c r="D510" s="81" t="str">
        <f>IF($B510="N/A","N/A",IF(C510&gt;10,"No",IF(C510&lt;-10,"No","Yes")))</f>
        <v>N/A</v>
      </c>
      <c r="E510" s="82">
        <v>0</v>
      </c>
      <c r="F510" s="81" t="str">
        <f>IF($B510="N/A","N/A",IF(E510&gt;10,"No",IF(E510&lt;-10,"No","Yes")))</f>
        <v>N/A</v>
      </c>
      <c r="G510" s="82">
        <v>0</v>
      </c>
      <c r="H510" s="81" t="str">
        <f>IF($B510="N/A","N/A",IF(G510&gt;10,"No",IF(G510&lt;-10,"No","Yes")))</f>
        <v>N/A</v>
      </c>
      <c r="I510" s="82" t="s">
        <v>1088</v>
      </c>
      <c r="J510" s="82" t="s">
        <v>1088</v>
      </c>
      <c r="K510" s="83" t="s">
        <v>110</v>
      </c>
      <c r="L510" s="84" t="str">
        <f t="shared" si="154"/>
        <v>N/A</v>
      </c>
    </row>
    <row r="511" spans="1:12" x14ac:dyDescent="0.25">
      <c r="A511" s="150" t="s">
        <v>1025</v>
      </c>
      <c r="B511" s="79" t="s">
        <v>50</v>
      </c>
      <c r="C511" s="82" t="s">
        <v>50</v>
      </c>
      <c r="D511" s="81" t="str">
        <f t="shared" ref="D511:D516" si="156">IF($B511="N/A","N/A",IF(C511&gt;10,"No",IF(C511&lt;-10,"No","Yes")))</f>
        <v>N/A</v>
      </c>
      <c r="E511" s="82" t="s">
        <v>50</v>
      </c>
      <c r="F511" s="81" t="str">
        <f t="shared" ref="F511:F516" si="157">IF($B511="N/A","N/A",IF(E511&gt;10,"No",IF(E511&lt;-10,"No","Yes")))</f>
        <v>N/A</v>
      </c>
      <c r="G511" s="82" t="s">
        <v>1088</v>
      </c>
      <c r="H511" s="81" t="str">
        <f t="shared" ref="H511:H516" si="158">IF($B511="N/A","N/A",IF(G511&gt;10,"No",IF(G511&lt;-10,"No","Yes")))</f>
        <v>N/A</v>
      </c>
      <c r="I511" s="82" t="s">
        <v>50</v>
      </c>
      <c r="J511" s="82" t="s">
        <v>50</v>
      </c>
      <c r="K511" s="83" t="s">
        <v>110</v>
      </c>
      <c r="L511" s="84" t="str">
        <f>IF(J511="Div by 0", "N/A", IF(OR(J511="N/A",K511="N/A"),"N/A", IF(J511&gt;VALUE(MID(K511,1,2)), "No", IF(J511&lt;-1*VALUE(MID(K511,1,2)), "No", "Yes"))))</f>
        <v>N/A</v>
      </c>
    </row>
    <row r="512" spans="1:12" x14ac:dyDescent="0.25">
      <c r="A512" s="150" t="s">
        <v>1026</v>
      </c>
      <c r="B512" s="79" t="s">
        <v>50</v>
      </c>
      <c r="C512" s="82" t="s">
        <v>50</v>
      </c>
      <c r="D512" s="81" t="str">
        <f t="shared" si="156"/>
        <v>N/A</v>
      </c>
      <c r="E512" s="82" t="s">
        <v>50</v>
      </c>
      <c r="F512" s="81" t="str">
        <f t="shared" si="157"/>
        <v>N/A</v>
      </c>
      <c r="G512" s="82" t="s">
        <v>1088</v>
      </c>
      <c r="H512" s="81" t="str">
        <f t="shared" si="158"/>
        <v>N/A</v>
      </c>
      <c r="I512" s="82" t="s">
        <v>50</v>
      </c>
      <c r="J512" s="82" t="s">
        <v>50</v>
      </c>
      <c r="K512" s="83" t="s">
        <v>110</v>
      </c>
      <c r="L512" s="84" t="str">
        <f t="shared" ref="L512:L516" si="159">IF(J512="Div by 0", "N/A", IF(OR(J512="N/A",K512="N/A"),"N/A", IF(J512&gt;VALUE(MID(K512,1,2)), "No", IF(J512&lt;-1*VALUE(MID(K512,1,2)), "No", "Yes"))))</f>
        <v>N/A</v>
      </c>
    </row>
    <row r="513" spans="1:12" x14ac:dyDescent="0.25">
      <c r="A513" s="150" t="s">
        <v>1027</v>
      </c>
      <c r="B513" s="79" t="s">
        <v>50</v>
      </c>
      <c r="C513" s="82" t="s">
        <v>50</v>
      </c>
      <c r="D513" s="81" t="str">
        <f t="shared" si="156"/>
        <v>N/A</v>
      </c>
      <c r="E513" s="82" t="s">
        <v>50</v>
      </c>
      <c r="F513" s="81" t="str">
        <f t="shared" si="157"/>
        <v>N/A</v>
      </c>
      <c r="G513" s="82" t="s">
        <v>1088</v>
      </c>
      <c r="H513" s="81" t="str">
        <f t="shared" si="158"/>
        <v>N/A</v>
      </c>
      <c r="I513" s="82" t="s">
        <v>50</v>
      </c>
      <c r="J513" s="82" t="s">
        <v>50</v>
      </c>
      <c r="K513" s="83" t="s">
        <v>110</v>
      </c>
      <c r="L513" s="84" t="str">
        <f t="shared" si="159"/>
        <v>N/A</v>
      </c>
    </row>
    <row r="514" spans="1:12" x14ac:dyDescent="0.25">
      <c r="A514" s="150" t="s">
        <v>1028</v>
      </c>
      <c r="B514" s="79" t="s">
        <v>50</v>
      </c>
      <c r="C514" s="82" t="s">
        <v>50</v>
      </c>
      <c r="D514" s="81" t="str">
        <f t="shared" si="156"/>
        <v>N/A</v>
      </c>
      <c r="E514" s="82" t="s">
        <v>50</v>
      </c>
      <c r="F514" s="81" t="str">
        <f t="shared" si="157"/>
        <v>N/A</v>
      </c>
      <c r="G514" s="82" t="s">
        <v>1088</v>
      </c>
      <c r="H514" s="81" t="str">
        <f t="shared" si="158"/>
        <v>N/A</v>
      </c>
      <c r="I514" s="82" t="s">
        <v>50</v>
      </c>
      <c r="J514" s="82" t="s">
        <v>50</v>
      </c>
      <c r="K514" s="83" t="s">
        <v>110</v>
      </c>
      <c r="L514" s="84" t="str">
        <f t="shared" si="159"/>
        <v>N/A</v>
      </c>
    </row>
    <row r="515" spans="1:12" x14ac:dyDescent="0.25">
      <c r="A515" s="150" t="s">
        <v>1029</v>
      </c>
      <c r="B515" s="79" t="s">
        <v>50</v>
      </c>
      <c r="C515" s="82" t="s">
        <v>50</v>
      </c>
      <c r="D515" s="81" t="str">
        <f t="shared" si="156"/>
        <v>N/A</v>
      </c>
      <c r="E515" s="82" t="s">
        <v>50</v>
      </c>
      <c r="F515" s="81" t="str">
        <f t="shared" si="157"/>
        <v>N/A</v>
      </c>
      <c r="G515" s="82" t="s">
        <v>1088</v>
      </c>
      <c r="H515" s="81" t="str">
        <f t="shared" si="158"/>
        <v>N/A</v>
      </c>
      <c r="I515" s="82" t="s">
        <v>50</v>
      </c>
      <c r="J515" s="82" t="s">
        <v>50</v>
      </c>
      <c r="K515" s="83" t="s">
        <v>110</v>
      </c>
      <c r="L515" s="84" t="str">
        <f t="shared" si="159"/>
        <v>N/A</v>
      </c>
    </row>
    <row r="516" spans="1:12" x14ac:dyDescent="0.25">
      <c r="A516" s="150" t="s">
        <v>1030</v>
      </c>
      <c r="B516" s="83" t="s">
        <v>50</v>
      </c>
      <c r="C516" s="82" t="s">
        <v>50</v>
      </c>
      <c r="D516" s="81" t="str">
        <f t="shared" si="156"/>
        <v>N/A</v>
      </c>
      <c r="E516" s="82" t="s">
        <v>50</v>
      </c>
      <c r="F516" s="81" t="str">
        <f t="shared" si="157"/>
        <v>N/A</v>
      </c>
      <c r="G516" s="82" t="s">
        <v>1088</v>
      </c>
      <c r="H516" s="81" t="str">
        <f t="shared" si="158"/>
        <v>N/A</v>
      </c>
      <c r="I516" s="82" t="s">
        <v>50</v>
      </c>
      <c r="J516" s="82" t="s">
        <v>50</v>
      </c>
      <c r="K516" s="83" t="s">
        <v>110</v>
      </c>
      <c r="L516" s="84" t="str">
        <f t="shared" si="159"/>
        <v>N/A</v>
      </c>
    </row>
    <row r="517" spans="1:12" x14ac:dyDescent="0.25">
      <c r="A517" s="148" t="s">
        <v>374</v>
      </c>
      <c r="B517" s="79" t="s">
        <v>50</v>
      </c>
      <c r="C517" s="80">
        <v>429196</v>
      </c>
      <c r="D517" s="81" t="str">
        <f t="shared" ref="D517:D533" si="160">IF($B517="N/A","N/A",IF(C517&gt;10,"No",IF(C517&lt;-10,"No","Yes")))</f>
        <v>N/A</v>
      </c>
      <c r="E517" s="80">
        <v>429846</v>
      </c>
      <c r="F517" s="81" t="str">
        <f t="shared" ref="F517:F533" si="161">IF($B517="N/A","N/A",IF(E517&gt;10,"No",IF(E517&lt;-10,"No","Yes")))</f>
        <v>N/A</v>
      </c>
      <c r="G517" s="80">
        <v>454138</v>
      </c>
      <c r="H517" s="81" t="str">
        <f t="shared" ref="H517:H533" si="162">IF($B517="N/A","N/A",IF(G517&gt;10,"No",IF(G517&lt;-10,"No","Yes")))</f>
        <v>N/A</v>
      </c>
      <c r="I517" s="82">
        <v>0.15140000000000001</v>
      </c>
      <c r="J517" s="82">
        <v>5.6509999999999998</v>
      </c>
      <c r="K517" s="83" t="s">
        <v>110</v>
      </c>
      <c r="L517" s="84" t="str">
        <f t="shared" si="154"/>
        <v>Yes</v>
      </c>
    </row>
    <row r="518" spans="1:12" x14ac:dyDescent="0.25">
      <c r="A518" s="129" t="s">
        <v>671</v>
      </c>
      <c r="B518" s="79" t="s">
        <v>50</v>
      </c>
      <c r="C518" s="87">
        <v>71.009049478999998</v>
      </c>
      <c r="D518" s="81" t="str">
        <f t="shared" si="160"/>
        <v>N/A</v>
      </c>
      <c r="E518" s="87">
        <v>70.961460615999997</v>
      </c>
      <c r="F518" s="81" t="str">
        <f t="shared" si="161"/>
        <v>N/A</v>
      </c>
      <c r="G518" s="87">
        <v>0</v>
      </c>
      <c r="H518" s="81" t="str">
        <f t="shared" si="162"/>
        <v>N/A</v>
      </c>
      <c r="I518" s="82">
        <v>-6.7000000000000004E-2</v>
      </c>
      <c r="J518" s="82">
        <v>-100</v>
      </c>
      <c r="K518" s="83" t="s">
        <v>110</v>
      </c>
      <c r="L518" s="84" t="str">
        <f t="shared" si="154"/>
        <v>No</v>
      </c>
    </row>
    <row r="519" spans="1:12" x14ac:dyDescent="0.25">
      <c r="A519" s="129" t="s">
        <v>672</v>
      </c>
      <c r="B519" s="79" t="s">
        <v>50</v>
      </c>
      <c r="C519" s="87">
        <v>0</v>
      </c>
      <c r="D519" s="81" t="str">
        <f t="shared" si="160"/>
        <v>N/A</v>
      </c>
      <c r="E519" s="87">
        <v>0</v>
      </c>
      <c r="F519" s="81" t="str">
        <f t="shared" si="161"/>
        <v>N/A</v>
      </c>
      <c r="G519" s="87">
        <v>0</v>
      </c>
      <c r="H519" s="81" t="str">
        <f t="shared" si="162"/>
        <v>N/A</v>
      </c>
      <c r="I519" s="82" t="s">
        <v>1088</v>
      </c>
      <c r="J519" s="82" t="s">
        <v>1088</v>
      </c>
      <c r="K519" s="83" t="s">
        <v>110</v>
      </c>
      <c r="L519" s="84" t="str">
        <f t="shared" si="154"/>
        <v>N/A</v>
      </c>
    </row>
    <row r="520" spans="1:12" x14ac:dyDescent="0.25">
      <c r="A520" s="129" t="s">
        <v>673</v>
      </c>
      <c r="B520" s="79" t="s">
        <v>50</v>
      </c>
      <c r="C520" s="87">
        <v>0</v>
      </c>
      <c r="D520" s="81" t="str">
        <f t="shared" si="160"/>
        <v>N/A</v>
      </c>
      <c r="E520" s="87">
        <v>0</v>
      </c>
      <c r="F520" s="81" t="str">
        <f t="shared" si="161"/>
        <v>N/A</v>
      </c>
      <c r="G520" s="87">
        <v>0</v>
      </c>
      <c r="H520" s="81" t="str">
        <f t="shared" si="162"/>
        <v>N/A</v>
      </c>
      <c r="I520" s="82" t="s">
        <v>1088</v>
      </c>
      <c r="J520" s="82" t="s">
        <v>1088</v>
      </c>
      <c r="K520" s="83" t="s">
        <v>110</v>
      </c>
      <c r="L520" s="84" t="str">
        <f t="shared" si="154"/>
        <v>N/A</v>
      </c>
    </row>
    <row r="521" spans="1:12" x14ac:dyDescent="0.25">
      <c r="A521" s="129" t="s">
        <v>674</v>
      </c>
      <c r="B521" s="79" t="s">
        <v>50</v>
      </c>
      <c r="C521" s="87">
        <v>0</v>
      </c>
      <c r="D521" s="81" t="str">
        <f t="shared" si="160"/>
        <v>N/A</v>
      </c>
      <c r="E521" s="87">
        <v>0</v>
      </c>
      <c r="F521" s="81" t="str">
        <f t="shared" si="161"/>
        <v>N/A</v>
      </c>
      <c r="G521" s="87">
        <v>0</v>
      </c>
      <c r="H521" s="81" t="str">
        <f t="shared" si="162"/>
        <v>N/A</v>
      </c>
      <c r="I521" s="82" t="s">
        <v>1088</v>
      </c>
      <c r="J521" s="82" t="s">
        <v>1088</v>
      </c>
      <c r="K521" s="83" t="s">
        <v>110</v>
      </c>
      <c r="L521" s="84" t="str">
        <f t="shared" si="154"/>
        <v>N/A</v>
      </c>
    </row>
    <row r="522" spans="1:12" x14ac:dyDescent="0.25">
      <c r="A522" s="129" t="s">
        <v>675</v>
      </c>
      <c r="B522" s="79" t="s">
        <v>50</v>
      </c>
      <c r="C522" s="87">
        <v>0</v>
      </c>
      <c r="D522" s="81" t="str">
        <f t="shared" si="160"/>
        <v>N/A</v>
      </c>
      <c r="E522" s="87">
        <v>0</v>
      </c>
      <c r="F522" s="81" t="str">
        <f t="shared" si="161"/>
        <v>N/A</v>
      </c>
      <c r="G522" s="87">
        <v>0</v>
      </c>
      <c r="H522" s="81" t="str">
        <f t="shared" si="162"/>
        <v>N/A</v>
      </c>
      <c r="I522" s="82" t="s">
        <v>1088</v>
      </c>
      <c r="J522" s="82" t="s">
        <v>1088</v>
      </c>
      <c r="K522" s="83" t="s">
        <v>110</v>
      </c>
      <c r="L522" s="84" t="str">
        <f t="shared" si="154"/>
        <v>N/A</v>
      </c>
    </row>
    <row r="523" spans="1:12" x14ac:dyDescent="0.25">
      <c r="A523" s="129" t="s">
        <v>676</v>
      </c>
      <c r="B523" s="79" t="s">
        <v>50</v>
      </c>
      <c r="C523" s="87">
        <v>0</v>
      </c>
      <c r="D523" s="81" t="str">
        <f t="shared" si="160"/>
        <v>N/A</v>
      </c>
      <c r="E523" s="87">
        <v>0</v>
      </c>
      <c r="F523" s="81" t="str">
        <f t="shared" si="161"/>
        <v>N/A</v>
      </c>
      <c r="G523" s="87">
        <v>0</v>
      </c>
      <c r="H523" s="81" t="str">
        <f t="shared" si="162"/>
        <v>N/A</v>
      </c>
      <c r="I523" s="82" t="s">
        <v>1088</v>
      </c>
      <c r="J523" s="82" t="s">
        <v>1088</v>
      </c>
      <c r="K523" s="83" t="s">
        <v>110</v>
      </c>
      <c r="L523" s="84" t="str">
        <f t="shared" si="154"/>
        <v>N/A</v>
      </c>
    </row>
    <row r="524" spans="1:12" x14ac:dyDescent="0.25">
      <c r="A524" s="129" t="s">
        <v>677</v>
      </c>
      <c r="B524" s="79" t="s">
        <v>50</v>
      </c>
      <c r="C524" s="87">
        <v>0</v>
      </c>
      <c r="D524" s="81" t="str">
        <f t="shared" si="160"/>
        <v>N/A</v>
      </c>
      <c r="E524" s="87">
        <v>0</v>
      </c>
      <c r="F524" s="81" t="str">
        <f t="shared" si="161"/>
        <v>N/A</v>
      </c>
      <c r="G524" s="87">
        <v>0</v>
      </c>
      <c r="H524" s="81" t="str">
        <f t="shared" si="162"/>
        <v>N/A</v>
      </c>
      <c r="I524" s="82" t="s">
        <v>1088</v>
      </c>
      <c r="J524" s="82" t="s">
        <v>1088</v>
      </c>
      <c r="K524" s="83" t="s">
        <v>110</v>
      </c>
      <c r="L524" s="84" t="str">
        <f t="shared" si="154"/>
        <v>N/A</v>
      </c>
    </row>
    <row r="525" spans="1:12" x14ac:dyDescent="0.25">
      <c r="A525" s="129" t="s">
        <v>678</v>
      </c>
      <c r="B525" s="79" t="s">
        <v>50</v>
      </c>
      <c r="C525" s="87">
        <v>0</v>
      </c>
      <c r="D525" s="81" t="str">
        <f t="shared" si="160"/>
        <v>N/A</v>
      </c>
      <c r="E525" s="87">
        <v>0</v>
      </c>
      <c r="F525" s="81" t="str">
        <f t="shared" si="161"/>
        <v>N/A</v>
      </c>
      <c r="G525" s="87">
        <v>0</v>
      </c>
      <c r="H525" s="81" t="str">
        <f t="shared" si="162"/>
        <v>N/A</v>
      </c>
      <c r="I525" s="82" t="s">
        <v>1088</v>
      </c>
      <c r="J525" s="82" t="s">
        <v>1088</v>
      </c>
      <c r="K525" s="83" t="s">
        <v>110</v>
      </c>
      <c r="L525" s="84" t="str">
        <f t="shared" si="154"/>
        <v>N/A</v>
      </c>
    </row>
    <row r="526" spans="1:12" x14ac:dyDescent="0.25">
      <c r="A526" s="129" t="s">
        <v>679</v>
      </c>
      <c r="B526" s="79" t="s">
        <v>50</v>
      </c>
      <c r="C526" s="87">
        <v>0</v>
      </c>
      <c r="D526" s="81" t="str">
        <f t="shared" si="160"/>
        <v>N/A</v>
      </c>
      <c r="E526" s="87">
        <v>0</v>
      </c>
      <c r="F526" s="81" t="str">
        <f t="shared" si="161"/>
        <v>N/A</v>
      </c>
      <c r="G526" s="87">
        <v>0</v>
      </c>
      <c r="H526" s="81" t="str">
        <f t="shared" si="162"/>
        <v>N/A</v>
      </c>
      <c r="I526" s="82" t="s">
        <v>1088</v>
      </c>
      <c r="J526" s="82" t="s">
        <v>1088</v>
      </c>
      <c r="K526" s="83" t="s">
        <v>110</v>
      </c>
      <c r="L526" s="84" t="str">
        <f t="shared" si="154"/>
        <v>N/A</v>
      </c>
    </row>
    <row r="527" spans="1:12" x14ac:dyDescent="0.25">
      <c r="A527" s="129" t="s">
        <v>680</v>
      </c>
      <c r="B527" s="79" t="s">
        <v>50</v>
      </c>
      <c r="C527" s="87">
        <v>0</v>
      </c>
      <c r="D527" s="81" t="str">
        <f t="shared" si="160"/>
        <v>N/A</v>
      </c>
      <c r="E527" s="87">
        <v>0</v>
      </c>
      <c r="F527" s="81" t="str">
        <f t="shared" si="161"/>
        <v>N/A</v>
      </c>
      <c r="G527" s="87">
        <v>0</v>
      </c>
      <c r="H527" s="81" t="str">
        <f t="shared" si="162"/>
        <v>N/A</v>
      </c>
      <c r="I527" s="82" t="s">
        <v>1088</v>
      </c>
      <c r="J527" s="82" t="s">
        <v>1088</v>
      </c>
      <c r="K527" s="83" t="s">
        <v>110</v>
      </c>
      <c r="L527" s="84" t="str">
        <f t="shared" si="154"/>
        <v>N/A</v>
      </c>
    </row>
    <row r="528" spans="1:12" x14ac:dyDescent="0.25">
      <c r="A528" s="129" t="s">
        <v>681</v>
      </c>
      <c r="B528" s="79" t="s">
        <v>50</v>
      </c>
      <c r="C528" s="87">
        <v>0</v>
      </c>
      <c r="D528" s="81" t="str">
        <f t="shared" si="160"/>
        <v>N/A</v>
      </c>
      <c r="E528" s="87">
        <v>0</v>
      </c>
      <c r="F528" s="81" t="str">
        <f t="shared" si="161"/>
        <v>N/A</v>
      </c>
      <c r="G528" s="87">
        <v>0</v>
      </c>
      <c r="H528" s="81" t="str">
        <f t="shared" si="162"/>
        <v>N/A</v>
      </c>
      <c r="I528" s="82" t="s">
        <v>1088</v>
      </c>
      <c r="J528" s="82" t="s">
        <v>1088</v>
      </c>
      <c r="K528" s="83" t="s">
        <v>110</v>
      </c>
      <c r="L528" s="84" t="str">
        <f t="shared" si="154"/>
        <v>N/A</v>
      </c>
    </row>
    <row r="529" spans="1:12" x14ac:dyDescent="0.25">
      <c r="A529" s="129" t="s">
        <v>682</v>
      </c>
      <c r="B529" s="79" t="s">
        <v>50</v>
      </c>
      <c r="C529" s="87">
        <v>0</v>
      </c>
      <c r="D529" s="81" t="str">
        <f t="shared" si="160"/>
        <v>N/A</v>
      </c>
      <c r="E529" s="87">
        <v>0</v>
      </c>
      <c r="F529" s="81" t="str">
        <f t="shared" si="161"/>
        <v>N/A</v>
      </c>
      <c r="G529" s="87">
        <v>0</v>
      </c>
      <c r="H529" s="81" t="str">
        <f t="shared" si="162"/>
        <v>N/A</v>
      </c>
      <c r="I529" s="82" t="s">
        <v>1088</v>
      </c>
      <c r="J529" s="82" t="s">
        <v>1088</v>
      </c>
      <c r="K529" s="83" t="s">
        <v>110</v>
      </c>
      <c r="L529" s="84" t="str">
        <f t="shared" si="154"/>
        <v>N/A</v>
      </c>
    </row>
    <row r="530" spans="1:12" x14ac:dyDescent="0.25">
      <c r="A530" s="126" t="s">
        <v>683</v>
      </c>
      <c r="B530" s="83" t="s">
        <v>50</v>
      </c>
      <c r="C530" s="82">
        <v>0</v>
      </c>
      <c r="D530" s="81" t="str">
        <f t="shared" si="160"/>
        <v>N/A</v>
      </c>
      <c r="E530" s="82">
        <v>0</v>
      </c>
      <c r="F530" s="81" t="str">
        <f t="shared" si="161"/>
        <v>N/A</v>
      </c>
      <c r="G530" s="82">
        <v>0</v>
      </c>
      <c r="H530" s="81" t="str">
        <f t="shared" si="162"/>
        <v>N/A</v>
      </c>
      <c r="I530" s="82" t="s">
        <v>1088</v>
      </c>
      <c r="J530" s="82" t="s">
        <v>1088</v>
      </c>
      <c r="K530" s="83" t="s">
        <v>110</v>
      </c>
      <c r="L530" s="84" t="str">
        <f t="shared" si="154"/>
        <v>N/A</v>
      </c>
    </row>
    <row r="531" spans="1:12" x14ac:dyDescent="0.25">
      <c r="A531" s="126" t="s">
        <v>684</v>
      </c>
      <c r="B531" s="83" t="s">
        <v>50</v>
      </c>
      <c r="C531" s="82">
        <v>0</v>
      </c>
      <c r="D531" s="81" t="str">
        <f t="shared" si="160"/>
        <v>N/A</v>
      </c>
      <c r="E531" s="82">
        <v>0</v>
      </c>
      <c r="F531" s="81" t="str">
        <f t="shared" si="161"/>
        <v>N/A</v>
      </c>
      <c r="G531" s="82">
        <v>0</v>
      </c>
      <c r="H531" s="81" t="str">
        <f t="shared" si="162"/>
        <v>N/A</v>
      </c>
      <c r="I531" s="82" t="s">
        <v>1088</v>
      </c>
      <c r="J531" s="82" t="s">
        <v>1088</v>
      </c>
      <c r="K531" s="83" t="s">
        <v>110</v>
      </c>
      <c r="L531" s="84" t="str">
        <f t="shared" si="154"/>
        <v>N/A</v>
      </c>
    </row>
    <row r="532" spans="1:12" x14ac:dyDescent="0.25">
      <c r="A532" s="129" t="s">
        <v>685</v>
      </c>
      <c r="B532" s="79" t="s">
        <v>50</v>
      </c>
      <c r="C532" s="87">
        <v>0</v>
      </c>
      <c r="D532" s="81" t="str">
        <f t="shared" si="160"/>
        <v>N/A</v>
      </c>
      <c r="E532" s="87">
        <v>0</v>
      </c>
      <c r="F532" s="81" t="str">
        <f t="shared" si="161"/>
        <v>N/A</v>
      </c>
      <c r="G532" s="87">
        <v>0</v>
      </c>
      <c r="H532" s="81" t="str">
        <f t="shared" si="162"/>
        <v>N/A</v>
      </c>
      <c r="I532" s="82" t="s">
        <v>1088</v>
      </c>
      <c r="J532" s="82" t="s">
        <v>1088</v>
      </c>
      <c r="K532" s="83" t="s">
        <v>110</v>
      </c>
      <c r="L532" s="84" t="str">
        <f t="shared" si="154"/>
        <v>N/A</v>
      </c>
    </row>
    <row r="533" spans="1:12" x14ac:dyDescent="0.25">
      <c r="A533" s="129" t="s">
        <v>624</v>
      </c>
      <c r="B533" s="79" t="s">
        <v>50</v>
      </c>
      <c r="C533" s="87">
        <v>28.990950520999998</v>
      </c>
      <c r="D533" s="81" t="str">
        <f t="shared" si="160"/>
        <v>N/A</v>
      </c>
      <c r="E533" s="87">
        <v>29.038539384</v>
      </c>
      <c r="F533" s="81" t="str">
        <f t="shared" si="161"/>
        <v>N/A</v>
      </c>
      <c r="G533" s="87">
        <v>100</v>
      </c>
      <c r="H533" s="81" t="str">
        <f t="shared" si="162"/>
        <v>N/A</v>
      </c>
      <c r="I533" s="82">
        <v>0.16420000000000001</v>
      </c>
      <c r="J533" s="82">
        <v>244.4</v>
      </c>
      <c r="K533" s="83" t="s">
        <v>110</v>
      </c>
      <c r="L533" s="84" t="str">
        <f t="shared" si="154"/>
        <v>No</v>
      </c>
    </row>
    <row r="534" spans="1:12" x14ac:dyDescent="0.25">
      <c r="A534" s="129" t="s">
        <v>625</v>
      </c>
      <c r="B534" s="151" t="s">
        <v>0</v>
      </c>
      <c r="C534" s="91">
        <v>0</v>
      </c>
      <c r="D534" s="98" t="str">
        <f>IF($B534="N/A","N/A",IF(C534&gt;=5,"No",IF(C534&lt;0,"No","Yes")))</f>
        <v>Yes</v>
      </c>
      <c r="E534" s="91">
        <v>0</v>
      </c>
      <c r="F534" s="98" t="str">
        <f>IF($B534="N/A","N/A",IF(E534&gt;=5,"No",IF(E534&lt;0,"No","Yes")))</f>
        <v>Yes</v>
      </c>
      <c r="G534" s="91">
        <v>0</v>
      </c>
      <c r="H534" s="98" t="str">
        <f>IF($B534="N/A","N/A",IF(G534&gt;=5,"No",IF(G534&lt;0,"No","Yes")))</f>
        <v>Yes</v>
      </c>
      <c r="I534" s="99" t="s">
        <v>1088</v>
      </c>
      <c r="J534" s="99" t="s">
        <v>1088</v>
      </c>
      <c r="K534" s="90" t="s">
        <v>110</v>
      </c>
      <c r="L534" s="92" t="str">
        <f t="shared" si="154"/>
        <v>N/A</v>
      </c>
    </row>
    <row r="535" spans="1:12" x14ac:dyDescent="0.25">
      <c r="A535" s="219" t="s">
        <v>27</v>
      </c>
      <c r="B535" s="220"/>
      <c r="C535" s="220"/>
      <c r="D535" s="220"/>
      <c r="E535" s="220"/>
      <c r="F535" s="220"/>
      <c r="G535" s="220"/>
      <c r="H535" s="220"/>
      <c r="I535" s="220"/>
      <c r="J535" s="220"/>
      <c r="K535" s="220"/>
      <c r="L535" s="221"/>
    </row>
    <row r="536" spans="1:12" x14ac:dyDescent="0.25">
      <c r="A536" s="148" t="s">
        <v>591</v>
      </c>
      <c r="B536" s="130" t="s">
        <v>50</v>
      </c>
      <c r="C536" s="143">
        <v>712061948</v>
      </c>
      <c r="D536" s="102" t="str">
        <f>IF($B536="N/A","N/A",IF(C536&gt;10,"No",IF(C536&lt;-10,"No","Yes")))</f>
        <v>N/A</v>
      </c>
      <c r="E536" s="143">
        <v>667152505</v>
      </c>
      <c r="F536" s="102" t="str">
        <f>IF($B536="N/A","N/A",IF(E536&gt;10,"No",IF(E536&lt;-10,"No","Yes")))</f>
        <v>N/A</v>
      </c>
      <c r="G536" s="143">
        <v>62860983</v>
      </c>
      <c r="H536" s="102" t="str">
        <f>IF($B536="N/A","N/A",IF(G536&gt;10,"No",IF(G536&lt;-10,"No","Yes")))</f>
        <v>N/A</v>
      </c>
      <c r="I536" s="103">
        <v>-6.31</v>
      </c>
      <c r="J536" s="103">
        <v>-90.6</v>
      </c>
      <c r="K536" s="109" t="s">
        <v>112</v>
      </c>
      <c r="L536" s="104" t="str">
        <f t="shared" ref="L536:L547" si="163">IF(J536="Div by 0", "N/A", IF(K536="N/A","N/A", IF(J536&gt;VALUE(MID(K536,1,2)), "No", IF(J536&lt;-1*VALUE(MID(K536,1,2)), "No", "Yes"))))</f>
        <v>No</v>
      </c>
    </row>
    <row r="537" spans="1:12" x14ac:dyDescent="0.25">
      <c r="A537" s="129" t="s">
        <v>592</v>
      </c>
      <c r="B537" s="79" t="s">
        <v>50</v>
      </c>
      <c r="C537" s="85">
        <v>712061948</v>
      </c>
      <c r="D537" s="81" t="str">
        <f>IF($B537="N/A","N/A",IF(C537&gt;10,"No",IF(C537&lt;-10,"No","Yes")))</f>
        <v>N/A</v>
      </c>
      <c r="E537" s="85">
        <v>667152505</v>
      </c>
      <c r="F537" s="81" t="str">
        <f>IF($B537="N/A","N/A",IF(E537&gt;10,"No",IF(E537&lt;-10,"No","Yes")))</f>
        <v>N/A</v>
      </c>
      <c r="G537" s="85">
        <v>62860983</v>
      </c>
      <c r="H537" s="81" t="str">
        <f>IF($B537="N/A","N/A",IF(G537&gt;10,"No",IF(G537&lt;-10,"No","Yes")))</f>
        <v>N/A</v>
      </c>
      <c r="I537" s="82">
        <v>-6.31</v>
      </c>
      <c r="J537" s="82">
        <v>-90.6</v>
      </c>
      <c r="K537" s="83" t="s">
        <v>112</v>
      </c>
      <c r="L537" s="84" t="str">
        <f t="shared" si="163"/>
        <v>No</v>
      </c>
    </row>
    <row r="538" spans="1:12" x14ac:dyDescent="0.25">
      <c r="A538" s="129" t="s">
        <v>593</v>
      </c>
      <c r="B538" s="79" t="s">
        <v>50</v>
      </c>
      <c r="C538" s="85">
        <v>0</v>
      </c>
      <c r="D538" s="81" t="str">
        <f>IF($B538="N/A","N/A",IF(C538&gt;10,"No",IF(C538&lt;-10,"No","Yes")))</f>
        <v>N/A</v>
      </c>
      <c r="E538" s="85">
        <v>0</v>
      </c>
      <c r="F538" s="81" t="str">
        <f>IF($B538="N/A","N/A",IF(E538&gt;10,"No",IF(E538&lt;-10,"No","Yes")))</f>
        <v>N/A</v>
      </c>
      <c r="G538" s="85">
        <v>0</v>
      </c>
      <c r="H538" s="81" t="str">
        <f>IF($B538="N/A","N/A",IF(G538&gt;10,"No",IF(G538&lt;-10,"No","Yes")))</f>
        <v>N/A</v>
      </c>
      <c r="I538" s="82" t="s">
        <v>1088</v>
      </c>
      <c r="J538" s="82" t="s">
        <v>1088</v>
      </c>
      <c r="K538" s="83" t="s">
        <v>112</v>
      </c>
      <c r="L538" s="84" t="str">
        <f t="shared" si="163"/>
        <v>N/A</v>
      </c>
    </row>
    <row r="539" spans="1:12" x14ac:dyDescent="0.25">
      <c r="A539" s="129" t="s">
        <v>594</v>
      </c>
      <c r="B539" s="79" t="s">
        <v>50</v>
      </c>
      <c r="C539" s="85">
        <v>0</v>
      </c>
      <c r="D539" s="81" t="str">
        <f>IF($B539="N/A","N/A",IF(C539&gt;10,"No",IF(C539&lt;-10,"No","Yes")))</f>
        <v>N/A</v>
      </c>
      <c r="E539" s="85">
        <v>0</v>
      </c>
      <c r="F539" s="81" t="str">
        <f>IF($B539="N/A","N/A",IF(E539&gt;10,"No",IF(E539&lt;-10,"No","Yes")))</f>
        <v>N/A</v>
      </c>
      <c r="G539" s="85">
        <v>0</v>
      </c>
      <c r="H539" s="81" t="str">
        <f>IF($B539="N/A","N/A",IF(G539&gt;10,"No",IF(G539&lt;-10,"No","Yes")))</f>
        <v>N/A</v>
      </c>
      <c r="I539" s="82" t="s">
        <v>1088</v>
      </c>
      <c r="J539" s="82" t="s">
        <v>1088</v>
      </c>
      <c r="K539" s="83" t="s">
        <v>112</v>
      </c>
      <c r="L539" s="84" t="str">
        <f t="shared" si="163"/>
        <v>N/A</v>
      </c>
    </row>
    <row r="540" spans="1:12" ht="12.75" customHeight="1" x14ac:dyDescent="0.25">
      <c r="A540" s="148" t="s">
        <v>595</v>
      </c>
      <c r="B540" s="152" t="s">
        <v>28</v>
      </c>
      <c r="C540" s="87">
        <v>0.99909991720000002</v>
      </c>
      <c r="D540" s="81" t="str">
        <f>IF($B540="N/A","N/A",IF(C540&gt;2,"No",IF(C540&lt;0.9,"No","Yes")))</f>
        <v>Yes</v>
      </c>
      <c r="E540" s="87">
        <v>1.0420710389000001</v>
      </c>
      <c r="F540" s="81" t="str">
        <f>IF($B540="N/A","N/A",IF(E540&gt;2,"No",IF(E540&lt;0.9,"No","Yes")))</f>
        <v>Yes</v>
      </c>
      <c r="G540" s="87">
        <v>1.0020755562999999</v>
      </c>
      <c r="H540" s="81" t="str">
        <f>IF($B540="N/A","N/A",IF(G540&gt;2,"No",IF(G540&lt;0.9,"No","Yes")))</f>
        <v>Yes</v>
      </c>
      <c r="I540" s="82">
        <v>4.3010000000000002</v>
      </c>
      <c r="J540" s="82">
        <v>-3.84</v>
      </c>
      <c r="K540" s="83" t="s">
        <v>112</v>
      </c>
      <c r="L540" s="84" t="str">
        <f t="shared" si="163"/>
        <v>Yes</v>
      </c>
    </row>
    <row r="541" spans="1:12" x14ac:dyDescent="0.25">
      <c r="A541" s="129" t="s">
        <v>592</v>
      </c>
      <c r="B541" s="152" t="s">
        <v>28</v>
      </c>
      <c r="C541" s="87">
        <v>0.99909991720000002</v>
      </c>
      <c r="D541" s="81" t="str">
        <f>IF($B541="N/A","N/A",IF(C541&gt;2,"No",IF(C541&lt;0.9,"No","Yes")))</f>
        <v>Yes</v>
      </c>
      <c r="E541" s="87">
        <v>1.0420710389000001</v>
      </c>
      <c r="F541" s="81" t="str">
        <f>IF($B541="N/A","N/A",IF(E541&gt;2,"No",IF(E541&lt;0.9,"No","Yes")))</f>
        <v>Yes</v>
      </c>
      <c r="G541" s="87">
        <v>1.0020755562999999</v>
      </c>
      <c r="H541" s="81" t="str">
        <f>IF($B541="N/A","N/A",IF(G541&gt;2,"No",IF(G541&lt;0.9,"No","Yes")))</f>
        <v>Yes</v>
      </c>
      <c r="I541" s="82">
        <v>4.3010000000000002</v>
      </c>
      <c r="J541" s="82">
        <v>-3.84</v>
      </c>
      <c r="K541" s="83" t="s">
        <v>112</v>
      </c>
      <c r="L541" s="84" t="str">
        <f t="shared" si="163"/>
        <v>Yes</v>
      </c>
    </row>
    <row r="542" spans="1:12" x14ac:dyDescent="0.25">
      <c r="A542" s="129" t="s">
        <v>593</v>
      </c>
      <c r="B542" s="152" t="s">
        <v>28</v>
      </c>
      <c r="C542" s="87" t="s">
        <v>1088</v>
      </c>
      <c r="D542" s="81" t="str">
        <f>IF($B542="N/A","N/A",IF(C542&gt;2,"No",IF(C542&lt;0.9,"No","Yes")))</f>
        <v>No</v>
      </c>
      <c r="E542" s="87" t="s">
        <v>1088</v>
      </c>
      <c r="F542" s="81" t="str">
        <f>IF($B542="N/A","N/A",IF(E542&gt;2,"No",IF(E542&lt;0.9,"No","Yes")))</f>
        <v>No</v>
      </c>
      <c r="G542" s="87" t="s">
        <v>1088</v>
      </c>
      <c r="H542" s="81" t="str">
        <f>IF($B542="N/A","N/A",IF(G542&gt;2,"No",IF(G542&lt;0.9,"No","Yes")))</f>
        <v>No</v>
      </c>
      <c r="I542" s="82" t="s">
        <v>1088</v>
      </c>
      <c r="J542" s="82" t="s">
        <v>1088</v>
      </c>
      <c r="K542" s="83" t="s">
        <v>112</v>
      </c>
      <c r="L542" s="84" t="str">
        <f t="shared" si="163"/>
        <v>N/A</v>
      </c>
    </row>
    <row r="543" spans="1:12" x14ac:dyDescent="0.25">
      <c r="A543" s="129" t="s">
        <v>594</v>
      </c>
      <c r="B543" s="152" t="s">
        <v>28</v>
      </c>
      <c r="C543" s="87" t="s">
        <v>1088</v>
      </c>
      <c r="D543" s="81" t="str">
        <f>IF($B543="N/A","N/A",IF(C543&gt;2,"No",IF(C543&lt;0.9,"No","Yes")))</f>
        <v>No</v>
      </c>
      <c r="E543" s="87" t="s">
        <v>1088</v>
      </c>
      <c r="F543" s="81" t="str">
        <f>IF($B543="N/A","N/A",IF(E543&gt;2,"No",IF(E543&lt;0.9,"No","Yes")))</f>
        <v>No</v>
      </c>
      <c r="G543" s="87" t="s">
        <v>1088</v>
      </c>
      <c r="H543" s="81" t="str">
        <f>IF($B543="N/A","N/A",IF(G543&gt;2,"No",IF(G543&lt;0.9,"No","Yes")))</f>
        <v>No</v>
      </c>
      <c r="I543" s="82" t="s">
        <v>1088</v>
      </c>
      <c r="J543" s="82" t="s">
        <v>1088</v>
      </c>
      <c r="K543" s="83" t="s">
        <v>112</v>
      </c>
      <c r="L543" s="84" t="str">
        <f t="shared" si="163"/>
        <v>N/A</v>
      </c>
    </row>
    <row r="544" spans="1:12" x14ac:dyDescent="0.25">
      <c r="A544" s="148" t="s">
        <v>596</v>
      </c>
      <c r="B544" s="79" t="s">
        <v>50</v>
      </c>
      <c r="C544" s="85">
        <v>197.32595273000001</v>
      </c>
      <c r="D544" s="81" t="str">
        <f>IF($B544="N/A","N/A",IF(C544&gt;10,"No",IF(C544&lt;-10,"No","Yes")))</f>
        <v>N/A</v>
      </c>
      <c r="E544" s="85">
        <v>196.90621113</v>
      </c>
      <c r="F544" s="81" t="str">
        <f>IF($B544="N/A","N/A",IF(E544&gt;10,"No",IF(E544&lt;-10,"No","Yes")))</f>
        <v>N/A</v>
      </c>
      <c r="G544" s="85">
        <v>190.46935751999999</v>
      </c>
      <c r="H544" s="81" t="str">
        <f>IF($B544="N/A","N/A",IF(G544&gt;10,"No",IF(G544&lt;-10,"No","Yes")))</f>
        <v>N/A</v>
      </c>
      <c r="I544" s="82">
        <v>-0.21299999999999999</v>
      </c>
      <c r="J544" s="82">
        <v>-3.27</v>
      </c>
      <c r="K544" s="83" t="s">
        <v>112</v>
      </c>
      <c r="L544" s="84" t="str">
        <f t="shared" si="163"/>
        <v>Yes</v>
      </c>
    </row>
    <row r="545" spans="1:12" x14ac:dyDescent="0.25">
      <c r="A545" s="129" t="s">
        <v>592</v>
      </c>
      <c r="B545" s="79" t="s">
        <v>50</v>
      </c>
      <c r="C545" s="85">
        <v>197.32595273000001</v>
      </c>
      <c r="D545" s="81" t="str">
        <f>IF($B545="N/A","N/A",IF(C545&gt;10,"No",IF(C545&lt;-10,"No","Yes")))</f>
        <v>N/A</v>
      </c>
      <c r="E545" s="85">
        <v>196.90621113</v>
      </c>
      <c r="F545" s="81" t="str">
        <f>IF($B545="N/A","N/A",IF(E545&gt;10,"No",IF(E545&lt;-10,"No","Yes")))</f>
        <v>N/A</v>
      </c>
      <c r="G545" s="85">
        <v>190.46935751999999</v>
      </c>
      <c r="H545" s="81" t="str">
        <f>IF($B545="N/A","N/A",IF(G545&gt;10,"No",IF(G545&lt;-10,"No","Yes")))</f>
        <v>N/A</v>
      </c>
      <c r="I545" s="82">
        <v>-0.21299999999999999</v>
      </c>
      <c r="J545" s="82">
        <v>-3.27</v>
      </c>
      <c r="K545" s="83" t="s">
        <v>112</v>
      </c>
      <c r="L545" s="84" t="str">
        <f t="shared" si="163"/>
        <v>Yes</v>
      </c>
    </row>
    <row r="546" spans="1:12" x14ac:dyDescent="0.25">
      <c r="A546" s="145" t="s">
        <v>593</v>
      </c>
      <c r="B546" s="79" t="s">
        <v>50</v>
      </c>
      <c r="C546" s="85" t="s">
        <v>1088</v>
      </c>
      <c r="D546" s="81" t="str">
        <f>IF($B546="N/A","N/A",IF(C546&gt;10,"No",IF(C546&lt;-10,"No","Yes")))</f>
        <v>N/A</v>
      </c>
      <c r="E546" s="85" t="s">
        <v>1088</v>
      </c>
      <c r="F546" s="81" t="str">
        <f>IF($B546="N/A","N/A",IF(E546&gt;10,"No",IF(E546&lt;-10,"No","Yes")))</f>
        <v>N/A</v>
      </c>
      <c r="G546" s="85" t="s">
        <v>1088</v>
      </c>
      <c r="H546" s="81" t="str">
        <f>IF($B546="N/A","N/A",IF(G546&gt;10,"No",IF(G546&lt;-10,"No","Yes")))</f>
        <v>N/A</v>
      </c>
      <c r="I546" s="82" t="s">
        <v>1088</v>
      </c>
      <c r="J546" s="82" t="s">
        <v>1088</v>
      </c>
      <c r="K546" s="83" t="s">
        <v>112</v>
      </c>
      <c r="L546" s="84" t="str">
        <f t="shared" si="163"/>
        <v>N/A</v>
      </c>
    </row>
    <row r="547" spans="1:12" x14ac:dyDescent="0.25">
      <c r="A547" s="145" t="s">
        <v>594</v>
      </c>
      <c r="B547" s="79" t="s">
        <v>50</v>
      </c>
      <c r="C547" s="85" t="s">
        <v>1088</v>
      </c>
      <c r="D547" s="81" t="str">
        <f>IF($B547="N/A","N/A",IF(C547&gt;10,"No",IF(C547&lt;-10,"No","Yes")))</f>
        <v>N/A</v>
      </c>
      <c r="E547" s="85" t="s">
        <v>1088</v>
      </c>
      <c r="F547" s="81" t="str">
        <f>IF($B547="N/A","N/A",IF(E547&gt;10,"No",IF(E547&lt;-10,"No","Yes")))</f>
        <v>N/A</v>
      </c>
      <c r="G547" s="85" t="s">
        <v>1088</v>
      </c>
      <c r="H547" s="81" t="str">
        <f>IF($B547="N/A","N/A",IF(G547&gt;10,"No",IF(G547&lt;-10,"No","Yes")))</f>
        <v>N/A</v>
      </c>
      <c r="I547" s="82" t="s">
        <v>1088</v>
      </c>
      <c r="J547" s="82" t="s">
        <v>1088</v>
      </c>
      <c r="K547" s="83" t="s">
        <v>112</v>
      </c>
      <c r="L547" s="84" t="str">
        <f t="shared" si="163"/>
        <v>N/A</v>
      </c>
    </row>
    <row r="548" spans="1:12" ht="12.75" customHeight="1" x14ac:dyDescent="0.25">
      <c r="A548" s="153" t="s">
        <v>1079</v>
      </c>
      <c r="B548" s="83" t="s">
        <v>1065</v>
      </c>
      <c r="C548" s="87" t="s">
        <v>50</v>
      </c>
      <c r="D548" s="98" t="str">
        <f>IF(OR($B548="N/A",$C548="N/A"),"N/A",IF(C548&gt;98,"Yes","No"))</f>
        <v>N/A</v>
      </c>
      <c r="E548" s="87" t="s">
        <v>50</v>
      </c>
      <c r="F548" s="98" t="str">
        <f>IF(OR($B548="N/A",$E548="N/A"),"N/A",IF(E548&gt;98,"Yes","No"))</f>
        <v>N/A</v>
      </c>
      <c r="G548" s="87">
        <v>99.966787011999998</v>
      </c>
      <c r="H548" s="98" t="str">
        <f t="shared" ref="H548:H551" si="164">IF($B548="N/A","N/A",IF(G548&gt;98,"Yes","No"))</f>
        <v>Yes</v>
      </c>
      <c r="I548" s="82" t="s">
        <v>50</v>
      </c>
      <c r="J548" s="82" t="s">
        <v>50</v>
      </c>
      <c r="K548" s="83" t="s">
        <v>112</v>
      </c>
      <c r="L548" s="92" t="str">
        <f>IF(J548="Div by 0", "N/A", IF(OR(J548="N/A",K548="N/A"),"N/A", IF(J548&gt;VALUE(MID(K548,1,2)), "No", IF(J548&lt;-1*VALUE(MID(K548,1,2)), "No", "Yes"))))</f>
        <v>N/A</v>
      </c>
    </row>
    <row r="549" spans="1:12" x14ac:dyDescent="0.25">
      <c r="A549" s="145" t="s">
        <v>1074</v>
      </c>
      <c r="B549" s="83" t="s">
        <v>1065</v>
      </c>
      <c r="C549" s="87" t="s">
        <v>50</v>
      </c>
      <c r="D549" s="98" t="str">
        <f t="shared" ref="D549:D551" si="165">IF(OR($B549="N/A",$C549="N/A"),"N/A",IF(C549&gt;98,"Yes","No"))</f>
        <v>N/A</v>
      </c>
      <c r="E549" s="87" t="s">
        <v>50</v>
      </c>
      <c r="F549" s="98" t="str">
        <f t="shared" ref="F549:F551" si="166">IF(OR($B549="N/A",$E549="N/A"),"N/A",IF(E549&gt;98,"Yes","No"))</f>
        <v>N/A</v>
      </c>
      <c r="G549" s="87">
        <v>99.966787011999998</v>
      </c>
      <c r="H549" s="98" t="str">
        <f t="shared" si="164"/>
        <v>Yes</v>
      </c>
      <c r="I549" s="82" t="s">
        <v>50</v>
      </c>
      <c r="J549" s="82" t="s">
        <v>50</v>
      </c>
      <c r="K549" s="83" t="s">
        <v>112</v>
      </c>
      <c r="L549" s="92" t="str">
        <f t="shared" ref="L549:L551" si="167">IF(J549="Div by 0", "N/A", IF(OR(J549="N/A",K549="N/A"),"N/A", IF(J549&gt;VALUE(MID(K549,1,2)), "No", IF(J549&lt;-1*VALUE(MID(K549,1,2)), "No", "Yes"))))</f>
        <v>N/A</v>
      </c>
    </row>
    <row r="550" spans="1:12" x14ac:dyDescent="0.25">
      <c r="A550" s="145" t="s">
        <v>1075</v>
      </c>
      <c r="B550" s="83" t="s">
        <v>1065</v>
      </c>
      <c r="C550" s="87" t="s">
        <v>50</v>
      </c>
      <c r="D550" s="98" t="str">
        <f t="shared" si="165"/>
        <v>N/A</v>
      </c>
      <c r="E550" s="87" t="s">
        <v>50</v>
      </c>
      <c r="F550" s="98" t="str">
        <f t="shared" si="166"/>
        <v>N/A</v>
      </c>
      <c r="G550" s="87" t="s">
        <v>1088</v>
      </c>
      <c r="H550" s="98" t="str">
        <f t="shared" si="164"/>
        <v>Yes</v>
      </c>
      <c r="I550" s="82" t="s">
        <v>50</v>
      </c>
      <c r="J550" s="82" t="s">
        <v>50</v>
      </c>
      <c r="K550" s="83" t="s">
        <v>112</v>
      </c>
      <c r="L550" s="92" t="str">
        <f t="shared" si="167"/>
        <v>N/A</v>
      </c>
    </row>
    <row r="551" spans="1:12" x14ac:dyDescent="0.25">
      <c r="A551" s="145" t="s">
        <v>1076</v>
      </c>
      <c r="B551" s="83" t="s">
        <v>1065</v>
      </c>
      <c r="C551" s="87" t="s">
        <v>50</v>
      </c>
      <c r="D551" s="98" t="str">
        <f t="shared" si="165"/>
        <v>N/A</v>
      </c>
      <c r="E551" s="87" t="s">
        <v>50</v>
      </c>
      <c r="F551" s="98" t="str">
        <f t="shared" si="166"/>
        <v>N/A</v>
      </c>
      <c r="G551" s="87" t="s">
        <v>1088</v>
      </c>
      <c r="H551" s="98" t="str">
        <f t="shared" si="164"/>
        <v>Yes</v>
      </c>
      <c r="I551" s="82" t="s">
        <v>50</v>
      </c>
      <c r="J551" s="82" t="s">
        <v>50</v>
      </c>
      <c r="K551" s="83" t="s">
        <v>112</v>
      </c>
      <c r="L551" s="92" t="str">
        <f t="shared" si="167"/>
        <v>N/A</v>
      </c>
    </row>
    <row r="552" spans="1:12" x14ac:dyDescent="0.25">
      <c r="A552" s="219" t="s">
        <v>1031</v>
      </c>
      <c r="B552" s="220"/>
      <c r="C552" s="230"/>
      <c r="D552" s="230"/>
      <c r="E552" s="230"/>
      <c r="F552" s="230"/>
      <c r="G552" s="230"/>
      <c r="H552" s="230"/>
      <c r="I552" s="230"/>
      <c r="J552" s="230"/>
      <c r="K552" s="230"/>
      <c r="L552" s="231"/>
    </row>
    <row r="553" spans="1:12" x14ac:dyDescent="0.25">
      <c r="A553" s="119" t="s">
        <v>1032</v>
      </c>
      <c r="B553" s="83" t="s">
        <v>1055</v>
      </c>
      <c r="C553" s="87" t="s">
        <v>50</v>
      </c>
      <c r="D553" s="98" t="str">
        <f>IF(OR($B553="N/A",$C553="N/A"),"N/A",IF(C553&gt;75,"Yes","No"))</f>
        <v>N/A</v>
      </c>
      <c r="E553" s="87" t="s">
        <v>50</v>
      </c>
      <c r="F553" s="98" t="str">
        <f>IF(OR($B553="N/A",$E553="N/A"),"N/A",IF(E553&gt;75,"Yes","No"))</f>
        <v>N/A</v>
      </c>
      <c r="G553" s="87">
        <v>0</v>
      </c>
      <c r="H553" s="98" t="str">
        <f>IF($B553="N/A","N/A",IF(G553&gt;75,"Yes","No"))</f>
        <v>No</v>
      </c>
      <c r="I553" s="154" t="s">
        <v>50</v>
      </c>
      <c r="J553" s="154" t="s">
        <v>50</v>
      </c>
      <c r="K553" s="83" t="s">
        <v>110</v>
      </c>
      <c r="L553" s="92" t="str">
        <f>IF(J553="Div by 0", "N/A", IF(OR(J553="N/A",K553="N/A"),"N/A", IF(J553&gt;VALUE(MID(K553,1,2)), "No", IF(J553&lt;-1*VALUE(MID(K553,1,2)), "No", "Yes"))))</f>
        <v>N/A</v>
      </c>
    </row>
    <row r="554" spans="1:12" ht="12.75" customHeight="1" x14ac:dyDescent="0.25">
      <c r="A554" s="119" t="s">
        <v>1068</v>
      </c>
      <c r="B554" s="83" t="s">
        <v>50</v>
      </c>
      <c r="C554" s="87" t="s">
        <v>50</v>
      </c>
      <c r="D554" s="81" t="str">
        <f t="shared" ref="D554:D582" si="168">IF($B554="N/A","N/A",IF(C554&gt;10,"No",IF(C554&lt;-10,"No","Yes")))</f>
        <v>N/A</v>
      </c>
      <c r="E554" s="87" t="s">
        <v>50</v>
      </c>
      <c r="F554" s="81" t="str">
        <f t="shared" ref="F554:F582" si="169">IF($B554="N/A","N/A",IF(E554&gt;10,"No",IF(E554&lt;-10,"No","Yes")))</f>
        <v>N/A</v>
      </c>
      <c r="G554" s="87" t="s">
        <v>1088</v>
      </c>
      <c r="H554" s="81" t="str">
        <f t="shared" ref="H554:H582" si="170">IF($B554="N/A","N/A",IF(G554&gt;10,"No",IF(G554&lt;-10,"No","Yes")))</f>
        <v>N/A</v>
      </c>
      <c r="I554" s="154" t="s">
        <v>50</v>
      </c>
      <c r="J554" s="154" t="s">
        <v>50</v>
      </c>
      <c r="K554" s="83" t="s">
        <v>110</v>
      </c>
      <c r="L554" s="92" t="str">
        <f t="shared" ref="L554:L582" si="171">IF(J554="Div by 0", "N/A", IF(OR(J554="N/A",K554="N/A"),"N/A", IF(J554&gt;VALUE(MID(K554,1,2)), "No", IF(J554&lt;-1*VALUE(MID(K554,1,2)), "No", "Yes"))))</f>
        <v>N/A</v>
      </c>
    </row>
    <row r="555" spans="1:12" x14ac:dyDescent="0.25">
      <c r="A555" s="119" t="s">
        <v>1033</v>
      </c>
      <c r="B555" s="83" t="s">
        <v>50</v>
      </c>
      <c r="C555" s="89" t="s">
        <v>50</v>
      </c>
      <c r="D555" s="81" t="str">
        <f t="shared" si="168"/>
        <v>N/A</v>
      </c>
      <c r="E555" s="89" t="s">
        <v>50</v>
      </c>
      <c r="F555" s="81" t="str">
        <f t="shared" si="169"/>
        <v>N/A</v>
      </c>
      <c r="G555" s="89">
        <v>162587</v>
      </c>
      <c r="H555" s="81" t="str">
        <f t="shared" si="170"/>
        <v>N/A</v>
      </c>
      <c r="I555" s="154" t="s">
        <v>50</v>
      </c>
      <c r="J555" s="154" t="s">
        <v>50</v>
      </c>
      <c r="K555" s="83" t="s">
        <v>110</v>
      </c>
      <c r="L555" s="92" t="str">
        <f t="shared" si="171"/>
        <v>N/A</v>
      </c>
    </row>
    <row r="556" spans="1:12" ht="25" x14ac:dyDescent="0.25">
      <c r="A556" s="119" t="s">
        <v>1034</v>
      </c>
      <c r="B556" s="83" t="s">
        <v>50</v>
      </c>
      <c r="C556" s="87" t="s">
        <v>50</v>
      </c>
      <c r="D556" s="81" t="str">
        <f t="shared" si="168"/>
        <v>N/A</v>
      </c>
      <c r="E556" s="87" t="s">
        <v>50</v>
      </c>
      <c r="F556" s="81" t="str">
        <f t="shared" si="169"/>
        <v>N/A</v>
      </c>
      <c r="G556" s="87">
        <v>0</v>
      </c>
      <c r="H556" s="81" t="str">
        <f t="shared" si="170"/>
        <v>N/A</v>
      </c>
      <c r="I556" s="154" t="s">
        <v>50</v>
      </c>
      <c r="J556" s="154" t="s">
        <v>50</v>
      </c>
      <c r="K556" s="83" t="s">
        <v>110</v>
      </c>
      <c r="L556" s="92" t="str">
        <f t="shared" si="171"/>
        <v>N/A</v>
      </c>
    </row>
    <row r="557" spans="1:12" x14ac:dyDescent="0.25">
      <c r="A557" s="106" t="s">
        <v>598</v>
      </c>
      <c r="B557" s="79" t="s">
        <v>50</v>
      </c>
      <c r="C557" s="87" t="s">
        <v>50</v>
      </c>
      <c r="D557" s="81" t="str">
        <f t="shared" si="168"/>
        <v>N/A</v>
      </c>
      <c r="E557" s="87" t="s">
        <v>50</v>
      </c>
      <c r="F557" s="81" t="str">
        <f t="shared" si="169"/>
        <v>N/A</v>
      </c>
      <c r="G557" s="87">
        <v>0</v>
      </c>
      <c r="H557" s="81" t="str">
        <f t="shared" si="170"/>
        <v>N/A</v>
      </c>
      <c r="I557" s="154" t="s">
        <v>50</v>
      </c>
      <c r="J557" s="154" t="s">
        <v>50</v>
      </c>
      <c r="K557" s="83" t="s">
        <v>112</v>
      </c>
      <c r="L557" s="92" t="str">
        <f t="shared" si="171"/>
        <v>N/A</v>
      </c>
    </row>
    <row r="558" spans="1:12" x14ac:dyDescent="0.25">
      <c r="A558" s="106" t="s">
        <v>1035</v>
      </c>
      <c r="B558" s="79" t="s">
        <v>50</v>
      </c>
      <c r="C558" s="87" t="s">
        <v>50</v>
      </c>
      <c r="D558" s="81" t="str">
        <f t="shared" si="168"/>
        <v>N/A</v>
      </c>
      <c r="E558" s="87" t="s">
        <v>50</v>
      </c>
      <c r="F558" s="81" t="str">
        <f t="shared" si="169"/>
        <v>N/A</v>
      </c>
      <c r="G558" s="87">
        <v>0</v>
      </c>
      <c r="H558" s="81" t="str">
        <f t="shared" si="170"/>
        <v>N/A</v>
      </c>
      <c r="I558" s="154" t="s">
        <v>50</v>
      </c>
      <c r="J558" s="154" t="s">
        <v>50</v>
      </c>
      <c r="K558" s="83" t="s">
        <v>112</v>
      </c>
      <c r="L558" s="92" t="str">
        <f t="shared" si="171"/>
        <v>N/A</v>
      </c>
    </row>
    <row r="559" spans="1:12" x14ac:dyDescent="0.25">
      <c r="A559" s="106" t="s">
        <v>1036</v>
      </c>
      <c r="B559" s="79" t="s">
        <v>50</v>
      </c>
      <c r="C559" s="87" t="s">
        <v>50</v>
      </c>
      <c r="D559" s="81" t="str">
        <f t="shared" si="168"/>
        <v>N/A</v>
      </c>
      <c r="E559" s="87" t="s">
        <v>50</v>
      </c>
      <c r="F559" s="81" t="str">
        <f t="shared" si="169"/>
        <v>N/A</v>
      </c>
      <c r="G559" s="87">
        <v>0</v>
      </c>
      <c r="H559" s="81" t="str">
        <f t="shared" si="170"/>
        <v>N/A</v>
      </c>
      <c r="I559" s="154" t="s">
        <v>50</v>
      </c>
      <c r="J559" s="154" t="s">
        <v>50</v>
      </c>
      <c r="K559" s="83" t="s">
        <v>112</v>
      </c>
      <c r="L559" s="92" t="str">
        <f t="shared" si="171"/>
        <v>N/A</v>
      </c>
    </row>
    <row r="560" spans="1:12" x14ac:dyDescent="0.25">
      <c r="A560" s="106" t="s">
        <v>1037</v>
      </c>
      <c r="B560" s="79" t="s">
        <v>50</v>
      </c>
      <c r="C560" s="87" t="s">
        <v>50</v>
      </c>
      <c r="D560" s="81" t="str">
        <f t="shared" si="168"/>
        <v>N/A</v>
      </c>
      <c r="E560" s="87" t="s">
        <v>50</v>
      </c>
      <c r="F560" s="81" t="str">
        <f t="shared" si="169"/>
        <v>N/A</v>
      </c>
      <c r="G560" s="87">
        <v>0</v>
      </c>
      <c r="H560" s="81" t="str">
        <f t="shared" si="170"/>
        <v>N/A</v>
      </c>
      <c r="I560" s="154" t="s">
        <v>50</v>
      </c>
      <c r="J560" s="154" t="s">
        <v>50</v>
      </c>
      <c r="K560" s="83" t="s">
        <v>112</v>
      </c>
      <c r="L560" s="92" t="str">
        <f t="shared" si="171"/>
        <v>N/A</v>
      </c>
    </row>
    <row r="561" spans="1:12" x14ac:dyDescent="0.25">
      <c r="A561" s="106" t="s">
        <v>1038</v>
      </c>
      <c r="B561" s="79" t="s">
        <v>50</v>
      </c>
      <c r="C561" s="87" t="s">
        <v>50</v>
      </c>
      <c r="D561" s="81" t="str">
        <f t="shared" si="168"/>
        <v>N/A</v>
      </c>
      <c r="E561" s="87" t="s">
        <v>50</v>
      </c>
      <c r="F561" s="81" t="str">
        <f t="shared" si="169"/>
        <v>N/A</v>
      </c>
      <c r="G561" s="87">
        <v>0</v>
      </c>
      <c r="H561" s="81" t="str">
        <f t="shared" si="170"/>
        <v>N/A</v>
      </c>
      <c r="I561" s="154" t="s">
        <v>50</v>
      </c>
      <c r="J561" s="154" t="s">
        <v>50</v>
      </c>
      <c r="K561" s="83" t="s">
        <v>112</v>
      </c>
      <c r="L561" s="92" t="str">
        <f t="shared" si="171"/>
        <v>N/A</v>
      </c>
    </row>
    <row r="562" spans="1:12" x14ac:dyDescent="0.25">
      <c r="A562" s="106" t="s">
        <v>1039</v>
      </c>
      <c r="B562" s="79" t="s">
        <v>50</v>
      </c>
      <c r="C562" s="87" t="s">
        <v>50</v>
      </c>
      <c r="D562" s="81" t="str">
        <f t="shared" si="168"/>
        <v>N/A</v>
      </c>
      <c r="E562" s="87" t="s">
        <v>50</v>
      </c>
      <c r="F562" s="81" t="str">
        <f t="shared" si="169"/>
        <v>N/A</v>
      </c>
      <c r="G562" s="87">
        <v>0</v>
      </c>
      <c r="H562" s="81" t="str">
        <f t="shared" si="170"/>
        <v>N/A</v>
      </c>
      <c r="I562" s="154" t="s">
        <v>50</v>
      </c>
      <c r="J562" s="154" t="s">
        <v>50</v>
      </c>
      <c r="K562" s="83" t="s">
        <v>112</v>
      </c>
      <c r="L562" s="92" t="str">
        <f t="shared" si="171"/>
        <v>N/A</v>
      </c>
    </row>
    <row r="563" spans="1:12" x14ac:dyDescent="0.25">
      <c r="A563" s="106" t="s">
        <v>1040</v>
      </c>
      <c r="B563" s="79" t="s">
        <v>50</v>
      </c>
      <c r="C563" s="87" t="s">
        <v>50</v>
      </c>
      <c r="D563" s="81" t="str">
        <f t="shared" si="168"/>
        <v>N/A</v>
      </c>
      <c r="E563" s="87" t="s">
        <v>50</v>
      </c>
      <c r="F563" s="81" t="str">
        <f t="shared" si="169"/>
        <v>N/A</v>
      </c>
      <c r="G563" s="87">
        <v>0</v>
      </c>
      <c r="H563" s="81" t="str">
        <f t="shared" si="170"/>
        <v>N/A</v>
      </c>
      <c r="I563" s="154" t="s">
        <v>50</v>
      </c>
      <c r="J563" s="154" t="s">
        <v>50</v>
      </c>
      <c r="K563" s="83" t="s">
        <v>112</v>
      </c>
      <c r="L563" s="92" t="str">
        <f t="shared" si="171"/>
        <v>N/A</v>
      </c>
    </row>
    <row r="564" spans="1:12" x14ac:dyDescent="0.25">
      <c r="A564" s="106" t="s">
        <v>1041</v>
      </c>
      <c r="B564" s="79" t="s">
        <v>50</v>
      </c>
      <c r="C564" s="87" t="s">
        <v>50</v>
      </c>
      <c r="D564" s="81" t="str">
        <f t="shared" si="168"/>
        <v>N/A</v>
      </c>
      <c r="E564" s="87" t="s">
        <v>50</v>
      </c>
      <c r="F564" s="81" t="str">
        <f t="shared" si="169"/>
        <v>N/A</v>
      </c>
      <c r="G564" s="87">
        <v>0</v>
      </c>
      <c r="H564" s="81" t="str">
        <f t="shared" si="170"/>
        <v>N/A</v>
      </c>
      <c r="I564" s="154" t="s">
        <v>50</v>
      </c>
      <c r="J564" s="154" t="s">
        <v>50</v>
      </c>
      <c r="K564" s="83" t="s">
        <v>112</v>
      </c>
      <c r="L564" s="92" t="str">
        <f t="shared" si="171"/>
        <v>N/A</v>
      </c>
    </row>
    <row r="565" spans="1:12" x14ac:dyDescent="0.25">
      <c r="A565" s="106" t="s">
        <v>1042</v>
      </c>
      <c r="B565" s="79" t="s">
        <v>50</v>
      </c>
      <c r="C565" s="87" t="s">
        <v>50</v>
      </c>
      <c r="D565" s="81" t="str">
        <f t="shared" si="168"/>
        <v>N/A</v>
      </c>
      <c r="E565" s="87" t="s">
        <v>50</v>
      </c>
      <c r="F565" s="81" t="str">
        <f t="shared" si="169"/>
        <v>N/A</v>
      </c>
      <c r="G565" s="87">
        <v>0</v>
      </c>
      <c r="H565" s="81" t="str">
        <f t="shared" si="170"/>
        <v>N/A</v>
      </c>
      <c r="I565" s="154" t="s">
        <v>50</v>
      </c>
      <c r="J565" s="154" t="s">
        <v>50</v>
      </c>
      <c r="K565" s="83" t="s">
        <v>112</v>
      </c>
      <c r="L565" s="92" t="str">
        <f t="shared" si="171"/>
        <v>N/A</v>
      </c>
    </row>
    <row r="566" spans="1:12" x14ac:dyDescent="0.25">
      <c r="A566" s="106" t="s">
        <v>1043</v>
      </c>
      <c r="B566" s="79" t="s">
        <v>50</v>
      </c>
      <c r="C566" s="87" t="s">
        <v>50</v>
      </c>
      <c r="D566" s="81" t="str">
        <f t="shared" si="168"/>
        <v>N/A</v>
      </c>
      <c r="E566" s="87" t="s">
        <v>50</v>
      </c>
      <c r="F566" s="81" t="str">
        <f t="shared" si="169"/>
        <v>N/A</v>
      </c>
      <c r="G566" s="87">
        <v>0</v>
      </c>
      <c r="H566" s="81" t="str">
        <f t="shared" si="170"/>
        <v>N/A</v>
      </c>
      <c r="I566" s="154" t="s">
        <v>50</v>
      </c>
      <c r="J566" s="154" t="s">
        <v>50</v>
      </c>
      <c r="K566" s="83" t="s">
        <v>112</v>
      </c>
      <c r="L566" s="92" t="str">
        <f t="shared" si="171"/>
        <v>N/A</v>
      </c>
    </row>
    <row r="567" spans="1:12" x14ac:dyDescent="0.25">
      <c r="A567" s="106" t="s">
        <v>1044</v>
      </c>
      <c r="B567" s="79" t="s">
        <v>50</v>
      </c>
      <c r="C567" s="87" t="s">
        <v>50</v>
      </c>
      <c r="D567" s="81" t="str">
        <f t="shared" si="168"/>
        <v>N/A</v>
      </c>
      <c r="E567" s="87" t="s">
        <v>50</v>
      </c>
      <c r="F567" s="81" t="str">
        <f t="shared" si="169"/>
        <v>N/A</v>
      </c>
      <c r="G567" s="87">
        <v>0</v>
      </c>
      <c r="H567" s="81" t="str">
        <f t="shared" si="170"/>
        <v>N/A</v>
      </c>
      <c r="I567" s="154" t="s">
        <v>50</v>
      </c>
      <c r="J567" s="154" t="s">
        <v>50</v>
      </c>
      <c r="K567" s="83" t="s">
        <v>112</v>
      </c>
      <c r="L567" s="92" t="str">
        <f t="shared" si="171"/>
        <v>N/A</v>
      </c>
    </row>
    <row r="568" spans="1:12" x14ac:dyDescent="0.25">
      <c r="A568" s="106" t="s">
        <v>1045</v>
      </c>
      <c r="B568" s="79" t="s">
        <v>50</v>
      </c>
      <c r="C568" s="87" t="s">
        <v>50</v>
      </c>
      <c r="D568" s="81" t="str">
        <f t="shared" si="168"/>
        <v>N/A</v>
      </c>
      <c r="E568" s="87" t="s">
        <v>50</v>
      </c>
      <c r="F568" s="81" t="str">
        <f t="shared" si="169"/>
        <v>N/A</v>
      </c>
      <c r="G568" s="87">
        <v>0</v>
      </c>
      <c r="H568" s="81" t="str">
        <f t="shared" si="170"/>
        <v>N/A</v>
      </c>
      <c r="I568" s="154" t="s">
        <v>50</v>
      </c>
      <c r="J568" s="154" t="s">
        <v>50</v>
      </c>
      <c r="K568" s="83" t="s">
        <v>112</v>
      </c>
      <c r="L568" s="92" t="str">
        <f t="shared" si="171"/>
        <v>N/A</v>
      </c>
    </row>
    <row r="569" spans="1:12" x14ac:dyDescent="0.25">
      <c r="A569" s="106" t="s">
        <v>239</v>
      </c>
      <c r="B569" s="79" t="s">
        <v>50</v>
      </c>
      <c r="C569" s="87" t="s">
        <v>50</v>
      </c>
      <c r="D569" s="81" t="str">
        <f t="shared" si="168"/>
        <v>N/A</v>
      </c>
      <c r="E569" s="87" t="s">
        <v>50</v>
      </c>
      <c r="F569" s="81" t="str">
        <f t="shared" si="169"/>
        <v>N/A</v>
      </c>
      <c r="G569" s="87">
        <v>0</v>
      </c>
      <c r="H569" s="81" t="str">
        <f t="shared" si="170"/>
        <v>N/A</v>
      </c>
      <c r="I569" s="154" t="s">
        <v>50</v>
      </c>
      <c r="J569" s="154" t="s">
        <v>50</v>
      </c>
      <c r="K569" s="83" t="s">
        <v>112</v>
      </c>
      <c r="L569" s="92" t="str">
        <f t="shared" si="171"/>
        <v>N/A</v>
      </c>
    </row>
    <row r="570" spans="1:12" x14ac:dyDescent="0.25">
      <c r="A570" s="106" t="s">
        <v>240</v>
      </c>
      <c r="B570" s="79" t="s">
        <v>50</v>
      </c>
      <c r="C570" s="87" t="s">
        <v>50</v>
      </c>
      <c r="D570" s="81" t="str">
        <f t="shared" si="168"/>
        <v>N/A</v>
      </c>
      <c r="E570" s="87" t="s">
        <v>50</v>
      </c>
      <c r="F570" s="81" t="str">
        <f t="shared" si="169"/>
        <v>N/A</v>
      </c>
      <c r="G570" s="87">
        <v>0</v>
      </c>
      <c r="H570" s="81" t="str">
        <f t="shared" si="170"/>
        <v>N/A</v>
      </c>
      <c r="I570" s="154" t="s">
        <v>50</v>
      </c>
      <c r="J570" s="154" t="s">
        <v>50</v>
      </c>
      <c r="K570" s="83" t="s">
        <v>112</v>
      </c>
      <c r="L570" s="92" t="str">
        <f t="shared" si="171"/>
        <v>N/A</v>
      </c>
    </row>
    <row r="571" spans="1:12" x14ac:dyDescent="0.25">
      <c r="A571" s="106" t="s">
        <v>1046</v>
      </c>
      <c r="B571" s="79" t="s">
        <v>50</v>
      </c>
      <c r="C571" s="87" t="s">
        <v>50</v>
      </c>
      <c r="D571" s="81" t="str">
        <f t="shared" si="168"/>
        <v>N/A</v>
      </c>
      <c r="E571" s="87" t="s">
        <v>50</v>
      </c>
      <c r="F571" s="81" t="str">
        <f t="shared" si="169"/>
        <v>N/A</v>
      </c>
      <c r="G571" s="87">
        <v>0</v>
      </c>
      <c r="H571" s="81" t="str">
        <f t="shared" si="170"/>
        <v>N/A</v>
      </c>
      <c r="I571" s="154" t="s">
        <v>50</v>
      </c>
      <c r="J571" s="154" t="s">
        <v>50</v>
      </c>
      <c r="K571" s="83" t="s">
        <v>112</v>
      </c>
      <c r="L571" s="92" t="str">
        <f t="shared" si="171"/>
        <v>N/A</v>
      </c>
    </row>
    <row r="572" spans="1:12" x14ac:dyDescent="0.25">
      <c r="A572" s="106" t="s">
        <v>245</v>
      </c>
      <c r="B572" s="79" t="s">
        <v>50</v>
      </c>
      <c r="C572" s="87" t="s">
        <v>50</v>
      </c>
      <c r="D572" s="81" t="str">
        <f t="shared" si="168"/>
        <v>N/A</v>
      </c>
      <c r="E572" s="87" t="s">
        <v>50</v>
      </c>
      <c r="F572" s="81" t="str">
        <f t="shared" si="169"/>
        <v>N/A</v>
      </c>
      <c r="G572" s="87">
        <v>0</v>
      </c>
      <c r="H572" s="81" t="str">
        <f t="shared" si="170"/>
        <v>N/A</v>
      </c>
      <c r="I572" s="154" t="s">
        <v>50</v>
      </c>
      <c r="J572" s="154" t="s">
        <v>50</v>
      </c>
      <c r="K572" s="83" t="s">
        <v>112</v>
      </c>
      <c r="L572" s="92" t="str">
        <f t="shared" si="171"/>
        <v>N/A</v>
      </c>
    </row>
    <row r="573" spans="1:12" x14ac:dyDescent="0.25">
      <c r="A573" s="106" t="s">
        <v>1047</v>
      </c>
      <c r="B573" s="79" t="s">
        <v>50</v>
      </c>
      <c r="C573" s="87" t="s">
        <v>50</v>
      </c>
      <c r="D573" s="81" t="str">
        <f t="shared" si="168"/>
        <v>N/A</v>
      </c>
      <c r="E573" s="87" t="s">
        <v>50</v>
      </c>
      <c r="F573" s="81" t="str">
        <f t="shared" si="169"/>
        <v>N/A</v>
      </c>
      <c r="G573" s="87">
        <v>0</v>
      </c>
      <c r="H573" s="81" t="str">
        <f t="shared" si="170"/>
        <v>N/A</v>
      </c>
      <c r="I573" s="154" t="s">
        <v>50</v>
      </c>
      <c r="J573" s="154" t="s">
        <v>50</v>
      </c>
      <c r="K573" s="83" t="s">
        <v>112</v>
      </c>
      <c r="L573" s="92" t="str">
        <f t="shared" si="171"/>
        <v>N/A</v>
      </c>
    </row>
    <row r="574" spans="1:12" x14ac:dyDescent="0.25">
      <c r="A574" s="106" t="s">
        <v>247</v>
      </c>
      <c r="B574" s="79" t="s">
        <v>50</v>
      </c>
      <c r="C574" s="87" t="s">
        <v>50</v>
      </c>
      <c r="D574" s="81" t="str">
        <f t="shared" si="168"/>
        <v>N/A</v>
      </c>
      <c r="E574" s="87" t="s">
        <v>50</v>
      </c>
      <c r="F574" s="81" t="str">
        <f t="shared" si="169"/>
        <v>N/A</v>
      </c>
      <c r="G574" s="87">
        <v>0</v>
      </c>
      <c r="H574" s="81" t="str">
        <f t="shared" si="170"/>
        <v>N/A</v>
      </c>
      <c r="I574" s="154" t="s">
        <v>50</v>
      </c>
      <c r="J574" s="154" t="s">
        <v>50</v>
      </c>
      <c r="K574" s="83" t="s">
        <v>112</v>
      </c>
      <c r="L574" s="92" t="str">
        <f t="shared" si="171"/>
        <v>N/A</v>
      </c>
    </row>
    <row r="575" spans="1:12" x14ac:dyDescent="0.25">
      <c r="A575" s="106" t="s">
        <v>1048</v>
      </c>
      <c r="B575" s="79" t="s">
        <v>50</v>
      </c>
      <c r="C575" s="87" t="s">
        <v>50</v>
      </c>
      <c r="D575" s="81" t="str">
        <f t="shared" si="168"/>
        <v>N/A</v>
      </c>
      <c r="E575" s="87" t="s">
        <v>50</v>
      </c>
      <c r="F575" s="81" t="str">
        <f t="shared" si="169"/>
        <v>N/A</v>
      </c>
      <c r="G575" s="87">
        <v>0</v>
      </c>
      <c r="H575" s="81" t="str">
        <f t="shared" si="170"/>
        <v>N/A</v>
      </c>
      <c r="I575" s="154" t="s">
        <v>50</v>
      </c>
      <c r="J575" s="154" t="s">
        <v>50</v>
      </c>
      <c r="K575" s="83" t="s">
        <v>112</v>
      </c>
      <c r="L575" s="92" t="str">
        <f t="shared" si="171"/>
        <v>N/A</v>
      </c>
    </row>
    <row r="576" spans="1:12" x14ac:dyDescent="0.25">
      <c r="A576" s="106" t="s">
        <v>1049</v>
      </c>
      <c r="B576" s="79" t="s">
        <v>50</v>
      </c>
      <c r="C576" s="87" t="s">
        <v>50</v>
      </c>
      <c r="D576" s="81" t="str">
        <f t="shared" si="168"/>
        <v>N/A</v>
      </c>
      <c r="E576" s="87" t="s">
        <v>50</v>
      </c>
      <c r="F576" s="81" t="str">
        <f t="shared" si="169"/>
        <v>N/A</v>
      </c>
      <c r="G576" s="87">
        <v>0</v>
      </c>
      <c r="H576" s="81" t="str">
        <f t="shared" si="170"/>
        <v>N/A</v>
      </c>
      <c r="I576" s="154" t="s">
        <v>50</v>
      </c>
      <c r="J576" s="154" t="s">
        <v>50</v>
      </c>
      <c r="K576" s="83" t="s">
        <v>112</v>
      </c>
      <c r="L576" s="92" t="str">
        <f t="shared" si="171"/>
        <v>N/A</v>
      </c>
    </row>
    <row r="577" spans="1:12" x14ac:dyDescent="0.25">
      <c r="A577" s="106" t="s">
        <v>1050</v>
      </c>
      <c r="B577" s="79" t="s">
        <v>50</v>
      </c>
      <c r="C577" s="87" t="s">
        <v>50</v>
      </c>
      <c r="D577" s="81" t="str">
        <f t="shared" si="168"/>
        <v>N/A</v>
      </c>
      <c r="E577" s="87" t="s">
        <v>50</v>
      </c>
      <c r="F577" s="81" t="str">
        <f t="shared" si="169"/>
        <v>N/A</v>
      </c>
      <c r="G577" s="87">
        <v>0</v>
      </c>
      <c r="H577" s="81" t="str">
        <f t="shared" si="170"/>
        <v>N/A</v>
      </c>
      <c r="I577" s="154" t="s">
        <v>50</v>
      </c>
      <c r="J577" s="154" t="s">
        <v>50</v>
      </c>
      <c r="K577" s="83" t="s">
        <v>112</v>
      </c>
      <c r="L577" s="92" t="str">
        <f t="shared" si="171"/>
        <v>N/A</v>
      </c>
    </row>
    <row r="578" spans="1:12" x14ac:dyDescent="0.25">
      <c r="A578" s="106" t="s">
        <v>1051</v>
      </c>
      <c r="B578" s="79" t="s">
        <v>50</v>
      </c>
      <c r="C578" s="87" t="s">
        <v>50</v>
      </c>
      <c r="D578" s="81" t="str">
        <f t="shared" si="168"/>
        <v>N/A</v>
      </c>
      <c r="E578" s="87" t="s">
        <v>50</v>
      </c>
      <c r="F578" s="81" t="str">
        <f t="shared" si="169"/>
        <v>N/A</v>
      </c>
      <c r="G578" s="87">
        <v>0</v>
      </c>
      <c r="H578" s="81" t="str">
        <f t="shared" si="170"/>
        <v>N/A</v>
      </c>
      <c r="I578" s="154" t="s">
        <v>50</v>
      </c>
      <c r="J578" s="154" t="s">
        <v>50</v>
      </c>
      <c r="K578" s="83" t="s">
        <v>112</v>
      </c>
      <c r="L578" s="92" t="str">
        <f t="shared" si="171"/>
        <v>N/A</v>
      </c>
    </row>
    <row r="579" spans="1:12" x14ac:dyDescent="0.25">
      <c r="A579" s="106" t="s">
        <v>1052</v>
      </c>
      <c r="B579" s="79" t="s">
        <v>50</v>
      </c>
      <c r="C579" s="87" t="s">
        <v>50</v>
      </c>
      <c r="D579" s="81" t="str">
        <f t="shared" si="168"/>
        <v>N/A</v>
      </c>
      <c r="E579" s="87" t="s">
        <v>50</v>
      </c>
      <c r="F579" s="81" t="str">
        <f t="shared" si="169"/>
        <v>N/A</v>
      </c>
      <c r="G579" s="87">
        <v>0</v>
      </c>
      <c r="H579" s="81" t="str">
        <f t="shared" si="170"/>
        <v>N/A</v>
      </c>
      <c r="I579" s="154" t="s">
        <v>50</v>
      </c>
      <c r="J579" s="154" t="s">
        <v>50</v>
      </c>
      <c r="K579" s="83" t="s">
        <v>112</v>
      </c>
      <c r="L579" s="92" t="str">
        <f t="shared" si="171"/>
        <v>N/A</v>
      </c>
    </row>
    <row r="580" spans="1:12" x14ac:dyDescent="0.25">
      <c r="A580" s="106" t="s">
        <v>1053</v>
      </c>
      <c r="B580" s="79" t="s">
        <v>50</v>
      </c>
      <c r="C580" s="87" t="s">
        <v>50</v>
      </c>
      <c r="D580" s="81" t="str">
        <f t="shared" si="168"/>
        <v>N/A</v>
      </c>
      <c r="E580" s="87" t="s">
        <v>50</v>
      </c>
      <c r="F580" s="81" t="str">
        <f t="shared" si="169"/>
        <v>N/A</v>
      </c>
      <c r="G580" s="87">
        <v>0</v>
      </c>
      <c r="H580" s="81" t="str">
        <f t="shared" si="170"/>
        <v>N/A</v>
      </c>
      <c r="I580" s="154" t="s">
        <v>50</v>
      </c>
      <c r="J580" s="154" t="s">
        <v>50</v>
      </c>
      <c r="K580" s="83" t="s">
        <v>112</v>
      </c>
      <c r="L580" s="92" t="str">
        <f t="shared" si="171"/>
        <v>N/A</v>
      </c>
    </row>
    <row r="581" spans="1:12" x14ac:dyDescent="0.25">
      <c r="A581" s="106" t="s">
        <v>1054</v>
      </c>
      <c r="B581" s="79" t="s">
        <v>50</v>
      </c>
      <c r="C581" s="87" t="s">
        <v>50</v>
      </c>
      <c r="D581" s="81" t="str">
        <f t="shared" si="168"/>
        <v>N/A</v>
      </c>
      <c r="E581" s="87" t="s">
        <v>50</v>
      </c>
      <c r="F581" s="81" t="str">
        <f t="shared" si="169"/>
        <v>N/A</v>
      </c>
      <c r="G581" s="87">
        <v>0</v>
      </c>
      <c r="H581" s="81" t="str">
        <f t="shared" si="170"/>
        <v>N/A</v>
      </c>
      <c r="I581" s="154" t="s">
        <v>50</v>
      </c>
      <c r="J581" s="154" t="s">
        <v>50</v>
      </c>
      <c r="K581" s="83" t="s">
        <v>112</v>
      </c>
      <c r="L581" s="92" t="str">
        <f t="shared" si="171"/>
        <v>N/A</v>
      </c>
    </row>
    <row r="582" spans="1:12" x14ac:dyDescent="0.25">
      <c r="A582" s="106" t="s">
        <v>256</v>
      </c>
      <c r="B582" s="79" t="s">
        <v>50</v>
      </c>
      <c r="C582" s="87" t="s">
        <v>50</v>
      </c>
      <c r="D582" s="81" t="str">
        <f t="shared" si="168"/>
        <v>N/A</v>
      </c>
      <c r="E582" s="87" t="s">
        <v>50</v>
      </c>
      <c r="F582" s="81" t="str">
        <f t="shared" si="169"/>
        <v>N/A</v>
      </c>
      <c r="G582" s="87">
        <v>0</v>
      </c>
      <c r="H582" s="81" t="str">
        <f t="shared" si="170"/>
        <v>N/A</v>
      </c>
      <c r="I582" s="154" t="s">
        <v>50</v>
      </c>
      <c r="J582" s="154" t="s">
        <v>50</v>
      </c>
      <c r="K582" s="83" t="s">
        <v>112</v>
      </c>
      <c r="L582" s="92" t="str">
        <f t="shared" si="171"/>
        <v>N/A</v>
      </c>
    </row>
    <row r="583" spans="1:12" x14ac:dyDescent="0.25">
      <c r="A583" s="223" t="s">
        <v>395</v>
      </c>
      <c r="B583" s="223"/>
      <c r="C583" s="223"/>
      <c r="D583" s="223"/>
      <c r="E583" s="223"/>
      <c r="F583" s="223"/>
      <c r="G583" s="223"/>
      <c r="H583" s="223"/>
      <c r="I583" s="223"/>
      <c r="J583" s="223"/>
      <c r="K583" s="223"/>
      <c r="L583" s="223"/>
    </row>
    <row r="584" spans="1:12" x14ac:dyDescent="0.25">
      <c r="A584" s="86" t="s">
        <v>591</v>
      </c>
      <c r="B584" s="109" t="s">
        <v>50</v>
      </c>
      <c r="C584" s="139">
        <v>0</v>
      </c>
      <c r="D584" s="102" t="str">
        <f>IF($B584="N/A","N/A",IF(C584&gt;10,"No",IF(C584&lt;-10,"No","Yes")))</f>
        <v>N/A</v>
      </c>
      <c r="E584" s="139">
        <v>0</v>
      </c>
      <c r="F584" s="102" t="str">
        <f>IF($B584="N/A","N/A",IF(E584&gt;10,"No",IF(E584&lt;-10,"No","Yes")))</f>
        <v>N/A</v>
      </c>
      <c r="G584" s="139">
        <v>0</v>
      </c>
      <c r="H584" s="102" t="str">
        <f>IF($B584="N/A","N/A",IF(G584&gt;10,"No",IF(G584&lt;-10,"No","Yes")))</f>
        <v>N/A</v>
      </c>
      <c r="I584" s="103" t="s">
        <v>1088</v>
      </c>
      <c r="J584" s="103" t="s">
        <v>1088</v>
      </c>
      <c r="K584" s="109" t="s">
        <v>112</v>
      </c>
      <c r="L584" s="104" t="str">
        <f>IF(J584="Div by 0", "N/A", IF(K584="N/A","N/A", IF(J584&gt;VALUE(MID(K584,1,2)), "No", IF(J584&lt;-1*VALUE(MID(K584,1,2)), "No", "Yes"))))</f>
        <v>N/A</v>
      </c>
    </row>
    <row r="585" spans="1:12" x14ac:dyDescent="0.25">
      <c r="A585" s="86" t="s">
        <v>306</v>
      </c>
      <c r="B585" s="109" t="s">
        <v>50</v>
      </c>
      <c r="C585" s="139">
        <v>0</v>
      </c>
      <c r="D585" s="81" t="str">
        <f>IF($B585="N/A","N/A",IF(C585&gt;10,"No",IF(C585&lt;-10,"No","Yes")))</f>
        <v>N/A</v>
      </c>
      <c r="E585" s="139">
        <v>0</v>
      </c>
      <c r="F585" s="81" t="str">
        <f>IF($B585="N/A","N/A",IF(E585&gt;10,"No",IF(E585&lt;-10,"No","Yes")))</f>
        <v>N/A</v>
      </c>
      <c r="G585" s="139">
        <v>0</v>
      </c>
      <c r="H585" s="81" t="str">
        <f>IF($B585="N/A","N/A",IF(G585&gt;10,"No",IF(G585&lt;-10,"No","Yes")))</f>
        <v>N/A</v>
      </c>
      <c r="I585" s="82" t="s">
        <v>1088</v>
      </c>
      <c r="J585" s="82" t="s">
        <v>1088</v>
      </c>
      <c r="K585" s="109" t="s">
        <v>112</v>
      </c>
      <c r="L585" s="84" t="str">
        <f>IF(J585="Div by 0", "N/A", IF(K585="N/A","N/A", IF(J585&gt;VALUE(MID(K585,1,2)), "No", IF(J585&lt;-1*VALUE(MID(K585,1,2)), "No", "Yes"))))</f>
        <v>N/A</v>
      </c>
    </row>
    <row r="586" spans="1:12" x14ac:dyDescent="0.25">
      <c r="A586" s="86" t="s">
        <v>597</v>
      </c>
      <c r="B586" s="90" t="s">
        <v>50</v>
      </c>
      <c r="C586" s="128">
        <v>0</v>
      </c>
      <c r="D586" s="98" t="str">
        <f>IF($B586="N/A","N/A",IF(C586&gt;10,"No",IF(C586&lt;-10,"No","Yes")))</f>
        <v>N/A</v>
      </c>
      <c r="E586" s="128">
        <v>0</v>
      </c>
      <c r="F586" s="98" t="str">
        <f>IF($B586="N/A","N/A",IF(E586&gt;10,"No",IF(E586&lt;-10,"No","Yes")))</f>
        <v>N/A</v>
      </c>
      <c r="G586" s="128">
        <v>0</v>
      </c>
      <c r="H586" s="98" t="str">
        <f>IF($B586="N/A","N/A",IF(G586&gt;10,"No",IF(G586&lt;-10,"No","Yes")))</f>
        <v>N/A</v>
      </c>
      <c r="I586" s="99" t="s">
        <v>1088</v>
      </c>
      <c r="J586" s="99" t="s">
        <v>1088</v>
      </c>
      <c r="K586" s="90" t="s">
        <v>112</v>
      </c>
      <c r="L586" s="92" t="str">
        <f>IF(J586="Div by 0", "N/A", IF(K586="N/A","N/A", IF(J586&gt;VALUE(MID(K586,1,2)), "No", IF(J586&lt;-1*VALUE(MID(K586,1,2)), "No", "Yes"))))</f>
        <v>N/A</v>
      </c>
    </row>
    <row r="587" spans="1:12" x14ac:dyDescent="0.25">
      <c r="A587" s="219" t="s">
        <v>396</v>
      </c>
      <c r="B587" s="220"/>
      <c r="C587" s="220"/>
      <c r="D587" s="220"/>
      <c r="E587" s="220"/>
      <c r="F587" s="220"/>
      <c r="G587" s="220"/>
      <c r="H587" s="220"/>
      <c r="I587" s="220"/>
      <c r="J587" s="220"/>
      <c r="K587" s="220"/>
      <c r="L587" s="221"/>
    </row>
    <row r="588" spans="1:12" x14ac:dyDescent="0.25">
      <c r="A588" s="78" t="s">
        <v>591</v>
      </c>
      <c r="B588" s="130" t="s">
        <v>50</v>
      </c>
      <c r="C588" s="139">
        <v>0</v>
      </c>
      <c r="D588" s="102" t="str">
        <f>IF($B588="N/A","N/A",IF(C588&gt;10,"No",IF(C588&lt;-10,"No","Yes")))</f>
        <v>N/A</v>
      </c>
      <c r="E588" s="139">
        <v>0</v>
      </c>
      <c r="F588" s="102" t="str">
        <f>IF($B588="N/A","N/A",IF(E588&gt;10,"No",IF(E588&lt;-10,"No","Yes")))</f>
        <v>N/A</v>
      </c>
      <c r="G588" s="139">
        <v>0</v>
      </c>
      <c r="H588" s="102" t="str">
        <f>IF($B588="N/A","N/A",IF(G588&gt;10,"No",IF(G588&lt;-10,"No","Yes")))</f>
        <v>N/A</v>
      </c>
      <c r="I588" s="103" t="s">
        <v>1088</v>
      </c>
      <c r="J588" s="103" t="s">
        <v>1088</v>
      </c>
      <c r="K588" s="109" t="s">
        <v>112</v>
      </c>
      <c r="L588" s="104" t="str">
        <f>IF(J588="Div by 0", "N/A", IF(K588="N/A","N/A", IF(J588&gt;VALUE(MID(K588,1,2)), "No", IF(J588&lt;-1*VALUE(MID(K588,1,2)), "No", "Yes"))))</f>
        <v>N/A</v>
      </c>
    </row>
    <row r="589" spans="1:12" x14ac:dyDescent="0.25">
      <c r="A589" s="78" t="s">
        <v>597</v>
      </c>
      <c r="B589" s="96" t="s">
        <v>50</v>
      </c>
      <c r="C589" s="128">
        <v>0</v>
      </c>
      <c r="D589" s="98" t="str">
        <f>IF($B589="N/A","N/A",IF(C589&gt;10,"No",IF(C589&lt;-10,"No","Yes")))</f>
        <v>N/A</v>
      </c>
      <c r="E589" s="128">
        <v>0</v>
      </c>
      <c r="F589" s="98" t="str">
        <f>IF($B589="N/A","N/A",IF(E589&gt;10,"No",IF(E589&lt;-10,"No","Yes")))</f>
        <v>N/A</v>
      </c>
      <c r="G589" s="128">
        <v>0</v>
      </c>
      <c r="H589" s="98" t="str">
        <f>IF($B589="N/A","N/A",IF(G589&gt;10,"No",IF(G589&lt;-10,"No","Yes")))</f>
        <v>N/A</v>
      </c>
      <c r="I589" s="99" t="s">
        <v>1088</v>
      </c>
      <c r="J589" s="99" t="s">
        <v>1088</v>
      </c>
      <c r="K589" s="90" t="s">
        <v>112</v>
      </c>
      <c r="L589" s="92" t="str">
        <f>IF(J589="Div by 0", "N/A", IF(K589="N/A","N/A", IF(J589&gt;VALUE(MID(K589,1,2)), "No", IF(J589&lt;-1*VALUE(MID(K589,1,2)), "No", "Yes"))))</f>
        <v>N/A</v>
      </c>
    </row>
    <row r="590" spans="1:12" x14ac:dyDescent="0.25">
      <c r="A590" s="219" t="s">
        <v>397</v>
      </c>
      <c r="B590" s="220"/>
      <c r="C590" s="220"/>
      <c r="D590" s="220"/>
      <c r="E590" s="220"/>
      <c r="F590" s="220"/>
      <c r="G590" s="220"/>
      <c r="H590" s="220"/>
      <c r="I590" s="220"/>
      <c r="J590" s="220"/>
      <c r="K590" s="220"/>
      <c r="L590" s="221"/>
    </row>
    <row r="591" spans="1:12" x14ac:dyDescent="0.25">
      <c r="A591" s="86" t="s">
        <v>597</v>
      </c>
      <c r="B591" s="155" t="s">
        <v>50</v>
      </c>
      <c r="C591" s="156">
        <v>378980</v>
      </c>
      <c r="D591" s="102" t="str">
        <f t="shared" ref="D591:D608" si="172">IF($B591="N/A","N/A",IF(C591&gt;10,"No",IF(C591&lt;-10,"No","Yes")))</f>
        <v>N/A</v>
      </c>
      <c r="E591" s="156">
        <v>375921</v>
      </c>
      <c r="F591" s="102" t="str">
        <f t="shared" ref="F591:F608" si="173">IF($B591="N/A","N/A",IF(E591&gt;10,"No",IF(E591&lt;-10,"No","Yes")))</f>
        <v>N/A</v>
      </c>
      <c r="G591" s="156">
        <v>162587</v>
      </c>
      <c r="H591" s="102" t="str">
        <f t="shared" ref="H591:H608" si="174">IF($B591="N/A","N/A",IF(G591&gt;10,"No",IF(G591&lt;-10,"No","Yes")))</f>
        <v>N/A</v>
      </c>
      <c r="I591" s="103">
        <v>-0.80700000000000005</v>
      </c>
      <c r="J591" s="103">
        <v>-56.7</v>
      </c>
      <c r="K591" s="155" t="s">
        <v>112</v>
      </c>
      <c r="L591" s="104" t="str">
        <f t="shared" ref="L591:L608" si="175">IF(J591="Div by 0", "N/A", IF(K591="N/A","N/A", IF(J591&gt;VALUE(MID(K591,1,2)), "No", IF(J591&lt;-1*VALUE(MID(K591,1,2)), "No", "Yes"))))</f>
        <v>No</v>
      </c>
    </row>
    <row r="592" spans="1:12" x14ac:dyDescent="0.25">
      <c r="A592" s="126" t="s">
        <v>582</v>
      </c>
      <c r="B592" s="83" t="s">
        <v>50</v>
      </c>
      <c r="C592" s="89">
        <v>12</v>
      </c>
      <c r="D592" s="81" t="str">
        <f t="shared" si="172"/>
        <v>N/A</v>
      </c>
      <c r="E592" s="89">
        <v>20</v>
      </c>
      <c r="F592" s="81" t="str">
        <f t="shared" si="173"/>
        <v>N/A</v>
      </c>
      <c r="G592" s="89">
        <v>11</v>
      </c>
      <c r="H592" s="81" t="str">
        <f t="shared" si="174"/>
        <v>N/A</v>
      </c>
      <c r="I592" s="82">
        <v>66.67</v>
      </c>
      <c r="J592" s="82">
        <v>-95</v>
      </c>
      <c r="K592" s="83" t="s">
        <v>110</v>
      </c>
      <c r="L592" s="84" t="str">
        <f t="shared" si="175"/>
        <v>No</v>
      </c>
    </row>
    <row r="593" spans="1:12" x14ac:dyDescent="0.25">
      <c r="A593" s="126" t="s">
        <v>585</v>
      </c>
      <c r="B593" s="83" t="s">
        <v>50</v>
      </c>
      <c r="C593" s="89">
        <v>851</v>
      </c>
      <c r="D593" s="81" t="str">
        <f t="shared" si="172"/>
        <v>N/A</v>
      </c>
      <c r="E593" s="89">
        <v>783</v>
      </c>
      <c r="F593" s="81" t="str">
        <f t="shared" si="173"/>
        <v>N/A</v>
      </c>
      <c r="G593" s="89">
        <v>31</v>
      </c>
      <c r="H593" s="81" t="str">
        <f t="shared" si="174"/>
        <v>N/A</v>
      </c>
      <c r="I593" s="82">
        <v>-7.99</v>
      </c>
      <c r="J593" s="82">
        <v>-96</v>
      </c>
      <c r="K593" s="83" t="s">
        <v>110</v>
      </c>
      <c r="L593" s="84" t="str">
        <f t="shared" si="175"/>
        <v>No</v>
      </c>
    </row>
    <row r="594" spans="1:12" x14ac:dyDescent="0.25">
      <c r="A594" s="126" t="s">
        <v>588</v>
      </c>
      <c r="B594" s="83" t="s">
        <v>50</v>
      </c>
      <c r="C594" s="89">
        <v>271240</v>
      </c>
      <c r="D594" s="81" t="str">
        <f t="shared" si="172"/>
        <v>N/A</v>
      </c>
      <c r="E594" s="89">
        <v>266816</v>
      </c>
      <c r="F594" s="81" t="str">
        <f t="shared" si="173"/>
        <v>N/A</v>
      </c>
      <c r="G594" s="89">
        <v>115572</v>
      </c>
      <c r="H594" s="81" t="str">
        <f t="shared" si="174"/>
        <v>N/A</v>
      </c>
      <c r="I594" s="82">
        <v>-1.63</v>
      </c>
      <c r="J594" s="82">
        <v>-56.7</v>
      </c>
      <c r="K594" s="83" t="s">
        <v>110</v>
      </c>
      <c r="L594" s="84" t="str">
        <f t="shared" si="175"/>
        <v>No</v>
      </c>
    </row>
    <row r="595" spans="1:12" x14ac:dyDescent="0.25">
      <c r="A595" s="126" t="s">
        <v>590</v>
      </c>
      <c r="B595" s="83" t="s">
        <v>50</v>
      </c>
      <c r="C595" s="89">
        <v>106877</v>
      </c>
      <c r="D595" s="81" t="str">
        <f t="shared" si="172"/>
        <v>N/A</v>
      </c>
      <c r="E595" s="89">
        <v>108302</v>
      </c>
      <c r="F595" s="81" t="str">
        <f t="shared" si="173"/>
        <v>N/A</v>
      </c>
      <c r="G595" s="89">
        <v>46983</v>
      </c>
      <c r="H595" s="81" t="str">
        <f t="shared" si="174"/>
        <v>N/A</v>
      </c>
      <c r="I595" s="82">
        <v>1.333</v>
      </c>
      <c r="J595" s="82">
        <v>-56.6</v>
      </c>
      <c r="K595" s="83" t="s">
        <v>110</v>
      </c>
      <c r="L595" s="84" t="str">
        <f t="shared" si="175"/>
        <v>No</v>
      </c>
    </row>
    <row r="596" spans="1:12" x14ac:dyDescent="0.25">
      <c r="A596" s="86" t="s">
        <v>758</v>
      </c>
      <c r="B596" s="83" t="s">
        <v>50</v>
      </c>
      <c r="C596" s="89">
        <v>300728.34000000003</v>
      </c>
      <c r="D596" s="81" t="str">
        <f t="shared" si="172"/>
        <v>N/A</v>
      </c>
      <c r="E596" s="89">
        <v>282982.25</v>
      </c>
      <c r="F596" s="81" t="str">
        <f t="shared" si="173"/>
        <v>N/A</v>
      </c>
      <c r="G596" s="89">
        <v>27642.7</v>
      </c>
      <c r="H596" s="81" t="str">
        <f t="shared" si="174"/>
        <v>N/A</v>
      </c>
      <c r="I596" s="82">
        <v>-5.9</v>
      </c>
      <c r="J596" s="82">
        <v>-90.2</v>
      </c>
      <c r="K596" s="83" t="s">
        <v>110</v>
      </c>
      <c r="L596" s="84" t="str">
        <f t="shared" si="175"/>
        <v>No</v>
      </c>
    </row>
    <row r="597" spans="1:12" x14ac:dyDescent="0.25">
      <c r="A597" s="86" t="s">
        <v>591</v>
      </c>
      <c r="B597" s="109" t="s">
        <v>50</v>
      </c>
      <c r="C597" s="139">
        <v>712061948</v>
      </c>
      <c r="D597" s="81" t="str">
        <f t="shared" si="172"/>
        <v>N/A</v>
      </c>
      <c r="E597" s="139">
        <v>667152505</v>
      </c>
      <c r="F597" s="81" t="str">
        <f t="shared" si="173"/>
        <v>N/A</v>
      </c>
      <c r="G597" s="139">
        <v>62860983</v>
      </c>
      <c r="H597" s="81" t="str">
        <f t="shared" si="174"/>
        <v>N/A</v>
      </c>
      <c r="I597" s="82">
        <v>-6.31</v>
      </c>
      <c r="J597" s="82">
        <v>-90.6</v>
      </c>
      <c r="K597" s="109" t="s">
        <v>112</v>
      </c>
      <c r="L597" s="84" t="str">
        <f t="shared" si="175"/>
        <v>No</v>
      </c>
    </row>
    <row r="598" spans="1:12" x14ac:dyDescent="0.25">
      <c r="A598" s="86" t="s">
        <v>759</v>
      </c>
      <c r="B598" s="109" t="s">
        <v>50</v>
      </c>
      <c r="C598" s="139">
        <v>1878.8905694</v>
      </c>
      <c r="D598" s="81" t="str">
        <f t="shared" si="172"/>
        <v>N/A</v>
      </c>
      <c r="E598" s="139">
        <v>1774.7146475</v>
      </c>
      <c r="F598" s="81" t="str">
        <f t="shared" si="173"/>
        <v>N/A</v>
      </c>
      <c r="G598" s="139">
        <v>386.6298228</v>
      </c>
      <c r="H598" s="81" t="str">
        <f t="shared" si="174"/>
        <v>N/A</v>
      </c>
      <c r="I598" s="82">
        <v>-5.54</v>
      </c>
      <c r="J598" s="82">
        <v>-78.2</v>
      </c>
      <c r="K598" s="109" t="s">
        <v>112</v>
      </c>
      <c r="L598" s="84" t="str">
        <f t="shared" si="175"/>
        <v>No</v>
      </c>
    </row>
    <row r="599" spans="1:12" x14ac:dyDescent="0.25">
      <c r="A599" s="126" t="s">
        <v>582</v>
      </c>
      <c r="B599" s="109" t="s">
        <v>50</v>
      </c>
      <c r="C599" s="139">
        <v>347.5</v>
      </c>
      <c r="D599" s="81" t="str">
        <f t="shared" si="172"/>
        <v>N/A</v>
      </c>
      <c r="E599" s="139">
        <v>718.75</v>
      </c>
      <c r="F599" s="81" t="str">
        <f t="shared" si="173"/>
        <v>N/A</v>
      </c>
      <c r="G599" s="139">
        <v>213</v>
      </c>
      <c r="H599" s="81" t="str">
        <f t="shared" si="174"/>
        <v>N/A</v>
      </c>
      <c r="I599" s="82">
        <v>106.8</v>
      </c>
      <c r="J599" s="82">
        <v>-70.400000000000006</v>
      </c>
      <c r="K599" s="109" t="s">
        <v>112</v>
      </c>
      <c r="L599" s="84" t="str">
        <f t="shared" si="175"/>
        <v>No</v>
      </c>
    </row>
    <row r="600" spans="1:12" x14ac:dyDescent="0.25">
      <c r="A600" s="126" t="s">
        <v>585</v>
      </c>
      <c r="B600" s="109" t="s">
        <v>50</v>
      </c>
      <c r="C600" s="139">
        <v>874.82138659999998</v>
      </c>
      <c r="D600" s="81" t="str">
        <f t="shared" si="172"/>
        <v>N/A</v>
      </c>
      <c r="E600" s="139">
        <v>803.06257982</v>
      </c>
      <c r="F600" s="81" t="str">
        <f t="shared" si="173"/>
        <v>N/A</v>
      </c>
      <c r="G600" s="139">
        <v>439.93548386999998</v>
      </c>
      <c r="H600" s="81" t="str">
        <f t="shared" si="174"/>
        <v>N/A</v>
      </c>
      <c r="I600" s="82">
        <v>-8.1999999999999993</v>
      </c>
      <c r="J600" s="82">
        <v>-45.2</v>
      </c>
      <c r="K600" s="109" t="s">
        <v>112</v>
      </c>
      <c r="L600" s="84" t="str">
        <f t="shared" si="175"/>
        <v>No</v>
      </c>
    </row>
    <row r="601" spans="1:12" x14ac:dyDescent="0.25">
      <c r="A601" s="126" t="s">
        <v>588</v>
      </c>
      <c r="B601" s="109" t="s">
        <v>50</v>
      </c>
      <c r="C601" s="139">
        <v>1712.7837966</v>
      </c>
      <c r="D601" s="81" t="str">
        <f t="shared" si="172"/>
        <v>N/A</v>
      </c>
      <c r="E601" s="139">
        <v>1610.2849642000001</v>
      </c>
      <c r="F601" s="81" t="str">
        <f t="shared" si="173"/>
        <v>N/A</v>
      </c>
      <c r="G601" s="139">
        <v>327.69199286999998</v>
      </c>
      <c r="H601" s="81" t="str">
        <f t="shared" si="174"/>
        <v>N/A</v>
      </c>
      <c r="I601" s="82">
        <v>-5.98</v>
      </c>
      <c r="J601" s="82">
        <v>-79.7</v>
      </c>
      <c r="K601" s="109" t="s">
        <v>112</v>
      </c>
      <c r="L601" s="84" t="str">
        <f t="shared" si="175"/>
        <v>No</v>
      </c>
    </row>
    <row r="602" spans="1:12" x14ac:dyDescent="0.25">
      <c r="A602" s="126" t="s">
        <v>590</v>
      </c>
      <c r="B602" s="109" t="s">
        <v>50</v>
      </c>
      <c r="C602" s="139">
        <v>2308.6148376000001</v>
      </c>
      <c r="D602" s="81" t="str">
        <f t="shared" si="172"/>
        <v>N/A</v>
      </c>
      <c r="E602" s="139">
        <v>2187.0283005000001</v>
      </c>
      <c r="F602" s="81" t="str">
        <f t="shared" si="173"/>
        <v>N/A</v>
      </c>
      <c r="G602" s="139">
        <v>531.57765574999996</v>
      </c>
      <c r="H602" s="81" t="str">
        <f t="shared" si="174"/>
        <v>N/A</v>
      </c>
      <c r="I602" s="82">
        <v>-5.27</v>
      </c>
      <c r="J602" s="82">
        <v>-75.7</v>
      </c>
      <c r="K602" s="109" t="s">
        <v>112</v>
      </c>
      <c r="L602" s="84" t="str">
        <f t="shared" si="175"/>
        <v>No</v>
      </c>
    </row>
    <row r="603" spans="1:12" x14ac:dyDescent="0.25">
      <c r="A603" s="148" t="s">
        <v>760</v>
      </c>
      <c r="B603" s="130" t="s">
        <v>50</v>
      </c>
      <c r="C603" s="143">
        <v>226707998</v>
      </c>
      <c r="D603" s="81" t="str">
        <f t="shared" si="172"/>
        <v>N/A</v>
      </c>
      <c r="E603" s="143">
        <v>244631851</v>
      </c>
      <c r="F603" s="81" t="str">
        <f t="shared" si="173"/>
        <v>N/A</v>
      </c>
      <c r="G603" s="143">
        <v>201101052</v>
      </c>
      <c r="H603" s="81" t="str">
        <f t="shared" si="174"/>
        <v>N/A</v>
      </c>
      <c r="I603" s="82">
        <v>7.9059999999999997</v>
      </c>
      <c r="J603" s="82">
        <v>-17.8</v>
      </c>
      <c r="K603" s="109" t="s">
        <v>112</v>
      </c>
      <c r="L603" s="84" t="str">
        <f t="shared" si="175"/>
        <v>No</v>
      </c>
    </row>
    <row r="604" spans="1:12" x14ac:dyDescent="0.25">
      <c r="A604" s="148" t="s">
        <v>761</v>
      </c>
      <c r="B604" s="79" t="s">
        <v>50</v>
      </c>
      <c r="C604" s="85">
        <v>598.20570479000003</v>
      </c>
      <c r="D604" s="81" t="str">
        <f t="shared" si="172"/>
        <v>N/A</v>
      </c>
      <c r="E604" s="85">
        <v>650.75335242999995</v>
      </c>
      <c r="F604" s="81" t="str">
        <f t="shared" si="173"/>
        <v>N/A</v>
      </c>
      <c r="G604" s="85">
        <v>1236.8827274</v>
      </c>
      <c r="H604" s="81" t="str">
        <f t="shared" si="174"/>
        <v>N/A</v>
      </c>
      <c r="I604" s="82">
        <v>8.7840000000000007</v>
      </c>
      <c r="J604" s="82">
        <v>90.07</v>
      </c>
      <c r="K604" s="83" t="s">
        <v>112</v>
      </c>
      <c r="L604" s="84" t="str">
        <f t="shared" si="175"/>
        <v>No</v>
      </c>
    </row>
    <row r="605" spans="1:12" x14ac:dyDescent="0.25">
      <c r="A605" s="126" t="s">
        <v>582</v>
      </c>
      <c r="B605" s="109" t="s">
        <v>50</v>
      </c>
      <c r="C605" s="139">
        <v>18480.166667000001</v>
      </c>
      <c r="D605" s="81" t="str">
        <f t="shared" si="172"/>
        <v>N/A</v>
      </c>
      <c r="E605" s="139">
        <v>7990</v>
      </c>
      <c r="F605" s="81" t="str">
        <f t="shared" si="173"/>
        <v>N/A</v>
      </c>
      <c r="G605" s="139">
        <v>1285</v>
      </c>
      <c r="H605" s="81" t="str">
        <f t="shared" si="174"/>
        <v>N/A</v>
      </c>
      <c r="I605" s="82">
        <v>-56.8</v>
      </c>
      <c r="J605" s="82">
        <v>-83.9</v>
      </c>
      <c r="K605" s="109" t="s">
        <v>112</v>
      </c>
      <c r="L605" s="84" t="str">
        <f t="shared" si="175"/>
        <v>No</v>
      </c>
    </row>
    <row r="606" spans="1:12" x14ac:dyDescent="0.25">
      <c r="A606" s="126" t="s">
        <v>585</v>
      </c>
      <c r="B606" s="109" t="s">
        <v>50</v>
      </c>
      <c r="C606" s="139">
        <v>11190.719154</v>
      </c>
      <c r="D606" s="81" t="str">
        <f t="shared" si="172"/>
        <v>N/A</v>
      </c>
      <c r="E606" s="139">
        <v>13070.243934</v>
      </c>
      <c r="F606" s="81" t="str">
        <f t="shared" si="173"/>
        <v>N/A</v>
      </c>
      <c r="G606" s="139">
        <v>7961.2258064999996</v>
      </c>
      <c r="H606" s="81" t="str">
        <f t="shared" si="174"/>
        <v>N/A</v>
      </c>
      <c r="I606" s="82">
        <v>16.8</v>
      </c>
      <c r="J606" s="82">
        <v>-39.1</v>
      </c>
      <c r="K606" s="109" t="s">
        <v>112</v>
      </c>
      <c r="L606" s="84" t="str">
        <f t="shared" si="175"/>
        <v>No</v>
      </c>
    </row>
    <row r="607" spans="1:12" x14ac:dyDescent="0.25">
      <c r="A607" s="126" t="s">
        <v>588</v>
      </c>
      <c r="B607" s="109" t="s">
        <v>50</v>
      </c>
      <c r="C607" s="139">
        <v>652.21395812000003</v>
      </c>
      <c r="D607" s="81" t="str">
        <f t="shared" si="172"/>
        <v>N/A</v>
      </c>
      <c r="E607" s="139">
        <v>719.15025710999998</v>
      </c>
      <c r="F607" s="81" t="str">
        <f t="shared" si="173"/>
        <v>N/A</v>
      </c>
      <c r="G607" s="139">
        <v>1232.3543505</v>
      </c>
      <c r="H607" s="81" t="str">
        <f t="shared" si="174"/>
        <v>N/A</v>
      </c>
      <c r="I607" s="82">
        <v>10.26</v>
      </c>
      <c r="J607" s="82">
        <v>71.36</v>
      </c>
      <c r="K607" s="109" t="s">
        <v>112</v>
      </c>
      <c r="L607" s="84" t="str">
        <f t="shared" si="175"/>
        <v>No</v>
      </c>
    </row>
    <row r="608" spans="1:12" x14ac:dyDescent="0.25">
      <c r="A608" s="126" t="s">
        <v>590</v>
      </c>
      <c r="B608" s="155" t="s">
        <v>50</v>
      </c>
      <c r="C608" s="157">
        <v>374.78989867000001</v>
      </c>
      <c r="D608" s="98" t="str">
        <f t="shared" si="172"/>
        <v>N/A</v>
      </c>
      <c r="E608" s="157">
        <v>391.10316521999999</v>
      </c>
      <c r="F608" s="98" t="str">
        <f t="shared" si="173"/>
        <v>N/A</v>
      </c>
      <c r="G608" s="157">
        <v>1243.5841049000001</v>
      </c>
      <c r="H608" s="98" t="str">
        <f t="shared" si="174"/>
        <v>N/A</v>
      </c>
      <c r="I608" s="99">
        <v>4.3529999999999998</v>
      </c>
      <c r="J608" s="99">
        <v>218</v>
      </c>
      <c r="K608" s="155" t="s">
        <v>112</v>
      </c>
      <c r="L608" s="92" t="str">
        <f t="shared" si="175"/>
        <v>No</v>
      </c>
    </row>
    <row r="609" spans="1:12" x14ac:dyDescent="0.25">
      <c r="A609" s="224" t="s">
        <v>762</v>
      </c>
      <c r="B609" s="225"/>
      <c r="C609" s="225"/>
      <c r="D609" s="225"/>
      <c r="E609" s="225"/>
      <c r="F609" s="225"/>
      <c r="G609" s="225"/>
      <c r="H609" s="225"/>
      <c r="I609" s="225"/>
      <c r="J609" s="225"/>
      <c r="K609" s="225"/>
      <c r="L609" s="226"/>
    </row>
    <row r="610" spans="1:12" x14ac:dyDescent="0.25">
      <c r="A610" s="126" t="s">
        <v>598</v>
      </c>
      <c r="B610" s="109" t="s">
        <v>50</v>
      </c>
      <c r="C610" s="139">
        <v>47862128</v>
      </c>
      <c r="D610" s="102" t="str">
        <f>IF($B610="N/A","N/A",IF(C610&gt;10,"No",IF(C610&lt;-10,"No","Yes")))</f>
        <v>N/A</v>
      </c>
      <c r="E610" s="139">
        <v>50849454</v>
      </c>
      <c r="F610" s="102" t="str">
        <f>IF($B610="N/A","N/A",IF(E610&gt;10,"No",IF(E610&lt;-10,"No","Yes")))</f>
        <v>N/A</v>
      </c>
      <c r="G610" s="139">
        <v>26798458</v>
      </c>
      <c r="H610" s="102" t="str">
        <f>IF($B610="N/A","N/A",IF(G610&gt;10,"No",IF(G610&lt;-10,"No","Yes")))</f>
        <v>N/A</v>
      </c>
      <c r="I610" s="103">
        <v>6.242</v>
      </c>
      <c r="J610" s="103">
        <v>-47.3</v>
      </c>
      <c r="K610" s="109" t="s">
        <v>112</v>
      </c>
      <c r="L610" s="104" t="str">
        <f>IF(J610="Div by 0", "N/A", IF(K610="N/A","N/A", IF(J610&gt;VALUE(MID(K610,1,2)), "No", IF(J610&lt;-1*VALUE(MID(K610,1,2)), "No", "Yes"))))</f>
        <v>No</v>
      </c>
    </row>
    <row r="611" spans="1:12" x14ac:dyDescent="0.25">
      <c r="A611" s="126" t="s">
        <v>599</v>
      </c>
      <c r="B611" s="83" t="s">
        <v>50</v>
      </c>
      <c r="C611" s="140">
        <v>30737927</v>
      </c>
      <c r="D611" s="81" t="str">
        <f>IF($B611="N/A","N/A",IF(C611&gt;10,"No",IF(C611&lt;-10,"No","Yes")))</f>
        <v>N/A</v>
      </c>
      <c r="E611" s="140">
        <v>35179334</v>
      </c>
      <c r="F611" s="81" t="str">
        <f>IF($B611="N/A","N/A",IF(E611&gt;10,"No",IF(E611&lt;-10,"No","Yes")))</f>
        <v>N/A</v>
      </c>
      <c r="G611" s="140">
        <v>14068174</v>
      </c>
      <c r="H611" s="81" t="str">
        <f>IF($B611="N/A","N/A",IF(G611&gt;10,"No",IF(G611&lt;-10,"No","Yes")))</f>
        <v>N/A</v>
      </c>
      <c r="I611" s="82">
        <v>14.45</v>
      </c>
      <c r="J611" s="82">
        <v>-60</v>
      </c>
      <c r="K611" s="83" t="s">
        <v>112</v>
      </c>
      <c r="L611" s="84" t="str">
        <f>IF(J611="Div by 0", "N/A", IF(K611="N/A","N/A", IF(J611&gt;VALUE(MID(K611,1,2)), "No", IF(J611&lt;-1*VALUE(MID(K611,1,2)), "No", "Yes"))))</f>
        <v>No</v>
      </c>
    </row>
    <row r="612" spans="1:12" x14ac:dyDescent="0.25">
      <c r="A612" s="126" t="s">
        <v>600</v>
      </c>
      <c r="B612" s="83" t="s">
        <v>50</v>
      </c>
      <c r="C612" s="140">
        <v>6564946</v>
      </c>
      <c r="D612" s="81" t="str">
        <f>IF($B612="N/A","N/A",IF(C612&gt;10,"No",IF(C612&lt;-10,"No","Yes")))</f>
        <v>N/A</v>
      </c>
      <c r="E612" s="140">
        <v>6989449</v>
      </c>
      <c r="F612" s="81" t="str">
        <f>IF($B612="N/A","N/A",IF(E612&gt;10,"No",IF(E612&lt;-10,"No","Yes")))</f>
        <v>N/A</v>
      </c>
      <c r="G612" s="140">
        <v>74135332</v>
      </c>
      <c r="H612" s="81" t="str">
        <f>IF($B612="N/A","N/A",IF(G612&gt;10,"No",IF(G612&lt;-10,"No","Yes")))</f>
        <v>N/A</v>
      </c>
      <c r="I612" s="82">
        <v>6.4660000000000002</v>
      </c>
      <c r="J612" s="82">
        <v>960.7</v>
      </c>
      <c r="K612" s="83" t="s">
        <v>112</v>
      </c>
      <c r="L612" s="84" t="str">
        <f>IF(J612="Div by 0", "N/A", IF(K612="N/A","N/A", IF(J612&gt;VALUE(MID(K612,1,2)), "No", IF(J612&lt;-1*VALUE(MID(K612,1,2)), "No", "Yes"))))</f>
        <v>No</v>
      </c>
    </row>
    <row r="613" spans="1:12" x14ac:dyDescent="0.25">
      <c r="A613" s="126" t="s">
        <v>601</v>
      </c>
      <c r="B613" s="90" t="s">
        <v>50</v>
      </c>
      <c r="C613" s="97">
        <v>141542997</v>
      </c>
      <c r="D613" s="98" t="str">
        <f>IF($B613="N/A","N/A",IF(C613&gt;10,"No",IF(C613&lt;-10,"No","Yes")))</f>
        <v>N/A</v>
      </c>
      <c r="E613" s="97">
        <v>151613614</v>
      </c>
      <c r="F613" s="98" t="str">
        <f>IF($B613="N/A","N/A",IF(E613&gt;10,"No",IF(E613&lt;-10,"No","Yes")))</f>
        <v>N/A</v>
      </c>
      <c r="G613" s="97">
        <v>86099088</v>
      </c>
      <c r="H613" s="98" t="str">
        <f>IF($B613="N/A","N/A",IF(G613&gt;10,"No",IF(G613&lt;-10,"No","Yes")))</f>
        <v>N/A</v>
      </c>
      <c r="I613" s="99">
        <v>7.1150000000000002</v>
      </c>
      <c r="J613" s="99">
        <v>-43.2</v>
      </c>
      <c r="K613" s="90" t="s">
        <v>112</v>
      </c>
      <c r="L613" s="92" t="str">
        <f>IF(J613="Div by 0", "N/A", IF(K613="N/A","N/A", IF(J613&gt;VALUE(MID(K613,1,2)), "No", IF(J613&lt;-1*VALUE(MID(K613,1,2)), "No", "Yes"))))</f>
        <v>No</v>
      </c>
    </row>
    <row r="614" spans="1:12" x14ac:dyDescent="0.25">
      <c r="A614" s="227" t="s">
        <v>763</v>
      </c>
      <c r="B614" s="228"/>
      <c r="C614" s="228"/>
      <c r="D614" s="228"/>
      <c r="E614" s="228"/>
      <c r="F614" s="228"/>
      <c r="G614" s="228"/>
      <c r="H614" s="228"/>
      <c r="I614" s="228"/>
      <c r="J614" s="228"/>
      <c r="K614" s="228"/>
      <c r="L614" s="229"/>
    </row>
    <row r="615" spans="1:12" x14ac:dyDescent="0.25">
      <c r="A615" s="129" t="s">
        <v>598</v>
      </c>
      <c r="B615" s="130" t="s">
        <v>50</v>
      </c>
      <c r="C615" s="143">
        <v>126.29196263999999</v>
      </c>
      <c r="D615" s="102" t="str">
        <f>IF($B615="N/A","N/A",IF(C615&gt;10,"No",IF(C615&lt;-10,"No","Yes")))</f>
        <v>N/A</v>
      </c>
      <c r="E615" s="143">
        <v>135.26632989000001</v>
      </c>
      <c r="F615" s="102" t="str">
        <f>IF($B615="N/A","N/A",IF(E615&gt;10,"No",IF(E615&lt;-10,"No","Yes")))</f>
        <v>N/A</v>
      </c>
      <c r="G615" s="143">
        <v>164.82534274</v>
      </c>
      <c r="H615" s="102" t="str">
        <f>IF($B615="N/A","N/A",IF(G615&gt;10,"No",IF(G615&lt;-10,"No","Yes")))</f>
        <v>N/A</v>
      </c>
      <c r="I615" s="103">
        <v>7.1059999999999999</v>
      </c>
      <c r="J615" s="103">
        <v>21.85</v>
      </c>
      <c r="K615" s="109" t="s">
        <v>112</v>
      </c>
      <c r="L615" s="104" t="str">
        <f>IF(J615="Div by 0", "N/A", IF(K615="N/A","N/A", IF(J615&gt;VALUE(MID(K615,1,2)), "No", IF(J615&lt;-1*VALUE(MID(K615,1,2)), "No", "Yes"))))</f>
        <v>No</v>
      </c>
    </row>
    <row r="616" spans="1:12" x14ac:dyDescent="0.25">
      <c r="A616" s="129" t="s">
        <v>599</v>
      </c>
      <c r="B616" s="79" t="s">
        <v>50</v>
      </c>
      <c r="C616" s="85">
        <v>81.106989815000006</v>
      </c>
      <c r="D616" s="81" t="str">
        <f>IF($B616="N/A","N/A",IF(C616&gt;10,"No",IF(C616&lt;-10,"No","Yes")))</f>
        <v>N/A</v>
      </c>
      <c r="E616" s="85">
        <v>93.581720626999996</v>
      </c>
      <c r="F616" s="81" t="str">
        <f>IF($B616="N/A","N/A",IF(E616&gt;10,"No",IF(E616&lt;-10,"No","Yes")))</f>
        <v>N/A</v>
      </c>
      <c r="G616" s="85">
        <v>86.527053207999998</v>
      </c>
      <c r="H616" s="81" t="str">
        <f>IF($B616="N/A","N/A",IF(G616&gt;10,"No",IF(G616&lt;-10,"No","Yes")))</f>
        <v>N/A</v>
      </c>
      <c r="I616" s="82">
        <v>15.38</v>
      </c>
      <c r="J616" s="82">
        <v>-7.54</v>
      </c>
      <c r="K616" s="83" t="s">
        <v>112</v>
      </c>
      <c r="L616" s="84" t="str">
        <f>IF(J616="Div by 0", "N/A", IF(K616="N/A","N/A", IF(J616&gt;VALUE(MID(K616,1,2)), "No", IF(J616&lt;-1*VALUE(MID(K616,1,2)), "No", "Yes"))))</f>
        <v>Yes</v>
      </c>
    </row>
    <row r="617" spans="1:12" x14ac:dyDescent="0.25">
      <c r="A617" s="129" t="s">
        <v>600</v>
      </c>
      <c r="B617" s="79" t="s">
        <v>50</v>
      </c>
      <c r="C617" s="85">
        <v>17.322671380999999</v>
      </c>
      <c r="D617" s="81" t="str">
        <f>IF($B617="N/A","N/A",IF(C617&gt;10,"No",IF(C617&lt;-10,"No","Yes")))</f>
        <v>N/A</v>
      </c>
      <c r="E617" s="85">
        <v>18.592866586</v>
      </c>
      <c r="F617" s="81" t="str">
        <f>IF($B617="N/A","N/A",IF(E617&gt;10,"No",IF(E617&lt;-10,"No","Yes")))</f>
        <v>N/A</v>
      </c>
      <c r="G617" s="85">
        <v>455.9733066</v>
      </c>
      <c r="H617" s="81" t="str">
        <f>IF($B617="N/A","N/A",IF(G617&gt;10,"No",IF(G617&lt;-10,"No","Yes")))</f>
        <v>N/A</v>
      </c>
      <c r="I617" s="82">
        <v>7.3330000000000002</v>
      </c>
      <c r="J617" s="82">
        <v>2352</v>
      </c>
      <c r="K617" s="83" t="s">
        <v>112</v>
      </c>
      <c r="L617" s="84" t="str">
        <f>IF(J617="Div by 0", "N/A", IF(K617="N/A","N/A", IF(J617&gt;VALUE(MID(K617,1,2)), "No", IF(J617&lt;-1*VALUE(MID(K617,1,2)), "No", "Yes"))))</f>
        <v>No</v>
      </c>
    </row>
    <row r="618" spans="1:12" x14ac:dyDescent="0.25">
      <c r="A618" s="126" t="s">
        <v>601</v>
      </c>
      <c r="B618" s="90" t="s">
        <v>50</v>
      </c>
      <c r="C618" s="97">
        <v>373.48408095000002</v>
      </c>
      <c r="D618" s="81" t="str">
        <f>IF($B618="N/A","N/A",IF(C618&gt;10,"No",IF(C618&lt;-10,"No","Yes")))</f>
        <v>N/A</v>
      </c>
      <c r="E618" s="97">
        <v>403.31243533000003</v>
      </c>
      <c r="F618" s="81" t="str">
        <f>IF($B618="N/A","N/A",IF(E618&gt;10,"No",IF(E618&lt;-10,"No","Yes")))</f>
        <v>N/A</v>
      </c>
      <c r="G618" s="97">
        <v>529.55702484999995</v>
      </c>
      <c r="H618" s="81" t="str">
        <f>IF($B618="N/A","N/A",IF(G618&gt;10,"No",IF(G618&lt;-10,"No","Yes")))</f>
        <v>N/A</v>
      </c>
      <c r="I618" s="82">
        <v>7.9870000000000001</v>
      </c>
      <c r="J618" s="82">
        <v>31.3</v>
      </c>
      <c r="K618" s="90" t="s">
        <v>112</v>
      </c>
      <c r="L618" s="84" t="str">
        <f>IF(J618="Div by 0", "N/A", IF(K618="N/A","N/A", IF(J618&gt;VALUE(MID(K618,1,2)), "No", IF(J618&lt;-1*VALUE(MID(K618,1,2)), "No", "Yes"))))</f>
        <v>No</v>
      </c>
    </row>
    <row r="619" spans="1:12" ht="39.75" customHeight="1" x14ac:dyDescent="0.3">
      <c r="A619" s="222" t="s">
        <v>1082</v>
      </c>
      <c r="B619" s="195"/>
      <c r="C619" s="195"/>
      <c r="D619" s="195"/>
      <c r="E619" s="195"/>
      <c r="F619" s="195"/>
      <c r="G619" s="195"/>
      <c r="H619" s="195"/>
      <c r="I619" s="195"/>
      <c r="J619" s="195"/>
      <c r="K619" s="195"/>
      <c r="L619" s="196"/>
    </row>
    <row r="620" spans="1:12" x14ac:dyDescent="0.25">
      <c r="A620" s="86" t="s">
        <v>31</v>
      </c>
      <c r="B620" s="109" t="s">
        <v>50</v>
      </c>
      <c r="C620" s="100">
        <v>55942</v>
      </c>
      <c r="D620" s="81" t="str">
        <f t="shared" ref="D620:D652" si="176">IF($B620="N/A","N/A",IF(C620&gt;10,"No",IF(C620&lt;-10,"No","Yes")))</f>
        <v>N/A</v>
      </c>
      <c r="E620" s="100">
        <v>61640</v>
      </c>
      <c r="F620" s="81" t="str">
        <f t="shared" ref="F620:F652" si="177">IF($B620="N/A","N/A",IF(E620&gt;10,"No",IF(E620&lt;-10,"No","Yes")))</f>
        <v>N/A</v>
      </c>
      <c r="G620" s="100">
        <v>294767</v>
      </c>
      <c r="H620" s="81" t="str">
        <f t="shared" ref="H620:H652" si="178">IF($B620="N/A","N/A",IF(G620&gt;10,"No",IF(G620&lt;-10,"No","Yes")))</f>
        <v>N/A</v>
      </c>
      <c r="I620" s="82">
        <v>10.19</v>
      </c>
      <c r="J620" s="82">
        <v>378.2</v>
      </c>
      <c r="K620" s="109" t="s">
        <v>112</v>
      </c>
      <c r="L620" s="84" t="str">
        <f t="shared" ref="L620:L652" si="179">IF(J620="Div by 0", "N/A", IF(K620="N/A","N/A", IF(J620&gt;VALUE(MID(K620,1,2)), "No", IF(J620&lt;-1*VALUE(MID(K620,1,2)), "No", "Yes"))))</f>
        <v>No</v>
      </c>
    </row>
    <row r="621" spans="1:12" x14ac:dyDescent="0.25">
      <c r="A621" s="148" t="s">
        <v>32</v>
      </c>
      <c r="B621" s="79" t="s">
        <v>50</v>
      </c>
      <c r="C621" s="80">
        <v>43041</v>
      </c>
      <c r="D621" s="81" t="str">
        <f t="shared" si="176"/>
        <v>N/A</v>
      </c>
      <c r="E621" s="80">
        <v>44433</v>
      </c>
      <c r="F621" s="81" t="str">
        <f t="shared" si="177"/>
        <v>N/A</v>
      </c>
      <c r="G621" s="80">
        <v>217212</v>
      </c>
      <c r="H621" s="81" t="str">
        <f t="shared" si="178"/>
        <v>N/A</v>
      </c>
      <c r="I621" s="82">
        <v>3.234</v>
      </c>
      <c r="J621" s="82">
        <v>388.9</v>
      </c>
      <c r="K621" s="83" t="s">
        <v>112</v>
      </c>
      <c r="L621" s="84" t="str">
        <f t="shared" si="179"/>
        <v>No</v>
      </c>
    </row>
    <row r="622" spans="1:12" x14ac:dyDescent="0.25">
      <c r="A622" s="148" t="s">
        <v>398</v>
      </c>
      <c r="B622" s="79" t="s">
        <v>50</v>
      </c>
      <c r="C622" s="80">
        <v>35271.39</v>
      </c>
      <c r="D622" s="81" t="str">
        <f t="shared" si="176"/>
        <v>N/A</v>
      </c>
      <c r="E622" s="80">
        <v>36714.019999999997</v>
      </c>
      <c r="F622" s="81" t="str">
        <f t="shared" si="177"/>
        <v>N/A</v>
      </c>
      <c r="G622" s="80">
        <v>231386.54</v>
      </c>
      <c r="H622" s="81" t="str">
        <f t="shared" si="178"/>
        <v>N/A</v>
      </c>
      <c r="I622" s="82">
        <v>4.09</v>
      </c>
      <c r="J622" s="82">
        <v>530.20000000000005</v>
      </c>
      <c r="K622" s="83" t="s">
        <v>112</v>
      </c>
      <c r="L622" s="84" t="str">
        <f t="shared" si="179"/>
        <v>No</v>
      </c>
    </row>
    <row r="623" spans="1:12" x14ac:dyDescent="0.25">
      <c r="A623" s="78" t="s">
        <v>581</v>
      </c>
      <c r="B623" s="79" t="s">
        <v>50</v>
      </c>
      <c r="C623" s="80">
        <v>3551</v>
      </c>
      <c r="D623" s="81" t="str">
        <f t="shared" si="176"/>
        <v>N/A</v>
      </c>
      <c r="E623" s="80">
        <v>3782</v>
      </c>
      <c r="F623" s="81" t="str">
        <f t="shared" si="177"/>
        <v>N/A</v>
      </c>
      <c r="G623" s="80">
        <v>4079</v>
      </c>
      <c r="H623" s="81" t="str">
        <f t="shared" si="178"/>
        <v>N/A</v>
      </c>
      <c r="I623" s="82">
        <v>6.5049999999999999</v>
      </c>
      <c r="J623" s="82">
        <v>7.8529999999999998</v>
      </c>
      <c r="K623" s="83" t="s">
        <v>111</v>
      </c>
      <c r="L623" s="84" t="str">
        <f t="shared" si="179"/>
        <v>Yes</v>
      </c>
    </row>
    <row r="624" spans="1:12" x14ac:dyDescent="0.25">
      <c r="A624" s="129" t="s">
        <v>767</v>
      </c>
      <c r="B624" s="79" t="s">
        <v>50</v>
      </c>
      <c r="C624" s="80">
        <v>430</v>
      </c>
      <c r="D624" s="81" t="str">
        <f t="shared" si="176"/>
        <v>N/A</v>
      </c>
      <c r="E624" s="80">
        <v>457</v>
      </c>
      <c r="F624" s="81" t="str">
        <f t="shared" si="177"/>
        <v>N/A</v>
      </c>
      <c r="G624" s="80">
        <v>461</v>
      </c>
      <c r="H624" s="81" t="str">
        <f t="shared" si="178"/>
        <v>N/A</v>
      </c>
      <c r="I624" s="82">
        <v>6.2789999999999999</v>
      </c>
      <c r="J624" s="82">
        <v>0.87529999999999997</v>
      </c>
      <c r="K624" s="83" t="s">
        <v>111</v>
      </c>
      <c r="L624" s="84" t="str">
        <f t="shared" si="179"/>
        <v>Yes</v>
      </c>
    </row>
    <row r="625" spans="1:12" x14ac:dyDescent="0.25">
      <c r="A625" s="129" t="s">
        <v>768</v>
      </c>
      <c r="B625" s="79" t="s">
        <v>50</v>
      </c>
      <c r="C625" s="80">
        <v>343</v>
      </c>
      <c r="D625" s="81" t="str">
        <f t="shared" si="176"/>
        <v>N/A</v>
      </c>
      <c r="E625" s="80">
        <v>284</v>
      </c>
      <c r="F625" s="81" t="str">
        <f t="shared" si="177"/>
        <v>N/A</v>
      </c>
      <c r="G625" s="80">
        <v>314</v>
      </c>
      <c r="H625" s="81" t="str">
        <f t="shared" si="178"/>
        <v>N/A</v>
      </c>
      <c r="I625" s="82">
        <v>-17.2</v>
      </c>
      <c r="J625" s="82">
        <v>10.56</v>
      </c>
      <c r="K625" s="83" t="s">
        <v>111</v>
      </c>
      <c r="L625" s="84" t="str">
        <f t="shared" si="179"/>
        <v>No</v>
      </c>
    </row>
    <row r="626" spans="1:12" x14ac:dyDescent="0.25">
      <c r="A626" s="129" t="s">
        <v>769</v>
      </c>
      <c r="B626" s="79" t="s">
        <v>50</v>
      </c>
      <c r="C626" s="80">
        <v>234</v>
      </c>
      <c r="D626" s="81" t="str">
        <f t="shared" si="176"/>
        <v>N/A</v>
      </c>
      <c r="E626" s="80">
        <v>225</v>
      </c>
      <c r="F626" s="81" t="str">
        <f t="shared" si="177"/>
        <v>N/A</v>
      </c>
      <c r="G626" s="80">
        <v>229</v>
      </c>
      <c r="H626" s="81" t="str">
        <f t="shared" si="178"/>
        <v>N/A</v>
      </c>
      <c r="I626" s="82">
        <v>-3.85</v>
      </c>
      <c r="J626" s="82">
        <v>1.778</v>
      </c>
      <c r="K626" s="83" t="s">
        <v>111</v>
      </c>
      <c r="L626" s="84" t="str">
        <f t="shared" si="179"/>
        <v>Yes</v>
      </c>
    </row>
    <row r="627" spans="1:12" x14ac:dyDescent="0.25">
      <c r="A627" s="129" t="s">
        <v>770</v>
      </c>
      <c r="B627" s="79" t="s">
        <v>50</v>
      </c>
      <c r="C627" s="80">
        <v>2544</v>
      </c>
      <c r="D627" s="81" t="str">
        <f t="shared" si="176"/>
        <v>N/A</v>
      </c>
      <c r="E627" s="80">
        <v>2816</v>
      </c>
      <c r="F627" s="81" t="str">
        <f t="shared" si="177"/>
        <v>N/A</v>
      </c>
      <c r="G627" s="80">
        <v>3075</v>
      </c>
      <c r="H627" s="81" t="str">
        <f t="shared" si="178"/>
        <v>N/A</v>
      </c>
      <c r="I627" s="82">
        <v>10.69</v>
      </c>
      <c r="J627" s="82">
        <v>9.1969999999999992</v>
      </c>
      <c r="K627" s="83" t="s">
        <v>111</v>
      </c>
      <c r="L627" s="84" t="str">
        <f t="shared" si="179"/>
        <v>Yes</v>
      </c>
    </row>
    <row r="628" spans="1:12" x14ac:dyDescent="0.25">
      <c r="A628" s="129" t="s">
        <v>771</v>
      </c>
      <c r="B628" s="79" t="s">
        <v>50</v>
      </c>
      <c r="C628" s="80">
        <v>0</v>
      </c>
      <c r="D628" s="81" t="str">
        <f t="shared" si="176"/>
        <v>N/A</v>
      </c>
      <c r="E628" s="80">
        <v>0</v>
      </c>
      <c r="F628" s="81" t="str">
        <f t="shared" si="177"/>
        <v>N/A</v>
      </c>
      <c r="G628" s="80">
        <v>0</v>
      </c>
      <c r="H628" s="81" t="str">
        <f t="shared" si="178"/>
        <v>N/A</v>
      </c>
      <c r="I628" s="82" t="s">
        <v>1088</v>
      </c>
      <c r="J628" s="82" t="s">
        <v>1088</v>
      </c>
      <c r="K628" s="83" t="s">
        <v>111</v>
      </c>
      <c r="L628" s="84" t="str">
        <f t="shared" si="179"/>
        <v>N/A</v>
      </c>
    </row>
    <row r="629" spans="1:12" x14ac:dyDescent="0.25">
      <c r="A629" s="78" t="s">
        <v>584</v>
      </c>
      <c r="B629" s="79" t="s">
        <v>50</v>
      </c>
      <c r="C629" s="80">
        <v>29477</v>
      </c>
      <c r="D629" s="81" t="str">
        <f t="shared" si="176"/>
        <v>N/A</v>
      </c>
      <c r="E629" s="80">
        <v>30076</v>
      </c>
      <c r="F629" s="81" t="str">
        <f t="shared" si="177"/>
        <v>N/A</v>
      </c>
      <c r="G629" s="80">
        <v>31286</v>
      </c>
      <c r="H629" s="81" t="str">
        <f t="shared" si="178"/>
        <v>N/A</v>
      </c>
      <c r="I629" s="82">
        <v>2.032</v>
      </c>
      <c r="J629" s="82">
        <v>4.0229999999999997</v>
      </c>
      <c r="K629" s="83" t="s">
        <v>111</v>
      </c>
      <c r="L629" s="84" t="str">
        <f t="shared" si="179"/>
        <v>Yes</v>
      </c>
    </row>
    <row r="630" spans="1:12" x14ac:dyDescent="0.25">
      <c r="A630" s="129" t="s">
        <v>772</v>
      </c>
      <c r="B630" s="79" t="s">
        <v>50</v>
      </c>
      <c r="C630" s="80">
        <v>5734</v>
      </c>
      <c r="D630" s="81" t="str">
        <f t="shared" si="176"/>
        <v>N/A</v>
      </c>
      <c r="E630" s="80">
        <v>5576</v>
      </c>
      <c r="F630" s="81" t="str">
        <f t="shared" si="177"/>
        <v>N/A</v>
      </c>
      <c r="G630" s="80">
        <v>5745</v>
      </c>
      <c r="H630" s="81" t="str">
        <f t="shared" si="178"/>
        <v>N/A</v>
      </c>
      <c r="I630" s="82">
        <v>-2.76</v>
      </c>
      <c r="J630" s="82">
        <v>3.0310000000000001</v>
      </c>
      <c r="K630" s="83" t="s">
        <v>111</v>
      </c>
      <c r="L630" s="84" t="str">
        <f t="shared" si="179"/>
        <v>Yes</v>
      </c>
    </row>
    <row r="631" spans="1:12" x14ac:dyDescent="0.25">
      <c r="A631" s="129" t="s">
        <v>773</v>
      </c>
      <c r="B631" s="79" t="s">
        <v>50</v>
      </c>
      <c r="C631" s="80">
        <v>2398</v>
      </c>
      <c r="D631" s="81" t="str">
        <f t="shared" si="176"/>
        <v>N/A</v>
      </c>
      <c r="E631" s="80">
        <v>2532</v>
      </c>
      <c r="F631" s="81" t="str">
        <f t="shared" si="177"/>
        <v>N/A</v>
      </c>
      <c r="G631" s="80">
        <v>2612</v>
      </c>
      <c r="H631" s="81" t="str">
        <f t="shared" si="178"/>
        <v>N/A</v>
      </c>
      <c r="I631" s="82">
        <v>5.5880000000000001</v>
      </c>
      <c r="J631" s="82">
        <v>3.16</v>
      </c>
      <c r="K631" s="83" t="s">
        <v>111</v>
      </c>
      <c r="L631" s="84" t="str">
        <f t="shared" si="179"/>
        <v>Yes</v>
      </c>
    </row>
    <row r="632" spans="1:12" x14ac:dyDescent="0.25">
      <c r="A632" s="129" t="s">
        <v>866</v>
      </c>
      <c r="B632" s="79" t="s">
        <v>50</v>
      </c>
      <c r="C632" s="80">
        <v>342</v>
      </c>
      <c r="D632" s="81" t="str">
        <f t="shared" si="176"/>
        <v>N/A</v>
      </c>
      <c r="E632" s="80">
        <v>387</v>
      </c>
      <c r="F632" s="81" t="str">
        <f t="shared" si="177"/>
        <v>N/A</v>
      </c>
      <c r="G632" s="80">
        <v>451</v>
      </c>
      <c r="H632" s="81" t="str">
        <f t="shared" si="178"/>
        <v>N/A</v>
      </c>
      <c r="I632" s="82">
        <v>13.16</v>
      </c>
      <c r="J632" s="82">
        <v>16.54</v>
      </c>
      <c r="K632" s="83" t="s">
        <v>111</v>
      </c>
      <c r="L632" s="84" t="str">
        <f t="shared" si="179"/>
        <v>No</v>
      </c>
    </row>
    <row r="633" spans="1:12" x14ac:dyDescent="0.25">
      <c r="A633" s="129" t="s">
        <v>788</v>
      </c>
      <c r="B633" s="79" t="s">
        <v>50</v>
      </c>
      <c r="C633" s="80">
        <v>21003</v>
      </c>
      <c r="D633" s="81" t="str">
        <f t="shared" si="176"/>
        <v>N/A</v>
      </c>
      <c r="E633" s="80">
        <v>21581</v>
      </c>
      <c r="F633" s="81" t="str">
        <f t="shared" si="177"/>
        <v>N/A</v>
      </c>
      <c r="G633" s="80">
        <v>22478</v>
      </c>
      <c r="H633" s="81" t="str">
        <f t="shared" si="178"/>
        <v>N/A</v>
      </c>
      <c r="I633" s="82">
        <v>2.7519999999999998</v>
      </c>
      <c r="J633" s="82">
        <v>4.1559999999999997</v>
      </c>
      <c r="K633" s="83" t="s">
        <v>111</v>
      </c>
      <c r="L633" s="84" t="str">
        <f t="shared" si="179"/>
        <v>Yes</v>
      </c>
    </row>
    <row r="634" spans="1:12" x14ac:dyDescent="0.25">
      <c r="A634" s="129" t="s">
        <v>774</v>
      </c>
      <c r="B634" s="79" t="s">
        <v>50</v>
      </c>
      <c r="C634" s="80">
        <v>0</v>
      </c>
      <c r="D634" s="81" t="str">
        <f t="shared" si="176"/>
        <v>N/A</v>
      </c>
      <c r="E634" s="80">
        <v>0</v>
      </c>
      <c r="F634" s="81" t="str">
        <f t="shared" si="177"/>
        <v>N/A</v>
      </c>
      <c r="G634" s="80">
        <v>0</v>
      </c>
      <c r="H634" s="81" t="str">
        <f t="shared" si="178"/>
        <v>N/A</v>
      </c>
      <c r="I634" s="82" t="s">
        <v>1088</v>
      </c>
      <c r="J634" s="82" t="s">
        <v>1088</v>
      </c>
      <c r="K634" s="83" t="s">
        <v>111</v>
      </c>
      <c r="L634" s="84" t="str">
        <f t="shared" si="179"/>
        <v>N/A</v>
      </c>
    </row>
    <row r="635" spans="1:12" x14ac:dyDescent="0.25">
      <c r="A635" s="78" t="s">
        <v>587</v>
      </c>
      <c r="B635" s="79" t="s">
        <v>50</v>
      </c>
      <c r="C635" s="80">
        <v>13053</v>
      </c>
      <c r="D635" s="81" t="str">
        <f t="shared" si="176"/>
        <v>N/A</v>
      </c>
      <c r="E635" s="80">
        <v>15538</v>
      </c>
      <c r="F635" s="81" t="str">
        <f t="shared" si="177"/>
        <v>N/A</v>
      </c>
      <c r="G635" s="80">
        <v>175997</v>
      </c>
      <c r="H635" s="81" t="str">
        <f t="shared" si="178"/>
        <v>N/A</v>
      </c>
      <c r="I635" s="82">
        <v>19.04</v>
      </c>
      <c r="J635" s="82">
        <v>1033</v>
      </c>
      <c r="K635" s="83" t="s">
        <v>111</v>
      </c>
      <c r="L635" s="84" t="str">
        <f t="shared" si="179"/>
        <v>No</v>
      </c>
    </row>
    <row r="636" spans="1:12" x14ac:dyDescent="0.25">
      <c r="A636" s="129" t="s">
        <v>775</v>
      </c>
      <c r="B636" s="79" t="s">
        <v>50</v>
      </c>
      <c r="C636" s="80">
        <v>5640</v>
      </c>
      <c r="D636" s="81" t="str">
        <f t="shared" si="176"/>
        <v>N/A</v>
      </c>
      <c r="E636" s="80">
        <v>7529</v>
      </c>
      <c r="F636" s="81" t="str">
        <f t="shared" si="177"/>
        <v>N/A</v>
      </c>
      <c r="G636" s="80">
        <v>109123</v>
      </c>
      <c r="H636" s="81" t="str">
        <f t="shared" si="178"/>
        <v>N/A</v>
      </c>
      <c r="I636" s="82">
        <v>33.49</v>
      </c>
      <c r="J636" s="82">
        <v>1349</v>
      </c>
      <c r="K636" s="83" t="s">
        <v>111</v>
      </c>
      <c r="L636" s="84" t="str">
        <f t="shared" si="179"/>
        <v>No</v>
      </c>
    </row>
    <row r="637" spans="1:12" x14ac:dyDescent="0.25">
      <c r="A637" s="129" t="s">
        <v>776</v>
      </c>
      <c r="B637" s="79" t="s">
        <v>50</v>
      </c>
      <c r="C637" s="80">
        <v>0</v>
      </c>
      <c r="D637" s="81" t="str">
        <f t="shared" si="176"/>
        <v>N/A</v>
      </c>
      <c r="E637" s="80">
        <v>0</v>
      </c>
      <c r="F637" s="81" t="str">
        <f t="shared" si="177"/>
        <v>N/A</v>
      </c>
      <c r="G637" s="80">
        <v>0</v>
      </c>
      <c r="H637" s="81" t="str">
        <f t="shared" si="178"/>
        <v>N/A</v>
      </c>
      <c r="I637" s="82" t="s">
        <v>1088</v>
      </c>
      <c r="J637" s="82" t="s">
        <v>1088</v>
      </c>
      <c r="K637" s="83" t="s">
        <v>111</v>
      </c>
      <c r="L637" s="84" t="str">
        <f t="shared" si="179"/>
        <v>N/A</v>
      </c>
    </row>
    <row r="638" spans="1:12" x14ac:dyDescent="0.25">
      <c r="A638" s="129" t="s">
        <v>777</v>
      </c>
      <c r="B638" s="79" t="s">
        <v>50</v>
      </c>
      <c r="C638" s="80">
        <v>683</v>
      </c>
      <c r="D638" s="81" t="str">
        <f t="shared" si="176"/>
        <v>N/A</v>
      </c>
      <c r="E638" s="80">
        <v>684</v>
      </c>
      <c r="F638" s="81" t="str">
        <f t="shared" si="177"/>
        <v>N/A</v>
      </c>
      <c r="G638" s="80">
        <v>2037</v>
      </c>
      <c r="H638" s="81" t="str">
        <f t="shared" si="178"/>
        <v>N/A</v>
      </c>
      <c r="I638" s="82">
        <v>0.1464</v>
      </c>
      <c r="J638" s="82">
        <v>197.8</v>
      </c>
      <c r="K638" s="83" t="s">
        <v>111</v>
      </c>
      <c r="L638" s="84" t="str">
        <f t="shared" si="179"/>
        <v>No</v>
      </c>
    </row>
    <row r="639" spans="1:12" x14ac:dyDescent="0.25">
      <c r="A639" s="129" t="s">
        <v>778</v>
      </c>
      <c r="B639" s="79" t="s">
        <v>50</v>
      </c>
      <c r="C639" s="80">
        <v>4415</v>
      </c>
      <c r="D639" s="81" t="str">
        <f t="shared" si="176"/>
        <v>N/A</v>
      </c>
      <c r="E639" s="80">
        <v>3765</v>
      </c>
      <c r="F639" s="81" t="str">
        <f t="shared" si="177"/>
        <v>N/A</v>
      </c>
      <c r="G639" s="80">
        <v>36171</v>
      </c>
      <c r="H639" s="81" t="str">
        <f t="shared" si="178"/>
        <v>N/A</v>
      </c>
      <c r="I639" s="82">
        <v>-14.7</v>
      </c>
      <c r="J639" s="82">
        <v>860.7</v>
      </c>
      <c r="K639" s="83" t="s">
        <v>111</v>
      </c>
      <c r="L639" s="84" t="str">
        <f t="shared" si="179"/>
        <v>No</v>
      </c>
    </row>
    <row r="640" spans="1:12" x14ac:dyDescent="0.25">
      <c r="A640" s="129" t="s">
        <v>779</v>
      </c>
      <c r="B640" s="79" t="s">
        <v>50</v>
      </c>
      <c r="C640" s="80">
        <v>2047</v>
      </c>
      <c r="D640" s="81" t="str">
        <f t="shared" si="176"/>
        <v>N/A</v>
      </c>
      <c r="E640" s="80">
        <v>3248</v>
      </c>
      <c r="F640" s="81" t="str">
        <f t="shared" si="177"/>
        <v>N/A</v>
      </c>
      <c r="G640" s="80">
        <v>24652</v>
      </c>
      <c r="H640" s="81" t="str">
        <f t="shared" si="178"/>
        <v>N/A</v>
      </c>
      <c r="I640" s="82">
        <v>58.67</v>
      </c>
      <c r="J640" s="82">
        <v>659</v>
      </c>
      <c r="K640" s="83" t="s">
        <v>111</v>
      </c>
      <c r="L640" s="84" t="str">
        <f t="shared" si="179"/>
        <v>No</v>
      </c>
    </row>
    <row r="641" spans="1:12" x14ac:dyDescent="0.25">
      <c r="A641" s="129" t="s">
        <v>780</v>
      </c>
      <c r="B641" s="79" t="s">
        <v>50</v>
      </c>
      <c r="C641" s="80">
        <v>268</v>
      </c>
      <c r="D641" s="81" t="str">
        <f t="shared" si="176"/>
        <v>N/A</v>
      </c>
      <c r="E641" s="80">
        <v>312</v>
      </c>
      <c r="F641" s="81" t="str">
        <f t="shared" si="177"/>
        <v>N/A</v>
      </c>
      <c r="G641" s="80">
        <v>4014</v>
      </c>
      <c r="H641" s="81" t="str">
        <f t="shared" si="178"/>
        <v>N/A</v>
      </c>
      <c r="I641" s="82">
        <v>16.420000000000002</v>
      </c>
      <c r="J641" s="82">
        <v>1187</v>
      </c>
      <c r="K641" s="83" t="s">
        <v>111</v>
      </c>
      <c r="L641" s="84" t="str">
        <f t="shared" si="179"/>
        <v>No</v>
      </c>
    </row>
    <row r="642" spans="1:12" x14ac:dyDescent="0.25">
      <c r="A642" s="129" t="s">
        <v>781</v>
      </c>
      <c r="B642" s="79" t="s">
        <v>50</v>
      </c>
      <c r="C642" s="80">
        <v>0</v>
      </c>
      <c r="D642" s="81" t="str">
        <f t="shared" si="176"/>
        <v>N/A</v>
      </c>
      <c r="E642" s="80">
        <v>0</v>
      </c>
      <c r="F642" s="81" t="str">
        <f t="shared" si="177"/>
        <v>N/A</v>
      </c>
      <c r="G642" s="80">
        <v>0</v>
      </c>
      <c r="H642" s="81" t="str">
        <f t="shared" si="178"/>
        <v>N/A</v>
      </c>
      <c r="I642" s="82" t="s">
        <v>1088</v>
      </c>
      <c r="J642" s="82" t="s">
        <v>1088</v>
      </c>
      <c r="K642" s="83" t="s">
        <v>111</v>
      </c>
      <c r="L642" s="84" t="str">
        <f t="shared" si="179"/>
        <v>N/A</v>
      </c>
    </row>
    <row r="643" spans="1:12" x14ac:dyDescent="0.25">
      <c r="A643" s="78" t="s">
        <v>589</v>
      </c>
      <c r="B643" s="79" t="s">
        <v>50</v>
      </c>
      <c r="C643" s="80">
        <v>9861</v>
      </c>
      <c r="D643" s="81" t="str">
        <f t="shared" si="176"/>
        <v>N/A</v>
      </c>
      <c r="E643" s="80">
        <v>12244</v>
      </c>
      <c r="F643" s="81" t="str">
        <f t="shared" si="177"/>
        <v>N/A</v>
      </c>
      <c r="G643" s="80">
        <v>83405</v>
      </c>
      <c r="H643" s="81" t="str">
        <f t="shared" si="178"/>
        <v>N/A</v>
      </c>
      <c r="I643" s="82">
        <v>24.17</v>
      </c>
      <c r="J643" s="82">
        <v>581.20000000000005</v>
      </c>
      <c r="K643" s="83" t="s">
        <v>111</v>
      </c>
      <c r="L643" s="84" t="str">
        <f t="shared" si="179"/>
        <v>No</v>
      </c>
    </row>
    <row r="644" spans="1:12" x14ac:dyDescent="0.25">
      <c r="A644" s="129" t="s">
        <v>782</v>
      </c>
      <c r="B644" s="79" t="s">
        <v>50</v>
      </c>
      <c r="C644" s="80">
        <v>5238</v>
      </c>
      <c r="D644" s="81" t="str">
        <f t="shared" si="176"/>
        <v>N/A</v>
      </c>
      <c r="E644" s="80">
        <v>7412</v>
      </c>
      <c r="F644" s="81" t="str">
        <f t="shared" si="177"/>
        <v>N/A</v>
      </c>
      <c r="G644" s="80">
        <v>66284</v>
      </c>
      <c r="H644" s="81" t="str">
        <f t="shared" si="178"/>
        <v>N/A</v>
      </c>
      <c r="I644" s="82">
        <v>41.5</v>
      </c>
      <c r="J644" s="82">
        <v>794.3</v>
      </c>
      <c r="K644" s="83" t="s">
        <v>111</v>
      </c>
      <c r="L644" s="84" t="str">
        <f t="shared" si="179"/>
        <v>No</v>
      </c>
    </row>
    <row r="645" spans="1:12" x14ac:dyDescent="0.25">
      <c r="A645" s="129" t="s">
        <v>783</v>
      </c>
      <c r="B645" s="79" t="s">
        <v>50</v>
      </c>
      <c r="C645" s="80">
        <v>0</v>
      </c>
      <c r="D645" s="81" t="str">
        <f t="shared" si="176"/>
        <v>N/A</v>
      </c>
      <c r="E645" s="80">
        <v>0</v>
      </c>
      <c r="F645" s="81" t="str">
        <f t="shared" si="177"/>
        <v>N/A</v>
      </c>
      <c r="G645" s="80">
        <v>0</v>
      </c>
      <c r="H645" s="81" t="str">
        <f t="shared" si="178"/>
        <v>N/A</v>
      </c>
      <c r="I645" s="82" t="s">
        <v>1088</v>
      </c>
      <c r="J645" s="82" t="s">
        <v>1088</v>
      </c>
      <c r="K645" s="83" t="s">
        <v>111</v>
      </c>
      <c r="L645" s="84" t="str">
        <f t="shared" si="179"/>
        <v>N/A</v>
      </c>
    </row>
    <row r="646" spans="1:12" x14ac:dyDescent="0.25">
      <c r="A646" s="129" t="s">
        <v>784</v>
      </c>
      <c r="B646" s="79" t="s">
        <v>50</v>
      </c>
      <c r="C646" s="80">
        <v>293</v>
      </c>
      <c r="D646" s="81" t="str">
        <f t="shared" si="176"/>
        <v>N/A</v>
      </c>
      <c r="E646" s="80">
        <v>255</v>
      </c>
      <c r="F646" s="81" t="str">
        <f t="shared" si="177"/>
        <v>N/A</v>
      </c>
      <c r="G646" s="80">
        <v>763</v>
      </c>
      <c r="H646" s="81" t="str">
        <f t="shared" si="178"/>
        <v>N/A</v>
      </c>
      <c r="I646" s="82">
        <v>-13</v>
      </c>
      <c r="J646" s="82">
        <v>199.2</v>
      </c>
      <c r="K646" s="83" t="s">
        <v>111</v>
      </c>
      <c r="L646" s="84" t="str">
        <f t="shared" si="179"/>
        <v>No</v>
      </c>
    </row>
    <row r="647" spans="1:12" x14ac:dyDescent="0.25">
      <c r="A647" s="129" t="s">
        <v>785</v>
      </c>
      <c r="B647" s="79" t="s">
        <v>50</v>
      </c>
      <c r="C647" s="80">
        <v>3922</v>
      </c>
      <c r="D647" s="81" t="str">
        <f t="shared" si="176"/>
        <v>N/A</v>
      </c>
      <c r="E647" s="80">
        <v>4268</v>
      </c>
      <c r="F647" s="81" t="str">
        <f t="shared" si="177"/>
        <v>N/A</v>
      </c>
      <c r="G647" s="80">
        <v>8805</v>
      </c>
      <c r="H647" s="81" t="str">
        <f t="shared" si="178"/>
        <v>N/A</v>
      </c>
      <c r="I647" s="82">
        <v>8.8219999999999992</v>
      </c>
      <c r="J647" s="82">
        <v>106.3</v>
      </c>
      <c r="K647" s="83" t="s">
        <v>111</v>
      </c>
      <c r="L647" s="84" t="str">
        <f t="shared" si="179"/>
        <v>No</v>
      </c>
    </row>
    <row r="648" spans="1:12" x14ac:dyDescent="0.25">
      <c r="A648" s="129" t="s">
        <v>786</v>
      </c>
      <c r="B648" s="79" t="s">
        <v>50</v>
      </c>
      <c r="C648" s="80">
        <v>408</v>
      </c>
      <c r="D648" s="81" t="str">
        <f t="shared" si="176"/>
        <v>N/A</v>
      </c>
      <c r="E648" s="80">
        <v>309</v>
      </c>
      <c r="F648" s="81" t="str">
        <f t="shared" si="177"/>
        <v>N/A</v>
      </c>
      <c r="G648" s="80">
        <v>7553</v>
      </c>
      <c r="H648" s="81" t="str">
        <f t="shared" si="178"/>
        <v>N/A</v>
      </c>
      <c r="I648" s="82">
        <v>-24.3</v>
      </c>
      <c r="J648" s="82">
        <v>2344</v>
      </c>
      <c r="K648" s="83" t="s">
        <v>111</v>
      </c>
      <c r="L648" s="84" t="str">
        <f t="shared" si="179"/>
        <v>No</v>
      </c>
    </row>
    <row r="649" spans="1:12" x14ac:dyDescent="0.25">
      <c r="A649" s="129" t="s">
        <v>787</v>
      </c>
      <c r="B649" s="79" t="s">
        <v>50</v>
      </c>
      <c r="C649" s="80">
        <v>0</v>
      </c>
      <c r="D649" s="81" t="str">
        <f t="shared" si="176"/>
        <v>N/A</v>
      </c>
      <c r="E649" s="80">
        <v>0</v>
      </c>
      <c r="F649" s="81" t="str">
        <f t="shared" si="177"/>
        <v>N/A</v>
      </c>
      <c r="G649" s="80">
        <v>0</v>
      </c>
      <c r="H649" s="81" t="str">
        <f t="shared" si="178"/>
        <v>N/A</v>
      </c>
      <c r="I649" s="82" t="s">
        <v>1088</v>
      </c>
      <c r="J649" s="82" t="s">
        <v>1088</v>
      </c>
      <c r="K649" s="83" t="s">
        <v>111</v>
      </c>
      <c r="L649" s="84" t="str">
        <f t="shared" si="179"/>
        <v>N/A</v>
      </c>
    </row>
    <row r="650" spans="1:12" ht="12.75" customHeight="1" x14ac:dyDescent="0.25">
      <c r="A650" s="78" t="s">
        <v>808</v>
      </c>
      <c r="B650" s="79" t="s">
        <v>50</v>
      </c>
      <c r="C650" s="80">
        <v>1137</v>
      </c>
      <c r="D650" s="81" t="str">
        <f t="shared" si="176"/>
        <v>N/A</v>
      </c>
      <c r="E650" s="80">
        <v>946</v>
      </c>
      <c r="F650" s="81" t="str">
        <f t="shared" si="177"/>
        <v>N/A</v>
      </c>
      <c r="G650" s="80">
        <v>979</v>
      </c>
      <c r="H650" s="81" t="str">
        <f t="shared" si="178"/>
        <v>N/A</v>
      </c>
      <c r="I650" s="82">
        <v>-16.8</v>
      </c>
      <c r="J650" s="82">
        <v>3.488</v>
      </c>
      <c r="K650" s="83" t="s">
        <v>111</v>
      </c>
      <c r="L650" s="84" t="str">
        <f t="shared" si="179"/>
        <v>Yes</v>
      </c>
    </row>
    <row r="651" spans="1:12" x14ac:dyDescent="0.25">
      <c r="A651" s="148" t="s">
        <v>399</v>
      </c>
      <c r="B651" s="79" t="s">
        <v>50</v>
      </c>
      <c r="C651" s="85">
        <v>805449345</v>
      </c>
      <c r="D651" s="81" t="str">
        <f t="shared" si="176"/>
        <v>N/A</v>
      </c>
      <c r="E651" s="85">
        <v>844303138</v>
      </c>
      <c r="F651" s="81" t="str">
        <f t="shared" si="177"/>
        <v>N/A</v>
      </c>
      <c r="G651" s="85">
        <v>1244364539</v>
      </c>
      <c r="H651" s="81" t="str">
        <f t="shared" si="178"/>
        <v>N/A</v>
      </c>
      <c r="I651" s="82">
        <v>4.8239999999999998</v>
      </c>
      <c r="J651" s="82">
        <v>47.38</v>
      </c>
      <c r="K651" s="83" t="s">
        <v>112</v>
      </c>
      <c r="L651" s="84" t="str">
        <f t="shared" si="179"/>
        <v>No</v>
      </c>
    </row>
    <row r="652" spans="1:12" x14ac:dyDescent="0.25">
      <c r="A652" s="148" t="s">
        <v>400</v>
      </c>
      <c r="B652" s="79" t="s">
        <v>50</v>
      </c>
      <c r="C652" s="85">
        <v>14397.936166</v>
      </c>
      <c r="D652" s="81" t="str">
        <f t="shared" si="176"/>
        <v>N/A</v>
      </c>
      <c r="E652" s="85">
        <v>13697.325406</v>
      </c>
      <c r="F652" s="81" t="str">
        <f t="shared" si="177"/>
        <v>N/A</v>
      </c>
      <c r="G652" s="85">
        <v>4221.5191625999996</v>
      </c>
      <c r="H652" s="81" t="str">
        <f t="shared" si="178"/>
        <v>N/A</v>
      </c>
      <c r="I652" s="82">
        <v>-4.87</v>
      </c>
      <c r="J652" s="82">
        <v>-69.2</v>
      </c>
      <c r="K652" s="83" t="s">
        <v>112</v>
      </c>
      <c r="L652" s="84" t="str">
        <f t="shared" si="179"/>
        <v>No</v>
      </c>
    </row>
    <row r="653" spans="1:12" ht="12.75" customHeight="1" x14ac:dyDescent="0.25">
      <c r="A653" s="148" t="s">
        <v>401</v>
      </c>
      <c r="B653" s="96" t="s">
        <v>50</v>
      </c>
      <c r="C653" s="94">
        <v>18713.536975999999</v>
      </c>
      <c r="D653" s="98" t="str">
        <f>IF($B653="N/A","N/A",IF(C653&gt;10,"No",IF(C653&lt;-10,"No","Yes")))</f>
        <v>N/A</v>
      </c>
      <c r="E653" s="94">
        <v>19001.713545999999</v>
      </c>
      <c r="F653" s="98" t="str">
        <f>IF($B653="N/A","N/A",IF(E653&gt;10,"No",IF(E653&lt;-10,"No","Yes")))</f>
        <v>N/A</v>
      </c>
      <c r="G653" s="94">
        <v>5728.8019953000003</v>
      </c>
      <c r="H653" s="98" t="str">
        <f>IF($B653="N/A","N/A",IF(G653&gt;10,"No",IF(G653&lt;-10,"No","Yes")))</f>
        <v>N/A</v>
      </c>
      <c r="I653" s="99">
        <v>1.54</v>
      </c>
      <c r="J653" s="99">
        <v>-69.900000000000006</v>
      </c>
      <c r="K653" s="90" t="s">
        <v>112</v>
      </c>
      <c r="L653" s="92" t="str">
        <f>IF(J653="Div by 0", "N/A", IF(K653="N/A","N/A", IF(J653&gt;VALUE(MID(K653,1,2)), "No", IF(J653&lt;-1*VALUE(MID(K653,1,2)), "No", "Yes"))))</f>
        <v>No</v>
      </c>
    </row>
    <row r="654" spans="1:12" x14ac:dyDescent="0.25">
      <c r="A654" s="141" t="s">
        <v>591</v>
      </c>
      <c r="B654" s="79" t="s">
        <v>50</v>
      </c>
      <c r="C654" s="85" t="s">
        <v>50</v>
      </c>
      <c r="D654" s="81" t="str">
        <f t="shared" ref="D654:D657" si="180">IF($B654="N/A","N/A",IF(C654&gt;10,"No",IF(C654&lt;-10,"No","Yes")))</f>
        <v>N/A</v>
      </c>
      <c r="E654" s="85">
        <v>569525</v>
      </c>
      <c r="F654" s="81" t="str">
        <f t="shared" ref="F654:F657" si="181">IF($B654="N/A","N/A",IF(E654&gt;10,"No",IF(E654&lt;-10,"No","Yes")))</f>
        <v>N/A</v>
      </c>
      <c r="G654" s="85">
        <v>32175</v>
      </c>
      <c r="H654" s="81" t="str">
        <f t="shared" ref="H654:H657" si="182">IF($B654="N/A","N/A",IF(G654&gt;10,"No",IF(G654&lt;-10,"No","Yes")))</f>
        <v>N/A</v>
      </c>
      <c r="I654" s="82" t="s">
        <v>50</v>
      </c>
      <c r="J654" s="82">
        <v>-94.4</v>
      </c>
      <c r="K654" s="83" t="s">
        <v>112</v>
      </c>
      <c r="L654" s="84" t="str">
        <f t="shared" ref="L654:L656" si="183">IF(J654="Div by 0", "N/A", IF(K654="N/A","N/A", IF(J654&gt;VALUE(MID(K654,1,2)), "No", IF(J654&lt;-1*VALUE(MID(K654,1,2)), "No", "Yes"))))</f>
        <v>No</v>
      </c>
    </row>
    <row r="655" spans="1:12" ht="12.75" customHeight="1" x14ac:dyDescent="0.25">
      <c r="A655" s="149" t="s">
        <v>930</v>
      </c>
      <c r="B655" s="83" t="s">
        <v>127</v>
      </c>
      <c r="C655" s="89" t="s">
        <v>50</v>
      </c>
      <c r="D655" s="81" t="str">
        <f>IF(OR($B655="N/A",$C655="N/A"),"N/A",IF(C655&gt;0,"No",IF(C655&lt;0,"No","Yes")))</f>
        <v>N/A</v>
      </c>
      <c r="E655" s="89">
        <v>3344</v>
      </c>
      <c r="F655" s="81" t="str">
        <f>IF($B655="N/A","N/A",IF(E655&gt;0,"No",IF(E655&lt;0,"No","Yes")))</f>
        <v>No</v>
      </c>
      <c r="G655" s="89">
        <v>116</v>
      </c>
      <c r="H655" s="81" t="str">
        <f>IF($B655="N/A","N/A",IF(G655&gt;0,"No",IF(G655&lt;0,"No","Yes")))</f>
        <v>No</v>
      </c>
      <c r="I655" s="82" t="s">
        <v>50</v>
      </c>
      <c r="J655" s="82">
        <v>-96.5</v>
      </c>
      <c r="K655" s="83" t="s">
        <v>111</v>
      </c>
      <c r="L655" s="84" t="str">
        <f t="shared" si="183"/>
        <v>No</v>
      </c>
    </row>
    <row r="656" spans="1:12" x14ac:dyDescent="0.25">
      <c r="A656" s="149" t="s">
        <v>916</v>
      </c>
      <c r="B656" s="79" t="s">
        <v>50</v>
      </c>
      <c r="C656" s="85" t="s">
        <v>50</v>
      </c>
      <c r="D656" s="81" t="str">
        <f t="shared" si="180"/>
        <v>N/A</v>
      </c>
      <c r="E656" s="85">
        <v>569525</v>
      </c>
      <c r="F656" s="81" t="str">
        <f t="shared" si="181"/>
        <v>N/A</v>
      </c>
      <c r="G656" s="85">
        <v>32175</v>
      </c>
      <c r="H656" s="81" t="str">
        <f t="shared" si="182"/>
        <v>N/A</v>
      </c>
      <c r="I656" s="82" t="s">
        <v>50</v>
      </c>
      <c r="J656" s="82">
        <v>-94.4</v>
      </c>
      <c r="K656" s="83" t="s">
        <v>112</v>
      </c>
      <c r="L656" s="84" t="str">
        <f t="shared" si="183"/>
        <v>No</v>
      </c>
    </row>
    <row r="657" spans="1:12" x14ac:dyDescent="0.25">
      <c r="A657" s="158" t="s">
        <v>1056</v>
      </c>
      <c r="B657" s="79" t="s">
        <v>50</v>
      </c>
      <c r="C657" s="159" t="s">
        <v>50</v>
      </c>
      <c r="D657" s="81" t="str">
        <f t="shared" si="180"/>
        <v>N/A</v>
      </c>
      <c r="E657" s="159" t="s">
        <v>50</v>
      </c>
      <c r="F657" s="81" t="str">
        <f t="shared" si="181"/>
        <v>N/A</v>
      </c>
      <c r="G657" s="159">
        <v>277.37068965999998</v>
      </c>
      <c r="H657" s="81" t="str">
        <f t="shared" si="182"/>
        <v>N/A</v>
      </c>
      <c r="I657" s="82" t="s">
        <v>50</v>
      </c>
      <c r="J657" s="82" t="s">
        <v>50</v>
      </c>
      <c r="K657" s="83" t="s">
        <v>112</v>
      </c>
      <c r="L657" s="84" t="str">
        <f>IF(J657="Div by 0", "N/A", IF(OR(J657="N/A",K657="N/A"),"N/A", IF(J657&gt;VALUE(MID(K657,1,2)), "No", IF(J657&lt;-1*VALUE(MID(K657,1,2)), "No", "Yes"))))</f>
        <v>N/A</v>
      </c>
    </row>
    <row r="658" spans="1:12" x14ac:dyDescent="0.25">
      <c r="A658" s="219" t="s">
        <v>402</v>
      </c>
      <c r="B658" s="220"/>
      <c r="C658" s="220"/>
      <c r="D658" s="220"/>
      <c r="E658" s="220"/>
      <c r="F658" s="220"/>
      <c r="G658" s="220"/>
      <c r="H658" s="220"/>
      <c r="I658" s="220"/>
      <c r="J658" s="220"/>
      <c r="K658" s="220"/>
      <c r="L658" s="221"/>
    </row>
    <row r="659" spans="1:12" x14ac:dyDescent="0.25">
      <c r="A659" s="78" t="s">
        <v>582</v>
      </c>
      <c r="B659" s="130" t="s">
        <v>50</v>
      </c>
      <c r="C659" s="143">
        <v>15160.790482</v>
      </c>
      <c r="D659" s="102" t="str">
        <f t="shared" ref="D659:D685" si="184">IF($B659="N/A","N/A",IF(C659&gt;10,"No",IF(C659&lt;-10,"No","Yes")))</f>
        <v>N/A</v>
      </c>
      <c r="E659" s="143">
        <v>15293.622422</v>
      </c>
      <c r="F659" s="102" t="str">
        <f t="shared" ref="F659:F685" si="185">IF($B659="N/A","N/A",IF(E659&gt;10,"No",IF(E659&lt;-10,"No","Yes")))</f>
        <v>N/A</v>
      </c>
      <c r="G659" s="143">
        <v>16237.397156000001</v>
      </c>
      <c r="H659" s="102" t="str">
        <f t="shared" ref="H659:H685" si="186">IF($B659="N/A","N/A",IF(G659&gt;10,"No",IF(G659&lt;-10,"No","Yes")))</f>
        <v>N/A</v>
      </c>
      <c r="I659" s="103">
        <v>0.87619999999999998</v>
      </c>
      <c r="J659" s="103">
        <v>6.1710000000000003</v>
      </c>
      <c r="K659" s="109" t="s">
        <v>112</v>
      </c>
      <c r="L659" s="104" t="str">
        <f t="shared" ref="L659:L685" si="187">IF(J659="Div by 0", "N/A", IF(K659="N/A","N/A", IF(J659&gt;VALUE(MID(K659,1,2)), "No", IF(J659&lt;-1*VALUE(MID(K659,1,2)), "No", "Yes"))))</f>
        <v>Yes</v>
      </c>
    </row>
    <row r="660" spans="1:12" x14ac:dyDescent="0.25">
      <c r="A660" s="129" t="s">
        <v>767</v>
      </c>
      <c r="B660" s="79" t="s">
        <v>50</v>
      </c>
      <c r="C660" s="85">
        <v>13685.830233000001</v>
      </c>
      <c r="D660" s="81" t="str">
        <f t="shared" si="184"/>
        <v>N/A</v>
      </c>
      <c r="E660" s="85">
        <v>13956.914661000001</v>
      </c>
      <c r="F660" s="81" t="str">
        <f t="shared" si="185"/>
        <v>N/A</v>
      </c>
      <c r="G660" s="85">
        <v>15144.878525</v>
      </c>
      <c r="H660" s="81" t="str">
        <f t="shared" si="186"/>
        <v>N/A</v>
      </c>
      <c r="I660" s="82">
        <v>1.9810000000000001</v>
      </c>
      <c r="J660" s="82">
        <v>8.5120000000000005</v>
      </c>
      <c r="K660" s="83" t="s">
        <v>112</v>
      </c>
      <c r="L660" s="84" t="str">
        <f t="shared" si="187"/>
        <v>Yes</v>
      </c>
    </row>
    <row r="661" spans="1:12" x14ac:dyDescent="0.25">
      <c r="A661" s="129" t="s">
        <v>768</v>
      </c>
      <c r="B661" s="79" t="s">
        <v>50</v>
      </c>
      <c r="C661" s="85">
        <v>10496.766764</v>
      </c>
      <c r="D661" s="81" t="str">
        <f t="shared" si="184"/>
        <v>N/A</v>
      </c>
      <c r="E661" s="85">
        <v>11941.46831</v>
      </c>
      <c r="F661" s="81" t="str">
        <f t="shared" si="185"/>
        <v>N/A</v>
      </c>
      <c r="G661" s="85">
        <v>10851.426751999999</v>
      </c>
      <c r="H661" s="81" t="str">
        <f t="shared" si="186"/>
        <v>N/A</v>
      </c>
      <c r="I661" s="82">
        <v>13.76</v>
      </c>
      <c r="J661" s="82">
        <v>-9.1300000000000008</v>
      </c>
      <c r="K661" s="83" t="s">
        <v>112</v>
      </c>
      <c r="L661" s="84" t="str">
        <f t="shared" si="187"/>
        <v>Yes</v>
      </c>
    </row>
    <row r="662" spans="1:12" x14ac:dyDescent="0.25">
      <c r="A662" s="129" t="s">
        <v>769</v>
      </c>
      <c r="B662" s="79" t="s">
        <v>50</v>
      </c>
      <c r="C662" s="85">
        <v>66.141025640999999</v>
      </c>
      <c r="D662" s="81" t="str">
        <f t="shared" si="184"/>
        <v>N/A</v>
      </c>
      <c r="E662" s="85">
        <v>63.217777777999999</v>
      </c>
      <c r="F662" s="81" t="str">
        <f t="shared" si="185"/>
        <v>N/A</v>
      </c>
      <c r="G662" s="85">
        <v>187.16593886000001</v>
      </c>
      <c r="H662" s="81" t="str">
        <f t="shared" si="186"/>
        <v>N/A</v>
      </c>
      <c r="I662" s="82">
        <v>-4.42</v>
      </c>
      <c r="J662" s="82">
        <v>196.1</v>
      </c>
      <c r="K662" s="83" t="s">
        <v>112</v>
      </c>
      <c r="L662" s="84" t="str">
        <f t="shared" si="187"/>
        <v>No</v>
      </c>
    </row>
    <row r="663" spans="1:12" x14ac:dyDescent="0.25">
      <c r="A663" s="129" t="s">
        <v>770</v>
      </c>
      <c r="B663" s="79" t="s">
        <v>50</v>
      </c>
      <c r="C663" s="85">
        <v>17427.355346</v>
      </c>
      <c r="D663" s="81" t="str">
        <f t="shared" si="184"/>
        <v>N/A</v>
      </c>
      <c r="E663" s="85">
        <v>17065.542968999998</v>
      </c>
      <c r="F663" s="81" t="str">
        <f t="shared" si="185"/>
        <v>N/A</v>
      </c>
      <c r="G663" s="85">
        <v>18146.453658999999</v>
      </c>
      <c r="H663" s="81" t="str">
        <f t="shared" si="186"/>
        <v>N/A</v>
      </c>
      <c r="I663" s="82">
        <v>-2.08</v>
      </c>
      <c r="J663" s="82">
        <v>6.3339999999999996</v>
      </c>
      <c r="K663" s="83" t="s">
        <v>112</v>
      </c>
      <c r="L663" s="84" t="str">
        <f t="shared" si="187"/>
        <v>Yes</v>
      </c>
    </row>
    <row r="664" spans="1:12" x14ac:dyDescent="0.25">
      <c r="A664" s="129" t="s">
        <v>771</v>
      </c>
      <c r="B664" s="79" t="s">
        <v>50</v>
      </c>
      <c r="C664" s="85" t="s">
        <v>1088</v>
      </c>
      <c r="D664" s="81" t="str">
        <f t="shared" si="184"/>
        <v>N/A</v>
      </c>
      <c r="E664" s="85" t="s">
        <v>1088</v>
      </c>
      <c r="F664" s="81" t="str">
        <f t="shared" si="185"/>
        <v>N/A</v>
      </c>
      <c r="G664" s="85" t="s">
        <v>1088</v>
      </c>
      <c r="H664" s="81" t="str">
        <f t="shared" si="186"/>
        <v>N/A</v>
      </c>
      <c r="I664" s="82" t="s">
        <v>1088</v>
      </c>
      <c r="J664" s="82" t="s">
        <v>1088</v>
      </c>
      <c r="K664" s="83" t="s">
        <v>112</v>
      </c>
      <c r="L664" s="84" t="str">
        <f t="shared" si="187"/>
        <v>N/A</v>
      </c>
    </row>
    <row r="665" spans="1:12" x14ac:dyDescent="0.25">
      <c r="A665" s="78" t="s">
        <v>585</v>
      </c>
      <c r="B665" s="79" t="s">
        <v>50</v>
      </c>
      <c r="C665" s="85">
        <v>22635.203006</v>
      </c>
      <c r="D665" s="81" t="str">
        <f t="shared" si="184"/>
        <v>N/A</v>
      </c>
      <c r="E665" s="85">
        <v>23168.262867000001</v>
      </c>
      <c r="F665" s="81" t="str">
        <f t="shared" si="185"/>
        <v>N/A</v>
      </c>
      <c r="G665" s="85">
        <v>25069.102154</v>
      </c>
      <c r="H665" s="81" t="str">
        <f t="shared" si="186"/>
        <v>N/A</v>
      </c>
      <c r="I665" s="82">
        <v>2.355</v>
      </c>
      <c r="J665" s="82">
        <v>8.2040000000000006</v>
      </c>
      <c r="K665" s="83" t="s">
        <v>112</v>
      </c>
      <c r="L665" s="84" t="str">
        <f t="shared" si="187"/>
        <v>Yes</v>
      </c>
    </row>
    <row r="666" spans="1:12" x14ac:dyDescent="0.25">
      <c r="A666" s="129" t="s">
        <v>772</v>
      </c>
      <c r="B666" s="79" t="s">
        <v>50</v>
      </c>
      <c r="C666" s="85">
        <v>27120.701256</v>
      </c>
      <c r="D666" s="81" t="str">
        <f t="shared" si="184"/>
        <v>N/A</v>
      </c>
      <c r="E666" s="85">
        <v>28334.696556999999</v>
      </c>
      <c r="F666" s="81" t="str">
        <f t="shared" si="185"/>
        <v>N/A</v>
      </c>
      <c r="G666" s="85">
        <v>31120.899216999998</v>
      </c>
      <c r="H666" s="81" t="str">
        <f t="shared" si="186"/>
        <v>N/A</v>
      </c>
      <c r="I666" s="82">
        <v>4.476</v>
      </c>
      <c r="J666" s="82">
        <v>9.8330000000000002</v>
      </c>
      <c r="K666" s="83" t="s">
        <v>112</v>
      </c>
      <c r="L666" s="84" t="str">
        <f t="shared" si="187"/>
        <v>Yes</v>
      </c>
    </row>
    <row r="667" spans="1:12" x14ac:dyDescent="0.25">
      <c r="A667" s="129" t="s">
        <v>773</v>
      </c>
      <c r="B667" s="79" t="s">
        <v>50</v>
      </c>
      <c r="C667" s="85">
        <v>16010.694329</v>
      </c>
      <c r="D667" s="81" t="str">
        <f t="shared" si="184"/>
        <v>N/A</v>
      </c>
      <c r="E667" s="85">
        <v>17049.092022000001</v>
      </c>
      <c r="F667" s="81" t="str">
        <f t="shared" si="185"/>
        <v>N/A</v>
      </c>
      <c r="G667" s="85">
        <v>18430.523737</v>
      </c>
      <c r="H667" s="81" t="str">
        <f t="shared" si="186"/>
        <v>N/A</v>
      </c>
      <c r="I667" s="82">
        <v>6.4859999999999998</v>
      </c>
      <c r="J667" s="82">
        <v>8.1029999999999998</v>
      </c>
      <c r="K667" s="83" t="s">
        <v>112</v>
      </c>
      <c r="L667" s="84" t="str">
        <f t="shared" si="187"/>
        <v>Yes</v>
      </c>
    </row>
    <row r="668" spans="1:12" x14ac:dyDescent="0.25">
      <c r="A668" s="129" t="s">
        <v>866</v>
      </c>
      <c r="B668" s="79" t="s">
        <v>50</v>
      </c>
      <c r="C668" s="85">
        <v>11581.032164</v>
      </c>
      <c r="D668" s="81" t="str">
        <f t="shared" si="184"/>
        <v>N/A</v>
      </c>
      <c r="E668" s="85">
        <v>9975.0775193999998</v>
      </c>
      <c r="F668" s="81" t="str">
        <f t="shared" si="185"/>
        <v>N/A</v>
      </c>
      <c r="G668" s="85">
        <v>8563.2261641000005</v>
      </c>
      <c r="H668" s="81" t="str">
        <f t="shared" si="186"/>
        <v>N/A</v>
      </c>
      <c r="I668" s="82">
        <v>-13.9</v>
      </c>
      <c r="J668" s="82">
        <v>-14.2</v>
      </c>
      <c r="K668" s="83" t="s">
        <v>112</v>
      </c>
      <c r="L668" s="84" t="str">
        <f t="shared" si="187"/>
        <v>Yes</v>
      </c>
    </row>
    <row r="669" spans="1:12" x14ac:dyDescent="0.25">
      <c r="A669" s="129" t="s">
        <v>788</v>
      </c>
      <c r="B669" s="79" t="s">
        <v>50</v>
      </c>
      <c r="C669" s="85">
        <v>22346.970432999999</v>
      </c>
      <c r="D669" s="81" t="str">
        <f t="shared" si="184"/>
        <v>N/A</v>
      </c>
      <c r="E669" s="85">
        <v>22787.903711999999</v>
      </c>
      <c r="F669" s="81" t="str">
        <f t="shared" si="185"/>
        <v>N/A</v>
      </c>
      <c r="G669" s="85">
        <v>24624.958671</v>
      </c>
      <c r="H669" s="81" t="str">
        <f t="shared" si="186"/>
        <v>N/A</v>
      </c>
      <c r="I669" s="82">
        <v>1.9730000000000001</v>
      </c>
      <c r="J669" s="82">
        <v>8.0619999999999994</v>
      </c>
      <c r="K669" s="83" t="s">
        <v>112</v>
      </c>
      <c r="L669" s="84" t="str">
        <f t="shared" si="187"/>
        <v>Yes</v>
      </c>
    </row>
    <row r="670" spans="1:12" x14ac:dyDescent="0.25">
      <c r="A670" s="129" t="s">
        <v>774</v>
      </c>
      <c r="B670" s="79" t="s">
        <v>50</v>
      </c>
      <c r="C670" s="85" t="s">
        <v>1088</v>
      </c>
      <c r="D670" s="81" t="str">
        <f t="shared" si="184"/>
        <v>N/A</v>
      </c>
      <c r="E670" s="85" t="s">
        <v>1088</v>
      </c>
      <c r="F670" s="81" t="str">
        <f t="shared" si="185"/>
        <v>N/A</v>
      </c>
      <c r="G670" s="85" t="s">
        <v>1088</v>
      </c>
      <c r="H670" s="81" t="str">
        <f t="shared" si="186"/>
        <v>N/A</v>
      </c>
      <c r="I670" s="82" t="s">
        <v>1088</v>
      </c>
      <c r="J670" s="82" t="s">
        <v>1088</v>
      </c>
      <c r="K670" s="83" t="s">
        <v>112</v>
      </c>
      <c r="L670" s="84" t="str">
        <f t="shared" si="187"/>
        <v>N/A</v>
      </c>
    </row>
    <row r="671" spans="1:12" x14ac:dyDescent="0.25">
      <c r="A671" s="78" t="s">
        <v>588</v>
      </c>
      <c r="B671" s="79" t="s">
        <v>50</v>
      </c>
      <c r="C671" s="85">
        <v>4584.8248678</v>
      </c>
      <c r="D671" s="81" t="str">
        <f t="shared" si="184"/>
        <v>N/A</v>
      </c>
      <c r="E671" s="85">
        <v>3964.6539452000002</v>
      </c>
      <c r="F671" s="81" t="str">
        <f t="shared" si="185"/>
        <v>N/A</v>
      </c>
      <c r="G671" s="85">
        <v>1466.6997449</v>
      </c>
      <c r="H671" s="81" t="str">
        <f t="shared" si="186"/>
        <v>N/A</v>
      </c>
      <c r="I671" s="82">
        <v>-13.5</v>
      </c>
      <c r="J671" s="82">
        <v>-63</v>
      </c>
      <c r="K671" s="83" t="s">
        <v>112</v>
      </c>
      <c r="L671" s="84" t="str">
        <f t="shared" si="187"/>
        <v>No</v>
      </c>
    </row>
    <row r="672" spans="1:12" x14ac:dyDescent="0.25">
      <c r="A672" s="129" t="s">
        <v>775</v>
      </c>
      <c r="B672" s="79" t="s">
        <v>50</v>
      </c>
      <c r="C672" s="85">
        <v>1279.9755319000001</v>
      </c>
      <c r="D672" s="81" t="str">
        <f t="shared" si="184"/>
        <v>N/A</v>
      </c>
      <c r="E672" s="85">
        <v>1167.0632221999999</v>
      </c>
      <c r="F672" s="81" t="str">
        <f t="shared" si="185"/>
        <v>N/A</v>
      </c>
      <c r="G672" s="85">
        <v>926.71181144000002</v>
      </c>
      <c r="H672" s="81" t="str">
        <f t="shared" si="186"/>
        <v>N/A</v>
      </c>
      <c r="I672" s="82">
        <v>-8.82</v>
      </c>
      <c r="J672" s="82">
        <v>-20.6</v>
      </c>
      <c r="K672" s="83" t="s">
        <v>112</v>
      </c>
      <c r="L672" s="84" t="str">
        <f t="shared" si="187"/>
        <v>No</v>
      </c>
    </row>
    <row r="673" spans="1:12" x14ac:dyDescent="0.25">
      <c r="A673" s="129" t="s">
        <v>776</v>
      </c>
      <c r="B673" s="79" t="s">
        <v>50</v>
      </c>
      <c r="C673" s="85" t="s">
        <v>1088</v>
      </c>
      <c r="D673" s="81" t="str">
        <f t="shared" si="184"/>
        <v>N/A</v>
      </c>
      <c r="E673" s="85" t="s">
        <v>1088</v>
      </c>
      <c r="F673" s="81" t="str">
        <f t="shared" si="185"/>
        <v>N/A</v>
      </c>
      <c r="G673" s="85" t="s">
        <v>1088</v>
      </c>
      <c r="H673" s="81" t="str">
        <f t="shared" si="186"/>
        <v>N/A</v>
      </c>
      <c r="I673" s="82" t="s">
        <v>1088</v>
      </c>
      <c r="J673" s="82" t="s">
        <v>1088</v>
      </c>
      <c r="K673" s="83" t="s">
        <v>112</v>
      </c>
      <c r="L673" s="84" t="str">
        <f t="shared" si="187"/>
        <v>N/A</v>
      </c>
    </row>
    <row r="674" spans="1:12" x14ac:dyDescent="0.25">
      <c r="A674" s="129" t="s">
        <v>777</v>
      </c>
      <c r="B674" s="79" t="s">
        <v>50</v>
      </c>
      <c r="C674" s="85">
        <v>2309.8008785000002</v>
      </c>
      <c r="D674" s="81" t="str">
        <f t="shared" si="184"/>
        <v>N/A</v>
      </c>
      <c r="E674" s="85">
        <v>2159.3435672999999</v>
      </c>
      <c r="F674" s="81" t="str">
        <f t="shared" si="185"/>
        <v>N/A</v>
      </c>
      <c r="G674" s="85">
        <v>1807.4982818000001</v>
      </c>
      <c r="H674" s="81" t="str">
        <f t="shared" si="186"/>
        <v>N/A</v>
      </c>
      <c r="I674" s="82">
        <v>-6.51</v>
      </c>
      <c r="J674" s="82">
        <v>-16.3</v>
      </c>
      <c r="K674" s="83" t="s">
        <v>112</v>
      </c>
      <c r="L674" s="84" t="str">
        <f t="shared" si="187"/>
        <v>No</v>
      </c>
    </row>
    <row r="675" spans="1:12" x14ac:dyDescent="0.25">
      <c r="A675" s="129" t="s">
        <v>778</v>
      </c>
      <c r="B675" s="79" t="s">
        <v>50</v>
      </c>
      <c r="C675" s="85">
        <v>3870.4661381999999</v>
      </c>
      <c r="D675" s="81" t="str">
        <f t="shared" si="184"/>
        <v>N/A</v>
      </c>
      <c r="E675" s="85">
        <v>4238.2082337000002</v>
      </c>
      <c r="F675" s="81" t="str">
        <f t="shared" si="185"/>
        <v>N/A</v>
      </c>
      <c r="G675" s="85">
        <v>2109.1882999999998</v>
      </c>
      <c r="H675" s="81" t="str">
        <f t="shared" si="186"/>
        <v>N/A</v>
      </c>
      <c r="I675" s="82">
        <v>9.5009999999999994</v>
      </c>
      <c r="J675" s="82">
        <v>-50.2</v>
      </c>
      <c r="K675" s="83" t="s">
        <v>112</v>
      </c>
      <c r="L675" s="84" t="str">
        <f t="shared" si="187"/>
        <v>No</v>
      </c>
    </row>
    <row r="676" spans="1:12" x14ac:dyDescent="0.25">
      <c r="A676" s="129" t="s">
        <v>779</v>
      </c>
      <c r="B676" s="79" t="s">
        <v>50</v>
      </c>
      <c r="C676" s="85">
        <v>13468.418173</v>
      </c>
      <c r="D676" s="81" t="str">
        <f t="shared" si="184"/>
        <v>N/A</v>
      </c>
      <c r="E676" s="85">
        <v>9000.8128078999998</v>
      </c>
      <c r="F676" s="81" t="str">
        <f t="shared" si="185"/>
        <v>N/A</v>
      </c>
      <c r="G676" s="85">
        <v>2513.7153578000002</v>
      </c>
      <c r="H676" s="81" t="str">
        <f t="shared" si="186"/>
        <v>N/A</v>
      </c>
      <c r="I676" s="82">
        <v>-33.200000000000003</v>
      </c>
      <c r="J676" s="82">
        <v>-72.099999999999994</v>
      </c>
      <c r="K676" s="83" t="s">
        <v>112</v>
      </c>
      <c r="L676" s="84" t="str">
        <f t="shared" si="187"/>
        <v>No</v>
      </c>
    </row>
    <row r="677" spans="1:12" x14ac:dyDescent="0.25">
      <c r="A677" s="129" t="s">
        <v>780</v>
      </c>
      <c r="B677" s="79" t="s">
        <v>50</v>
      </c>
      <c r="C677" s="85">
        <v>23847.399254</v>
      </c>
      <c r="D677" s="81" t="str">
        <f t="shared" si="184"/>
        <v>N/A</v>
      </c>
      <c r="E677" s="85">
        <v>19703.490385000001</v>
      </c>
      <c r="F677" s="81" t="str">
        <f t="shared" si="185"/>
        <v>N/A</v>
      </c>
      <c r="G677" s="85">
        <v>3753.7984554</v>
      </c>
      <c r="H677" s="81" t="str">
        <f t="shared" si="186"/>
        <v>N/A</v>
      </c>
      <c r="I677" s="82">
        <v>-17.399999999999999</v>
      </c>
      <c r="J677" s="82">
        <v>-80.900000000000006</v>
      </c>
      <c r="K677" s="83" t="s">
        <v>112</v>
      </c>
      <c r="L677" s="84" t="str">
        <f t="shared" si="187"/>
        <v>No</v>
      </c>
    </row>
    <row r="678" spans="1:12" x14ac:dyDescent="0.25">
      <c r="A678" s="129" t="s">
        <v>781</v>
      </c>
      <c r="B678" s="79" t="s">
        <v>50</v>
      </c>
      <c r="C678" s="85" t="s">
        <v>1088</v>
      </c>
      <c r="D678" s="81" t="str">
        <f t="shared" si="184"/>
        <v>N/A</v>
      </c>
      <c r="E678" s="85" t="s">
        <v>1088</v>
      </c>
      <c r="F678" s="81" t="str">
        <f t="shared" si="185"/>
        <v>N/A</v>
      </c>
      <c r="G678" s="85" t="s">
        <v>1088</v>
      </c>
      <c r="H678" s="81" t="str">
        <f t="shared" si="186"/>
        <v>N/A</v>
      </c>
      <c r="I678" s="82" t="s">
        <v>1088</v>
      </c>
      <c r="J678" s="82" t="s">
        <v>1088</v>
      </c>
      <c r="K678" s="83" t="s">
        <v>112</v>
      </c>
      <c r="L678" s="84" t="str">
        <f t="shared" si="187"/>
        <v>N/A</v>
      </c>
    </row>
    <row r="679" spans="1:12" x14ac:dyDescent="0.25">
      <c r="A679" s="78" t="s">
        <v>590</v>
      </c>
      <c r="B679" s="79" t="s">
        <v>50</v>
      </c>
      <c r="C679" s="85">
        <v>2489.5832065999998</v>
      </c>
      <c r="D679" s="81" t="str">
        <f t="shared" si="184"/>
        <v>N/A</v>
      </c>
      <c r="E679" s="85">
        <v>2291.0152727999998</v>
      </c>
      <c r="F679" s="81" t="str">
        <f t="shared" si="185"/>
        <v>N/A</v>
      </c>
      <c r="G679" s="85">
        <v>1626.8270606999999</v>
      </c>
      <c r="H679" s="81" t="str">
        <f t="shared" si="186"/>
        <v>N/A</v>
      </c>
      <c r="I679" s="82">
        <v>-7.98</v>
      </c>
      <c r="J679" s="82">
        <v>-29</v>
      </c>
      <c r="K679" s="83" t="s">
        <v>112</v>
      </c>
      <c r="L679" s="84" t="str">
        <f t="shared" si="187"/>
        <v>No</v>
      </c>
    </row>
    <row r="680" spans="1:12" x14ac:dyDescent="0.25">
      <c r="A680" s="129" t="s">
        <v>782</v>
      </c>
      <c r="B680" s="79" t="s">
        <v>50</v>
      </c>
      <c r="C680" s="85">
        <v>1961.6481481000001</v>
      </c>
      <c r="D680" s="81" t="str">
        <f t="shared" si="184"/>
        <v>N/A</v>
      </c>
      <c r="E680" s="85">
        <v>1792.0621963999999</v>
      </c>
      <c r="F680" s="81" t="str">
        <f t="shared" si="185"/>
        <v>N/A</v>
      </c>
      <c r="G680" s="85">
        <v>1525.6788968999999</v>
      </c>
      <c r="H680" s="81" t="str">
        <f t="shared" si="186"/>
        <v>N/A</v>
      </c>
      <c r="I680" s="82">
        <v>-8.65</v>
      </c>
      <c r="J680" s="82">
        <v>-14.9</v>
      </c>
      <c r="K680" s="83" t="s">
        <v>112</v>
      </c>
      <c r="L680" s="84" t="str">
        <f t="shared" si="187"/>
        <v>Yes</v>
      </c>
    </row>
    <row r="681" spans="1:12" x14ac:dyDescent="0.25">
      <c r="A681" s="129" t="s">
        <v>783</v>
      </c>
      <c r="B681" s="79" t="s">
        <v>50</v>
      </c>
      <c r="C681" s="85" t="s">
        <v>1088</v>
      </c>
      <c r="D681" s="81" t="str">
        <f t="shared" si="184"/>
        <v>N/A</v>
      </c>
      <c r="E681" s="85" t="s">
        <v>1088</v>
      </c>
      <c r="F681" s="81" t="str">
        <f t="shared" si="185"/>
        <v>N/A</v>
      </c>
      <c r="G681" s="85" t="s">
        <v>1088</v>
      </c>
      <c r="H681" s="81" t="str">
        <f t="shared" si="186"/>
        <v>N/A</v>
      </c>
      <c r="I681" s="82" t="s">
        <v>1088</v>
      </c>
      <c r="J681" s="82" t="s">
        <v>1088</v>
      </c>
      <c r="K681" s="83" t="s">
        <v>112</v>
      </c>
      <c r="L681" s="84" t="str">
        <f t="shared" si="187"/>
        <v>N/A</v>
      </c>
    </row>
    <row r="682" spans="1:12" x14ac:dyDescent="0.25">
      <c r="A682" s="129" t="s">
        <v>784</v>
      </c>
      <c r="B682" s="79" t="s">
        <v>50</v>
      </c>
      <c r="C682" s="85">
        <v>2877.7849829000002</v>
      </c>
      <c r="D682" s="81" t="str">
        <f t="shared" si="184"/>
        <v>N/A</v>
      </c>
      <c r="E682" s="85">
        <v>3024.3176471000002</v>
      </c>
      <c r="F682" s="81" t="str">
        <f t="shared" si="185"/>
        <v>N/A</v>
      </c>
      <c r="G682" s="85">
        <v>2121.0681519999998</v>
      </c>
      <c r="H682" s="81" t="str">
        <f t="shared" si="186"/>
        <v>N/A</v>
      </c>
      <c r="I682" s="82">
        <v>5.0919999999999996</v>
      </c>
      <c r="J682" s="82">
        <v>-29.9</v>
      </c>
      <c r="K682" s="83" t="s">
        <v>112</v>
      </c>
      <c r="L682" s="84" t="str">
        <f t="shared" si="187"/>
        <v>No</v>
      </c>
    </row>
    <row r="683" spans="1:12" x14ac:dyDescent="0.25">
      <c r="A683" s="129" t="s">
        <v>785</v>
      </c>
      <c r="B683" s="79" t="s">
        <v>50</v>
      </c>
      <c r="C683" s="85">
        <v>3236.1101478999999</v>
      </c>
      <c r="D683" s="81" t="str">
        <f t="shared" si="184"/>
        <v>N/A</v>
      </c>
      <c r="E683" s="85">
        <v>3130.9507966000001</v>
      </c>
      <c r="F683" s="81" t="str">
        <f t="shared" si="185"/>
        <v>N/A</v>
      </c>
      <c r="G683" s="85">
        <v>2902.2063600000001</v>
      </c>
      <c r="H683" s="81" t="str">
        <f t="shared" si="186"/>
        <v>N/A</v>
      </c>
      <c r="I683" s="82">
        <v>-3.25</v>
      </c>
      <c r="J683" s="82">
        <v>-7.31</v>
      </c>
      <c r="K683" s="83" t="s">
        <v>112</v>
      </c>
      <c r="L683" s="84" t="str">
        <f t="shared" si="187"/>
        <v>Yes</v>
      </c>
    </row>
    <row r="684" spans="1:12" x14ac:dyDescent="0.25">
      <c r="A684" s="129" t="s">
        <v>786</v>
      </c>
      <c r="B684" s="79" t="s">
        <v>50</v>
      </c>
      <c r="C684" s="85">
        <v>1812.3823528999999</v>
      </c>
      <c r="D684" s="81" t="str">
        <f t="shared" si="184"/>
        <v>N/A</v>
      </c>
      <c r="E684" s="85">
        <v>2052.8381877000002</v>
      </c>
      <c r="F684" s="81" t="str">
        <f t="shared" si="185"/>
        <v>N/A</v>
      </c>
      <c r="G684" s="85">
        <v>977.77161392999994</v>
      </c>
      <c r="H684" s="81" t="str">
        <f t="shared" si="186"/>
        <v>N/A</v>
      </c>
      <c r="I684" s="82">
        <v>13.27</v>
      </c>
      <c r="J684" s="82">
        <v>-52.4</v>
      </c>
      <c r="K684" s="83" t="s">
        <v>112</v>
      </c>
      <c r="L684" s="84" t="str">
        <f t="shared" si="187"/>
        <v>No</v>
      </c>
    </row>
    <row r="685" spans="1:12" x14ac:dyDescent="0.25">
      <c r="A685" s="129" t="s">
        <v>787</v>
      </c>
      <c r="B685" s="96" t="s">
        <v>50</v>
      </c>
      <c r="C685" s="94" t="s">
        <v>1088</v>
      </c>
      <c r="D685" s="98" t="str">
        <f t="shared" si="184"/>
        <v>N/A</v>
      </c>
      <c r="E685" s="94" t="s">
        <v>1088</v>
      </c>
      <c r="F685" s="98" t="str">
        <f t="shared" si="185"/>
        <v>N/A</v>
      </c>
      <c r="G685" s="94" t="s">
        <v>1088</v>
      </c>
      <c r="H685" s="98" t="str">
        <f t="shared" si="186"/>
        <v>N/A</v>
      </c>
      <c r="I685" s="99" t="s">
        <v>1088</v>
      </c>
      <c r="J685" s="99" t="s">
        <v>1088</v>
      </c>
      <c r="K685" s="90" t="s">
        <v>112</v>
      </c>
      <c r="L685" s="92" t="str">
        <f t="shared" si="187"/>
        <v>N/A</v>
      </c>
    </row>
    <row r="686" spans="1:12" x14ac:dyDescent="0.25">
      <c r="A686" s="219" t="s">
        <v>403</v>
      </c>
      <c r="B686" s="220"/>
      <c r="C686" s="220"/>
      <c r="D686" s="220"/>
      <c r="E686" s="220"/>
      <c r="F686" s="220"/>
      <c r="G686" s="220"/>
      <c r="H686" s="220"/>
      <c r="I686" s="220"/>
      <c r="J686" s="220"/>
      <c r="K686" s="220"/>
      <c r="L686" s="221"/>
    </row>
    <row r="687" spans="1:12" x14ac:dyDescent="0.25">
      <c r="A687" s="148" t="s">
        <v>404</v>
      </c>
      <c r="B687" s="130" t="s">
        <v>50</v>
      </c>
      <c r="C687" s="143">
        <v>135744141</v>
      </c>
      <c r="D687" s="102" t="str">
        <f t="shared" ref="D687:D756" si="188">IF($B687="N/A","N/A",IF(C687&gt;10,"No",IF(C687&lt;-10,"No","Yes")))</f>
        <v>N/A</v>
      </c>
      <c r="E687" s="143">
        <v>139233740</v>
      </c>
      <c r="F687" s="102" t="str">
        <f t="shared" ref="F687:F756" si="189">IF($B687="N/A","N/A",IF(E687&gt;10,"No",IF(E687&lt;-10,"No","Yes")))</f>
        <v>N/A</v>
      </c>
      <c r="G687" s="143">
        <v>223416758</v>
      </c>
      <c r="H687" s="102" t="str">
        <f t="shared" ref="H687:H756" si="190">IF($B687="N/A","N/A",IF(G687&gt;10,"No",IF(G687&lt;-10,"No","Yes")))</f>
        <v>N/A</v>
      </c>
      <c r="I687" s="103">
        <v>2.5710000000000002</v>
      </c>
      <c r="J687" s="103">
        <v>60.46</v>
      </c>
      <c r="K687" s="109" t="s">
        <v>112</v>
      </c>
      <c r="L687" s="104" t="str">
        <f t="shared" ref="L687:L718" si="191">IF(J687="Div by 0", "N/A", IF(K687="N/A","N/A", IF(J687&gt;VALUE(MID(K687,1,2)), "No", IF(J687&lt;-1*VALUE(MID(K687,1,2)), "No", "Yes"))))</f>
        <v>No</v>
      </c>
    </row>
    <row r="688" spans="1:12" x14ac:dyDescent="0.25">
      <c r="A688" s="148" t="s">
        <v>97</v>
      </c>
      <c r="B688" s="79" t="s">
        <v>50</v>
      </c>
      <c r="C688" s="80">
        <v>11888</v>
      </c>
      <c r="D688" s="81" t="str">
        <f t="shared" si="188"/>
        <v>N/A</v>
      </c>
      <c r="E688" s="80">
        <v>12019</v>
      </c>
      <c r="F688" s="81" t="str">
        <f t="shared" si="189"/>
        <v>N/A</v>
      </c>
      <c r="G688" s="80">
        <v>19062</v>
      </c>
      <c r="H688" s="81" t="str">
        <f t="shared" si="190"/>
        <v>N/A</v>
      </c>
      <c r="I688" s="82">
        <v>1.1020000000000001</v>
      </c>
      <c r="J688" s="82">
        <v>58.6</v>
      </c>
      <c r="K688" s="83" t="s">
        <v>112</v>
      </c>
      <c r="L688" s="84" t="str">
        <f t="shared" si="191"/>
        <v>No</v>
      </c>
    </row>
    <row r="689" spans="1:12" x14ac:dyDescent="0.25">
      <c r="A689" s="148" t="s">
        <v>405</v>
      </c>
      <c r="B689" s="79" t="s">
        <v>50</v>
      </c>
      <c r="C689" s="85">
        <v>11418.585212</v>
      </c>
      <c r="D689" s="81" t="str">
        <f t="shared" si="188"/>
        <v>N/A</v>
      </c>
      <c r="E689" s="85">
        <v>11584.469590000001</v>
      </c>
      <c r="F689" s="81" t="str">
        <f t="shared" si="189"/>
        <v>N/A</v>
      </c>
      <c r="G689" s="85">
        <v>11720.530794</v>
      </c>
      <c r="H689" s="81" t="str">
        <f t="shared" si="190"/>
        <v>N/A</v>
      </c>
      <c r="I689" s="82">
        <v>1.4530000000000001</v>
      </c>
      <c r="J689" s="82">
        <v>1.175</v>
      </c>
      <c r="K689" s="83" t="s">
        <v>112</v>
      </c>
      <c r="L689" s="84" t="str">
        <f t="shared" si="191"/>
        <v>Yes</v>
      </c>
    </row>
    <row r="690" spans="1:12" x14ac:dyDescent="0.25">
      <c r="A690" s="148" t="s">
        <v>406</v>
      </c>
      <c r="B690" s="79" t="s">
        <v>50</v>
      </c>
      <c r="C690" s="80">
        <v>11.246803499</v>
      </c>
      <c r="D690" s="81" t="str">
        <f t="shared" si="188"/>
        <v>N/A</v>
      </c>
      <c r="E690" s="80">
        <v>10.795573675</v>
      </c>
      <c r="F690" s="81" t="str">
        <f t="shared" si="189"/>
        <v>N/A</v>
      </c>
      <c r="G690" s="80">
        <v>9.3780820480999996</v>
      </c>
      <c r="H690" s="81" t="str">
        <f t="shared" si="190"/>
        <v>N/A</v>
      </c>
      <c r="I690" s="82">
        <v>-4.01</v>
      </c>
      <c r="J690" s="82">
        <v>-13.1</v>
      </c>
      <c r="K690" s="83" t="s">
        <v>112</v>
      </c>
      <c r="L690" s="84" t="str">
        <f t="shared" si="191"/>
        <v>Yes</v>
      </c>
    </row>
    <row r="691" spans="1:12" x14ac:dyDescent="0.25">
      <c r="A691" s="148" t="s">
        <v>407</v>
      </c>
      <c r="B691" s="79" t="s">
        <v>50</v>
      </c>
      <c r="C691" s="85">
        <v>115475</v>
      </c>
      <c r="D691" s="81" t="str">
        <f t="shared" si="188"/>
        <v>N/A</v>
      </c>
      <c r="E691" s="85">
        <v>245593</v>
      </c>
      <c r="F691" s="81" t="str">
        <f t="shared" si="189"/>
        <v>N/A</v>
      </c>
      <c r="G691" s="85">
        <v>133220</v>
      </c>
      <c r="H691" s="81" t="str">
        <f t="shared" si="190"/>
        <v>N/A</v>
      </c>
      <c r="I691" s="82">
        <v>112.7</v>
      </c>
      <c r="J691" s="82">
        <v>-45.8</v>
      </c>
      <c r="K691" s="83" t="s">
        <v>112</v>
      </c>
      <c r="L691" s="84" t="str">
        <f t="shared" si="191"/>
        <v>No</v>
      </c>
    </row>
    <row r="692" spans="1:12" x14ac:dyDescent="0.25">
      <c r="A692" s="148" t="s">
        <v>98</v>
      </c>
      <c r="B692" s="79" t="s">
        <v>50</v>
      </c>
      <c r="C692" s="80">
        <v>11</v>
      </c>
      <c r="D692" s="81" t="str">
        <f t="shared" si="188"/>
        <v>N/A</v>
      </c>
      <c r="E692" s="80">
        <v>11</v>
      </c>
      <c r="F692" s="81" t="str">
        <f t="shared" si="189"/>
        <v>N/A</v>
      </c>
      <c r="G692" s="80">
        <v>11</v>
      </c>
      <c r="H692" s="81" t="str">
        <f t="shared" si="190"/>
        <v>N/A</v>
      </c>
      <c r="I692" s="82">
        <v>-40</v>
      </c>
      <c r="J692" s="82">
        <v>-33.299999999999997</v>
      </c>
      <c r="K692" s="83" t="s">
        <v>112</v>
      </c>
      <c r="L692" s="84" t="str">
        <f t="shared" si="191"/>
        <v>No</v>
      </c>
    </row>
    <row r="693" spans="1:12" x14ac:dyDescent="0.25">
      <c r="A693" s="148" t="s">
        <v>408</v>
      </c>
      <c r="B693" s="79" t="s">
        <v>50</v>
      </c>
      <c r="C693" s="85">
        <v>23095</v>
      </c>
      <c r="D693" s="81" t="str">
        <f t="shared" si="188"/>
        <v>N/A</v>
      </c>
      <c r="E693" s="85">
        <v>81864.333333000002</v>
      </c>
      <c r="F693" s="81" t="str">
        <f t="shared" si="189"/>
        <v>N/A</v>
      </c>
      <c r="G693" s="85">
        <v>66610</v>
      </c>
      <c r="H693" s="81" t="str">
        <f t="shared" si="190"/>
        <v>N/A</v>
      </c>
      <c r="I693" s="82">
        <v>254.5</v>
      </c>
      <c r="J693" s="82">
        <v>-18.600000000000001</v>
      </c>
      <c r="K693" s="83" t="s">
        <v>112</v>
      </c>
      <c r="L693" s="84" t="str">
        <f t="shared" si="191"/>
        <v>No</v>
      </c>
    </row>
    <row r="694" spans="1:12" x14ac:dyDescent="0.25">
      <c r="A694" s="148" t="s">
        <v>409</v>
      </c>
      <c r="B694" s="79" t="s">
        <v>50</v>
      </c>
      <c r="C694" s="85">
        <v>3134868</v>
      </c>
      <c r="D694" s="81" t="str">
        <f t="shared" si="188"/>
        <v>N/A</v>
      </c>
      <c r="E694" s="85">
        <v>2618913</v>
      </c>
      <c r="F694" s="81" t="str">
        <f t="shared" si="189"/>
        <v>N/A</v>
      </c>
      <c r="G694" s="85">
        <v>22027677</v>
      </c>
      <c r="H694" s="81" t="str">
        <f t="shared" si="190"/>
        <v>N/A</v>
      </c>
      <c r="I694" s="82">
        <v>-16.5</v>
      </c>
      <c r="J694" s="82">
        <v>741.1</v>
      </c>
      <c r="K694" s="83" t="s">
        <v>112</v>
      </c>
      <c r="L694" s="84" t="str">
        <f t="shared" si="191"/>
        <v>No</v>
      </c>
    </row>
    <row r="695" spans="1:12" x14ac:dyDescent="0.25">
      <c r="A695" s="148" t="s">
        <v>410</v>
      </c>
      <c r="B695" s="79" t="s">
        <v>50</v>
      </c>
      <c r="C695" s="80">
        <v>44</v>
      </c>
      <c r="D695" s="81" t="str">
        <f t="shared" si="188"/>
        <v>N/A</v>
      </c>
      <c r="E695" s="80">
        <v>47</v>
      </c>
      <c r="F695" s="81" t="str">
        <f t="shared" si="189"/>
        <v>N/A</v>
      </c>
      <c r="G695" s="80">
        <v>475</v>
      </c>
      <c r="H695" s="81" t="str">
        <f t="shared" si="190"/>
        <v>N/A</v>
      </c>
      <c r="I695" s="82">
        <v>6.8179999999999996</v>
      </c>
      <c r="J695" s="82">
        <v>910.6</v>
      </c>
      <c r="K695" s="83" t="s">
        <v>112</v>
      </c>
      <c r="L695" s="84" t="str">
        <f t="shared" si="191"/>
        <v>No</v>
      </c>
    </row>
    <row r="696" spans="1:12" x14ac:dyDescent="0.25">
      <c r="A696" s="148" t="s">
        <v>809</v>
      </c>
      <c r="B696" s="79" t="s">
        <v>50</v>
      </c>
      <c r="C696" s="85">
        <v>71247</v>
      </c>
      <c r="D696" s="81" t="str">
        <f t="shared" si="188"/>
        <v>N/A</v>
      </c>
      <c r="E696" s="85">
        <v>55721.553190999999</v>
      </c>
      <c r="F696" s="81" t="str">
        <f t="shared" si="189"/>
        <v>N/A</v>
      </c>
      <c r="G696" s="85">
        <v>46374.056841999998</v>
      </c>
      <c r="H696" s="81" t="str">
        <f t="shared" si="190"/>
        <v>N/A</v>
      </c>
      <c r="I696" s="82">
        <v>-21.8</v>
      </c>
      <c r="J696" s="82">
        <v>-16.8</v>
      </c>
      <c r="K696" s="83" t="s">
        <v>112</v>
      </c>
      <c r="L696" s="84" t="str">
        <f t="shared" si="191"/>
        <v>No</v>
      </c>
    </row>
    <row r="697" spans="1:12" x14ac:dyDescent="0.25">
      <c r="A697" s="148" t="s">
        <v>411</v>
      </c>
      <c r="B697" s="79" t="s">
        <v>50</v>
      </c>
      <c r="C697" s="85">
        <v>38501931</v>
      </c>
      <c r="D697" s="81" t="str">
        <f t="shared" si="188"/>
        <v>N/A</v>
      </c>
      <c r="E697" s="85">
        <v>36884120</v>
      </c>
      <c r="F697" s="81" t="str">
        <f t="shared" si="189"/>
        <v>N/A</v>
      </c>
      <c r="G697" s="85">
        <v>40845845</v>
      </c>
      <c r="H697" s="81" t="str">
        <f t="shared" si="190"/>
        <v>N/A</v>
      </c>
      <c r="I697" s="82">
        <v>-4.2</v>
      </c>
      <c r="J697" s="82">
        <v>10.74</v>
      </c>
      <c r="K697" s="83" t="s">
        <v>112</v>
      </c>
      <c r="L697" s="84" t="str">
        <f t="shared" si="191"/>
        <v>Yes</v>
      </c>
    </row>
    <row r="698" spans="1:12" x14ac:dyDescent="0.25">
      <c r="A698" s="148" t="s">
        <v>99</v>
      </c>
      <c r="B698" s="79" t="s">
        <v>50</v>
      </c>
      <c r="C698" s="80">
        <v>201</v>
      </c>
      <c r="D698" s="81" t="str">
        <f t="shared" si="188"/>
        <v>N/A</v>
      </c>
      <c r="E698" s="80">
        <v>190</v>
      </c>
      <c r="F698" s="81" t="str">
        <f t="shared" si="189"/>
        <v>N/A</v>
      </c>
      <c r="G698" s="80">
        <v>185</v>
      </c>
      <c r="H698" s="81" t="str">
        <f t="shared" si="190"/>
        <v>N/A</v>
      </c>
      <c r="I698" s="82">
        <v>-5.47</v>
      </c>
      <c r="J698" s="82">
        <v>-2.63</v>
      </c>
      <c r="K698" s="83" t="s">
        <v>112</v>
      </c>
      <c r="L698" s="84" t="str">
        <f t="shared" si="191"/>
        <v>Yes</v>
      </c>
    </row>
    <row r="699" spans="1:12" x14ac:dyDescent="0.25">
      <c r="A699" s="148" t="s">
        <v>412</v>
      </c>
      <c r="B699" s="79" t="s">
        <v>50</v>
      </c>
      <c r="C699" s="85">
        <v>191551.89551999999</v>
      </c>
      <c r="D699" s="81" t="str">
        <f t="shared" si="188"/>
        <v>N/A</v>
      </c>
      <c r="E699" s="85">
        <v>194126.94737000001</v>
      </c>
      <c r="F699" s="81" t="str">
        <f t="shared" si="189"/>
        <v>N/A</v>
      </c>
      <c r="G699" s="85">
        <v>220788.35135000001</v>
      </c>
      <c r="H699" s="81" t="str">
        <f t="shared" si="190"/>
        <v>N/A</v>
      </c>
      <c r="I699" s="82">
        <v>1.3440000000000001</v>
      </c>
      <c r="J699" s="82">
        <v>13.73</v>
      </c>
      <c r="K699" s="83" t="s">
        <v>112</v>
      </c>
      <c r="L699" s="84" t="str">
        <f t="shared" si="191"/>
        <v>Yes</v>
      </c>
    </row>
    <row r="700" spans="1:12" x14ac:dyDescent="0.25">
      <c r="A700" s="148" t="s">
        <v>413</v>
      </c>
      <c r="B700" s="79" t="s">
        <v>50</v>
      </c>
      <c r="C700" s="85">
        <v>131868013</v>
      </c>
      <c r="D700" s="81" t="str">
        <f t="shared" si="188"/>
        <v>N/A</v>
      </c>
      <c r="E700" s="85">
        <v>131718575</v>
      </c>
      <c r="F700" s="81" t="str">
        <f t="shared" si="189"/>
        <v>N/A</v>
      </c>
      <c r="G700" s="85">
        <v>135831484</v>
      </c>
      <c r="H700" s="81" t="str">
        <f t="shared" si="190"/>
        <v>N/A</v>
      </c>
      <c r="I700" s="82">
        <v>-0.113</v>
      </c>
      <c r="J700" s="82">
        <v>3.1219999999999999</v>
      </c>
      <c r="K700" s="83" t="s">
        <v>112</v>
      </c>
      <c r="L700" s="84" t="str">
        <f t="shared" si="191"/>
        <v>Yes</v>
      </c>
    </row>
    <row r="701" spans="1:12" x14ac:dyDescent="0.25">
      <c r="A701" s="148" t="s">
        <v>414</v>
      </c>
      <c r="B701" s="79" t="s">
        <v>50</v>
      </c>
      <c r="C701" s="80">
        <v>2615</v>
      </c>
      <c r="D701" s="81" t="str">
        <f t="shared" si="188"/>
        <v>N/A</v>
      </c>
      <c r="E701" s="80">
        <v>2464</v>
      </c>
      <c r="F701" s="81" t="str">
        <f t="shared" si="189"/>
        <v>N/A</v>
      </c>
      <c r="G701" s="80">
        <v>2484</v>
      </c>
      <c r="H701" s="81" t="str">
        <f t="shared" si="190"/>
        <v>N/A</v>
      </c>
      <c r="I701" s="82">
        <v>-5.77</v>
      </c>
      <c r="J701" s="82">
        <v>0.81169999999999998</v>
      </c>
      <c r="K701" s="83" t="s">
        <v>112</v>
      </c>
      <c r="L701" s="84" t="str">
        <f t="shared" si="191"/>
        <v>Yes</v>
      </c>
    </row>
    <row r="702" spans="1:12" x14ac:dyDescent="0.25">
      <c r="A702" s="148" t="s">
        <v>415</v>
      </c>
      <c r="B702" s="79" t="s">
        <v>50</v>
      </c>
      <c r="C702" s="85">
        <v>50427.538432000001</v>
      </c>
      <c r="D702" s="81" t="str">
        <f t="shared" si="188"/>
        <v>N/A</v>
      </c>
      <c r="E702" s="85">
        <v>53457.213880000003</v>
      </c>
      <c r="F702" s="81" t="str">
        <f t="shared" si="189"/>
        <v>N/A</v>
      </c>
      <c r="G702" s="85">
        <v>54682.561996999997</v>
      </c>
      <c r="H702" s="81" t="str">
        <f t="shared" si="190"/>
        <v>N/A</v>
      </c>
      <c r="I702" s="82">
        <v>6.008</v>
      </c>
      <c r="J702" s="82">
        <v>2.2919999999999998</v>
      </c>
      <c r="K702" s="83" t="s">
        <v>112</v>
      </c>
      <c r="L702" s="84" t="str">
        <f t="shared" si="191"/>
        <v>Yes</v>
      </c>
    </row>
    <row r="703" spans="1:12" x14ac:dyDescent="0.25">
      <c r="A703" s="148" t="s">
        <v>416</v>
      </c>
      <c r="B703" s="79" t="s">
        <v>50</v>
      </c>
      <c r="C703" s="85">
        <v>25424892</v>
      </c>
      <c r="D703" s="81" t="str">
        <f t="shared" si="188"/>
        <v>N/A</v>
      </c>
      <c r="E703" s="85">
        <v>24329966</v>
      </c>
      <c r="F703" s="81" t="str">
        <f t="shared" si="189"/>
        <v>N/A</v>
      </c>
      <c r="G703" s="85">
        <v>40641602</v>
      </c>
      <c r="H703" s="81" t="str">
        <f t="shared" si="190"/>
        <v>N/A</v>
      </c>
      <c r="I703" s="82">
        <v>-4.3099999999999996</v>
      </c>
      <c r="J703" s="82">
        <v>67.040000000000006</v>
      </c>
      <c r="K703" s="83" t="s">
        <v>112</v>
      </c>
      <c r="L703" s="84" t="str">
        <f t="shared" si="191"/>
        <v>No</v>
      </c>
    </row>
    <row r="704" spans="1:12" x14ac:dyDescent="0.25">
      <c r="A704" s="148" t="s">
        <v>100</v>
      </c>
      <c r="B704" s="79" t="s">
        <v>50</v>
      </c>
      <c r="C704" s="80">
        <v>28203</v>
      </c>
      <c r="D704" s="81" t="str">
        <f t="shared" si="188"/>
        <v>N/A</v>
      </c>
      <c r="E704" s="80">
        <v>29024</v>
      </c>
      <c r="F704" s="81" t="str">
        <f t="shared" si="189"/>
        <v>N/A</v>
      </c>
      <c r="G704" s="80">
        <v>58661</v>
      </c>
      <c r="H704" s="81" t="str">
        <f t="shared" si="190"/>
        <v>N/A</v>
      </c>
      <c r="I704" s="82">
        <v>2.911</v>
      </c>
      <c r="J704" s="82">
        <v>102.1</v>
      </c>
      <c r="K704" s="83" t="s">
        <v>112</v>
      </c>
      <c r="L704" s="84" t="str">
        <f t="shared" si="191"/>
        <v>No</v>
      </c>
    </row>
    <row r="705" spans="1:12" x14ac:dyDescent="0.25">
      <c r="A705" s="148" t="s">
        <v>417</v>
      </c>
      <c r="B705" s="79" t="s">
        <v>50</v>
      </c>
      <c r="C705" s="85">
        <v>901.49601106</v>
      </c>
      <c r="D705" s="81" t="str">
        <f t="shared" si="188"/>
        <v>N/A</v>
      </c>
      <c r="E705" s="85">
        <v>838.27060363999999</v>
      </c>
      <c r="F705" s="81" t="str">
        <f t="shared" si="189"/>
        <v>N/A</v>
      </c>
      <c r="G705" s="85">
        <v>692.82149979999997</v>
      </c>
      <c r="H705" s="81" t="str">
        <f t="shared" si="190"/>
        <v>N/A</v>
      </c>
      <c r="I705" s="82">
        <v>-7.01</v>
      </c>
      <c r="J705" s="82">
        <v>-17.399999999999999</v>
      </c>
      <c r="K705" s="83" t="s">
        <v>112</v>
      </c>
      <c r="L705" s="84" t="str">
        <f t="shared" si="191"/>
        <v>No</v>
      </c>
    </row>
    <row r="706" spans="1:12" x14ac:dyDescent="0.25">
      <c r="A706" s="148" t="s">
        <v>418</v>
      </c>
      <c r="B706" s="79" t="s">
        <v>50</v>
      </c>
      <c r="C706" s="85">
        <v>2653301</v>
      </c>
      <c r="D706" s="81" t="str">
        <f t="shared" si="188"/>
        <v>N/A</v>
      </c>
      <c r="E706" s="85">
        <v>2876433</v>
      </c>
      <c r="F706" s="81" t="str">
        <f t="shared" si="189"/>
        <v>N/A</v>
      </c>
      <c r="G706" s="85">
        <v>18977925</v>
      </c>
      <c r="H706" s="81" t="str">
        <f t="shared" si="190"/>
        <v>N/A</v>
      </c>
      <c r="I706" s="82">
        <v>8.41</v>
      </c>
      <c r="J706" s="82">
        <v>559.79999999999995</v>
      </c>
      <c r="K706" s="83" t="s">
        <v>112</v>
      </c>
      <c r="L706" s="84" t="str">
        <f t="shared" si="191"/>
        <v>No</v>
      </c>
    </row>
    <row r="707" spans="1:12" x14ac:dyDescent="0.25">
      <c r="A707" s="148" t="s">
        <v>101</v>
      </c>
      <c r="B707" s="79" t="s">
        <v>50</v>
      </c>
      <c r="C707" s="80">
        <v>9920</v>
      </c>
      <c r="D707" s="81" t="str">
        <f t="shared" si="188"/>
        <v>N/A</v>
      </c>
      <c r="E707" s="80">
        <v>9983</v>
      </c>
      <c r="F707" s="81" t="str">
        <f t="shared" si="189"/>
        <v>N/A</v>
      </c>
      <c r="G707" s="80">
        <v>55417</v>
      </c>
      <c r="H707" s="81" t="str">
        <f t="shared" si="190"/>
        <v>N/A</v>
      </c>
      <c r="I707" s="82">
        <v>0.6351</v>
      </c>
      <c r="J707" s="82">
        <v>455.1</v>
      </c>
      <c r="K707" s="83" t="s">
        <v>112</v>
      </c>
      <c r="L707" s="84" t="str">
        <f t="shared" si="191"/>
        <v>No</v>
      </c>
    </row>
    <row r="708" spans="1:12" x14ac:dyDescent="0.25">
      <c r="A708" s="148" t="s">
        <v>419</v>
      </c>
      <c r="B708" s="79" t="s">
        <v>50</v>
      </c>
      <c r="C708" s="85">
        <v>267.46985887</v>
      </c>
      <c r="D708" s="81" t="str">
        <f t="shared" si="188"/>
        <v>N/A</v>
      </c>
      <c r="E708" s="85">
        <v>288.13312631000002</v>
      </c>
      <c r="F708" s="81" t="str">
        <f t="shared" si="189"/>
        <v>N/A</v>
      </c>
      <c r="G708" s="85">
        <v>342.4567371</v>
      </c>
      <c r="H708" s="81" t="str">
        <f t="shared" si="190"/>
        <v>N/A</v>
      </c>
      <c r="I708" s="82">
        <v>7.7249999999999996</v>
      </c>
      <c r="J708" s="82">
        <v>18.850000000000001</v>
      </c>
      <c r="K708" s="83" t="s">
        <v>112</v>
      </c>
      <c r="L708" s="84" t="str">
        <f t="shared" si="191"/>
        <v>No</v>
      </c>
    </row>
    <row r="709" spans="1:12" x14ac:dyDescent="0.25">
      <c r="A709" s="148" t="s">
        <v>420</v>
      </c>
      <c r="B709" s="79" t="s">
        <v>50</v>
      </c>
      <c r="C709" s="85">
        <v>599921</v>
      </c>
      <c r="D709" s="81" t="str">
        <f t="shared" si="188"/>
        <v>N/A</v>
      </c>
      <c r="E709" s="85">
        <v>742836</v>
      </c>
      <c r="F709" s="81" t="str">
        <f t="shared" si="189"/>
        <v>N/A</v>
      </c>
      <c r="G709" s="85">
        <v>5328454</v>
      </c>
      <c r="H709" s="81" t="str">
        <f t="shared" si="190"/>
        <v>N/A</v>
      </c>
      <c r="I709" s="82">
        <v>23.82</v>
      </c>
      <c r="J709" s="82">
        <v>617.29999999999995</v>
      </c>
      <c r="K709" s="83" t="s">
        <v>112</v>
      </c>
      <c r="L709" s="84" t="str">
        <f t="shared" si="191"/>
        <v>No</v>
      </c>
    </row>
    <row r="710" spans="1:12" x14ac:dyDescent="0.25">
      <c r="A710" s="148" t="s">
        <v>102</v>
      </c>
      <c r="B710" s="79" t="s">
        <v>50</v>
      </c>
      <c r="C710" s="80">
        <v>7947</v>
      </c>
      <c r="D710" s="81" t="str">
        <f t="shared" si="188"/>
        <v>N/A</v>
      </c>
      <c r="E710" s="80">
        <v>7900</v>
      </c>
      <c r="F710" s="81" t="str">
        <f t="shared" si="189"/>
        <v>N/A</v>
      </c>
      <c r="G710" s="80">
        <v>13946</v>
      </c>
      <c r="H710" s="81" t="str">
        <f t="shared" si="190"/>
        <v>N/A</v>
      </c>
      <c r="I710" s="82">
        <v>-0.59099999999999997</v>
      </c>
      <c r="J710" s="82">
        <v>76.53</v>
      </c>
      <c r="K710" s="83" t="s">
        <v>112</v>
      </c>
      <c r="L710" s="84" t="str">
        <f t="shared" si="191"/>
        <v>No</v>
      </c>
    </row>
    <row r="711" spans="1:12" x14ac:dyDescent="0.25">
      <c r="A711" s="148" t="s">
        <v>421</v>
      </c>
      <c r="B711" s="79" t="s">
        <v>50</v>
      </c>
      <c r="C711" s="85">
        <v>75.490247891999999</v>
      </c>
      <c r="D711" s="81" t="str">
        <f t="shared" si="188"/>
        <v>N/A</v>
      </c>
      <c r="E711" s="85">
        <v>94.029873417999994</v>
      </c>
      <c r="F711" s="81" t="str">
        <f t="shared" si="189"/>
        <v>N/A</v>
      </c>
      <c r="G711" s="85">
        <v>382.07758496999998</v>
      </c>
      <c r="H711" s="81" t="str">
        <f t="shared" si="190"/>
        <v>N/A</v>
      </c>
      <c r="I711" s="82">
        <v>24.56</v>
      </c>
      <c r="J711" s="82">
        <v>306.3</v>
      </c>
      <c r="K711" s="83" t="s">
        <v>112</v>
      </c>
      <c r="L711" s="84" t="str">
        <f t="shared" si="191"/>
        <v>No</v>
      </c>
    </row>
    <row r="712" spans="1:12" x14ac:dyDescent="0.25">
      <c r="A712" s="148" t="s">
        <v>422</v>
      </c>
      <c r="B712" s="79" t="s">
        <v>50</v>
      </c>
      <c r="C712" s="85">
        <v>33442572</v>
      </c>
      <c r="D712" s="81" t="str">
        <f t="shared" si="188"/>
        <v>N/A</v>
      </c>
      <c r="E712" s="85">
        <v>40090062</v>
      </c>
      <c r="F712" s="81" t="str">
        <f t="shared" si="189"/>
        <v>N/A</v>
      </c>
      <c r="G712" s="85">
        <v>58436225</v>
      </c>
      <c r="H712" s="81" t="str">
        <f t="shared" si="190"/>
        <v>N/A</v>
      </c>
      <c r="I712" s="82">
        <v>19.88</v>
      </c>
      <c r="J712" s="82">
        <v>45.76</v>
      </c>
      <c r="K712" s="83" t="s">
        <v>112</v>
      </c>
      <c r="L712" s="84" t="str">
        <f t="shared" si="191"/>
        <v>No</v>
      </c>
    </row>
    <row r="713" spans="1:12" x14ac:dyDescent="0.25">
      <c r="A713" s="148" t="s">
        <v>423</v>
      </c>
      <c r="B713" s="79" t="s">
        <v>50</v>
      </c>
      <c r="C713" s="80">
        <v>28360</v>
      </c>
      <c r="D713" s="81" t="str">
        <f t="shared" si="188"/>
        <v>N/A</v>
      </c>
      <c r="E713" s="80">
        <v>29231</v>
      </c>
      <c r="F713" s="81" t="str">
        <f t="shared" si="189"/>
        <v>N/A</v>
      </c>
      <c r="G713" s="80">
        <v>57311</v>
      </c>
      <c r="H713" s="81" t="str">
        <f t="shared" si="190"/>
        <v>N/A</v>
      </c>
      <c r="I713" s="82">
        <v>3.0710000000000002</v>
      </c>
      <c r="J713" s="82">
        <v>96.06</v>
      </c>
      <c r="K713" s="83" t="s">
        <v>112</v>
      </c>
      <c r="L713" s="84" t="str">
        <f t="shared" si="191"/>
        <v>No</v>
      </c>
    </row>
    <row r="714" spans="1:12" x14ac:dyDescent="0.25">
      <c r="A714" s="148" t="s">
        <v>424</v>
      </c>
      <c r="B714" s="79" t="s">
        <v>50</v>
      </c>
      <c r="C714" s="85">
        <v>1179.21622</v>
      </c>
      <c r="D714" s="81" t="str">
        <f t="shared" si="188"/>
        <v>N/A</v>
      </c>
      <c r="E714" s="85">
        <v>1371.4912935</v>
      </c>
      <c r="F714" s="81" t="str">
        <f t="shared" si="189"/>
        <v>N/A</v>
      </c>
      <c r="G714" s="85">
        <v>1019.6336654</v>
      </c>
      <c r="H714" s="81" t="str">
        <f t="shared" si="190"/>
        <v>N/A</v>
      </c>
      <c r="I714" s="82">
        <v>16.309999999999999</v>
      </c>
      <c r="J714" s="82">
        <v>-25.7</v>
      </c>
      <c r="K714" s="83" t="s">
        <v>112</v>
      </c>
      <c r="L714" s="84" t="str">
        <f t="shared" si="191"/>
        <v>No</v>
      </c>
    </row>
    <row r="715" spans="1:12" x14ac:dyDescent="0.25">
      <c r="A715" s="148" t="s">
        <v>425</v>
      </c>
      <c r="B715" s="79" t="s">
        <v>50</v>
      </c>
      <c r="C715" s="85">
        <v>15087030</v>
      </c>
      <c r="D715" s="81" t="str">
        <f t="shared" si="188"/>
        <v>N/A</v>
      </c>
      <c r="E715" s="85">
        <v>16299981</v>
      </c>
      <c r="F715" s="81" t="str">
        <f t="shared" si="189"/>
        <v>N/A</v>
      </c>
      <c r="G715" s="85">
        <v>31123276</v>
      </c>
      <c r="H715" s="81" t="str">
        <f t="shared" si="190"/>
        <v>N/A</v>
      </c>
      <c r="I715" s="82">
        <v>8.0399999999999991</v>
      </c>
      <c r="J715" s="82">
        <v>90.94</v>
      </c>
      <c r="K715" s="83" t="s">
        <v>112</v>
      </c>
      <c r="L715" s="84" t="str">
        <f t="shared" si="191"/>
        <v>No</v>
      </c>
    </row>
    <row r="716" spans="1:12" x14ac:dyDescent="0.25">
      <c r="A716" s="148" t="s">
        <v>103</v>
      </c>
      <c r="B716" s="79" t="s">
        <v>50</v>
      </c>
      <c r="C716" s="80">
        <v>12553</v>
      </c>
      <c r="D716" s="81" t="str">
        <f t="shared" si="188"/>
        <v>N/A</v>
      </c>
      <c r="E716" s="80">
        <v>13567</v>
      </c>
      <c r="F716" s="81" t="str">
        <f t="shared" si="189"/>
        <v>N/A</v>
      </c>
      <c r="G716" s="80">
        <v>32625</v>
      </c>
      <c r="H716" s="81" t="str">
        <f t="shared" si="190"/>
        <v>N/A</v>
      </c>
      <c r="I716" s="82">
        <v>8.0779999999999994</v>
      </c>
      <c r="J716" s="82">
        <v>140.5</v>
      </c>
      <c r="K716" s="83" t="s">
        <v>112</v>
      </c>
      <c r="L716" s="84" t="str">
        <f t="shared" si="191"/>
        <v>No</v>
      </c>
    </row>
    <row r="717" spans="1:12" x14ac:dyDescent="0.25">
      <c r="A717" s="148" t="s">
        <v>426</v>
      </c>
      <c r="B717" s="79" t="s">
        <v>50</v>
      </c>
      <c r="C717" s="85">
        <v>1201.8664861</v>
      </c>
      <c r="D717" s="81" t="str">
        <f t="shared" si="188"/>
        <v>N/A</v>
      </c>
      <c r="E717" s="85">
        <v>1201.4432815</v>
      </c>
      <c r="F717" s="81" t="str">
        <f t="shared" si="189"/>
        <v>N/A</v>
      </c>
      <c r="G717" s="85">
        <v>953.97014559000002</v>
      </c>
      <c r="H717" s="81" t="str">
        <f t="shared" si="190"/>
        <v>N/A</v>
      </c>
      <c r="I717" s="82">
        <v>-3.5000000000000003E-2</v>
      </c>
      <c r="J717" s="82">
        <v>-20.6</v>
      </c>
      <c r="K717" s="83" t="s">
        <v>112</v>
      </c>
      <c r="L717" s="84" t="str">
        <f t="shared" si="191"/>
        <v>No</v>
      </c>
    </row>
    <row r="718" spans="1:12" x14ac:dyDescent="0.25">
      <c r="A718" s="148" t="s">
        <v>427</v>
      </c>
      <c r="B718" s="79" t="s">
        <v>50</v>
      </c>
      <c r="C718" s="85">
        <v>40829050</v>
      </c>
      <c r="D718" s="81" t="str">
        <f t="shared" si="188"/>
        <v>N/A</v>
      </c>
      <c r="E718" s="85">
        <v>41818635</v>
      </c>
      <c r="F718" s="81" t="str">
        <f t="shared" si="189"/>
        <v>N/A</v>
      </c>
      <c r="G718" s="85">
        <v>41221155</v>
      </c>
      <c r="H718" s="81" t="str">
        <f t="shared" si="190"/>
        <v>N/A</v>
      </c>
      <c r="I718" s="82">
        <v>2.4239999999999999</v>
      </c>
      <c r="J718" s="82">
        <v>-1.43</v>
      </c>
      <c r="K718" s="83" t="s">
        <v>112</v>
      </c>
      <c r="L718" s="84" t="str">
        <f t="shared" si="191"/>
        <v>Yes</v>
      </c>
    </row>
    <row r="719" spans="1:12" x14ac:dyDescent="0.25">
      <c r="A719" s="148" t="s">
        <v>428</v>
      </c>
      <c r="B719" s="79" t="s">
        <v>50</v>
      </c>
      <c r="C719" s="80">
        <v>5903</v>
      </c>
      <c r="D719" s="81" t="str">
        <f t="shared" si="188"/>
        <v>N/A</v>
      </c>
      <c r="E719" s="80">
        <v>6007</v>
      </c>
      <c r="F719" s="81" t="str">
        <f t="shared" si="189"/>
        <v>N/A</v>
      </c>
      <c r="G719" s="80">
        <v>7023</v>
      </c>
      <c r="H719" s="81" t="str">
        <f t="shared" si="190"/>
        <v>N/A</v>
      </c>
      <c r="I719" s="82">
        <v>1.762</v>
      </c>
      <c r="J719" s="82">
        <v>16.91</v>
      </c>
      <c r="K719" s="83" t="s">
        <v>112</v>
      </c>
      <c r="L719" s="84" t="str">
        <f t="shared" ref="L719:L756" si="192">IF(J719="Div by 0", "N/A", IF(K719="N/A","N/A", IF(J719&gt;VALUE(MID(K719,1,2)), "No", IF(J719&lt;-1*VALUE(MID(K719,1,2)), "No", "Yes"))))</f>
        <v>No</v>
      </c>
    </row>
    <row r="720" spans="1:12" x14ac:dyDescent="0.25">
      <c r="A720" s="148" t="s">
        <v>429</v>
      </c>
      <c r="B720" s="79" t="s">
        <v>50</v>
      </c>
      <c r="C720" s="85">
        <v>6916.6610197999998</v>
      </c>
      <c r="D720" s="81" t="str">
        <f t="shared" si="188"/>
        <v>N/A</v>
      </c>
      <c r="E720" s="85">
        <v>6961.6505742999998</v>
      </c>
      <c r="F720" s="81" t="str">
        <f t="shared" si="189"/>
        <v>N/A</v>
      </c>
      <c r="G720" s="85">
        <v>5869.4510892999997</v>
      </c>
      <c r="H720" s="81" t="str">
        <f t="shared" si="190"/>
        <v>N/A</v>
      </c>
      <c r="I720" s="82">
        <v>0.65049999999999997</v>
      </c>
      <c r="J720" s="82">
        <v>-15.7</v>
      </c>
      <c r="K720" s="83" t="s">
        <v>112</v>
      </c>
      <c r="L720" s="84" t="str">
        <f t="shared" si="192"/>
        <v>No</v>
      </c>
    </row>
    <row r="721" spans="1:12" x14ac:dyDescent="0.25">
      <c r="A721" s="148" t="s">
        <v>430</v>
      </c>
      <c r="B721" s="79" t="s">
        <v>50</v>
      </c>
      <c r="C721" s="85">
        <v>29556160</v>
      </c>
      <c r="D721" s="81" t="str">
        <f t="shared" si="188"/>
        <v>N/A</v>
      </c>
      <c r="E721" s="85">
        <v>31977253</v>
      </c>
      <c r="F721" s="81" t="str">
        <f t="shared" si="189"/>
        <v>N/A</v>
      </c>
      <c r="G721" s="85">
        <v>43040185</v>
      </c>
      <c r="H721" s="81" t="str">
        <f t="shared" si="190"/>
        <v>N/A</v>
      </c>
      <c r="I721" s="82">
        <v>8.1920000000000002</v>
      </c>
      <c r="J721" s="82">
        <v>34.6</v>
      </c>
      <c r="K721" s="83" t="s">
        <v>112</v>
      </c>
      <c r="L721" s="84" t="str">
        <f t="shared" si="192"/>
        <v>No</v>
      </c>
    </row>
    <row r="722" spans="1:12" x14ac:dyDescent="0.25">
      <c r="A722" s="148" t="s">
        <v>104</v>
      </c>
      <c r="B722" s="79" t="s">
        <v>50</v>
      </c>
      <c r="C722" s="80">
        <v>32680</v>
      </c>
      <c r="D722" s="81" t="str">
        <f t="shared" si="188"/>
        <v>N/A</v>
      </c>
      <c r="E722" s="80">
        <v>33561</v>
      </c>
      <c r="F722" s="81" t="str">
        <f t="shared" si="189"/>
        <v>N/A</v>
      </c>
      <c r="G722" s="80">
        <v>64077</v>
      </c>
      <c r="H722" s="81" t="str">
        <f t="shared" si="190"/>
        <v>N/A</v>
      </c>
      <c r="I722" s="82">
        <v>2.6960000000000002</v>
      </c>
      <c r="J722" s="82">
        <v>90.93</v>
      </c>
      <c r="K722" s="83" t="s">
        <v>112</v>
      </c>
      <c r="L722" s="84" t="str">
        <f t="shared" si="192"/>
        <v>No</v>
      </c>
    </row>
    <row r="723" spans="1:12" x14ac:dyDescent="0.25">
      <c r="A723" s="148" t="s">
        <v>431</v>
      </c>
      <c r="B723" s="79" t="s">
        <v>50</v>
      </c>
      <c r="C723" s="85">
        <v>904.41126070999997</v>
      </c>
      <c r="D723" s="81" t="str">
        <f t="shared" si="188"/>
        <v>N/A</v>
      </c>
      <c r="E723" s="85">
        <v>952.80989838999994</v>
      </c>
      <c r="F723" s="81" t="str">
        <f t="shared" si="189"/>
        <v>N/A</v>
      </c>
      <c r="G723" s="85">
        <v>671.69475786999999</v>
      </c>
      <c r="H723" s="81" t="str">
        <f t="shared" si="190"/>
        <v>N/A</v>
      </c>
      <c r="I723" s="82">
        <v>5.351</v>
      </c>
      <c r="J723" s="82">
        <v>-29.5</v>
      </c>
      <c r="K723" s="83" t="s">
        <v>112</v>
      </c>
      <c r="L723" s="84" t="str">
        <f t="shared" si="192"/>
        <v>No</v>
      </c>
    </row>
    <row r="724" spans="1:12" x14ac:dyDescent="0.25">
      <c r="A724" s="148" t="s">
        <v>432</v>
      </c>
      <c r="B724" s="79" t="s">
        <v>50</v>
      </c>
      <c r="C724" s="85">
        <v>154573759</v>
      </c>
      <c r="D724" s="81" t="str">
        <f t="shared" si="188"/>
        <v>N/A</v>
      </c>
      <c r="E724" s="85">
        <v>170208299</v>
      </c>
      <c r="F724" s="81" t="str">
        <f t="shared" si="189"/>
        <v>N/A</v>
      </c>
      <c r="G724" s="85">
        <v>285261498</v>
      </c>
      <c r="H724" s="81" t="str">
        <f t="shared" si="190"/>
        <v>N/A</v>
      </c>
      <c r="I724" s="82">
        <v>10.11</v>
      </c>
      <c r="J724" s="82">
        <v>67.599999999999994</v>
      </c>
      <c r="K724" s="83" t="s">
        <v>112</v>
      </c>
      <c r="L724" s="84" t="str">
        <f t="shared" si="192"/>
        <v>No</v>
      </c>
    </row>
    <row r="725" spans="1:12" x14ac:dyDescent="0.25">
      <c r="A725" s="148" t="s">
        <v>105</v>
      </c>
      <c r="B725" s="79" t="s">
        <v>50</v>
      </c>
      <c r="C725" s="80">
        <v>32171</v>
      </c>
      <c r="D725" s="81" t="str">
        <f t="shared" si="188"/>
        <v>N/A</v>
      </c>
      <c r="E725" s="80">
        <v>32636</v>
      </c>
      <c r="F725" s="81" t="str">
        <f t="shared" si="189"/>
        <v>N/A</v>
      </c>
      <c r="G725" s="80">
        <v>179333</v>
      </c>
      <c r="H725" s="81" t="str">
        <f t="shared" si="190"/>
        <v>N/A</v>
      </c>
      <c r="I725" s="82">
        <v>1.4450000000000001</v>
      </c>
      <c r="J725" s="82">
        <v>449.5</v>
      </c>
      <c r="K725" s="83" t="s">
        <v>112</v>
      </c>
      <c r="L725" s="84" t="str">
        <f t="shared" si="192"/>
        <v>No</v>
      </c>
    </row>
    <row r="726" spans="1:12" x14ac:dyDescent="0.25">
      <c r="A726" s="148" t="s">
        <v>433</v>
      </c>
      <c r="B726" s="79" t="s">
        <v>50</v>
      </c>
      <c r="C726" s="85">
        <v>4804.7545615999998</v>
      </c>
      <c r="D726" s="81" t="str">
        <f t="shared" si="188"/>
        <v>N/A</v>
      </c>
      <c r="E726" s="85">
        <v>5215.3541794000002</v>
      </c>
      <c r="F726" s="81" t="str">
        <f t="shared" si="189"/>
        <v>N/A</v>
      </c>
      <c r="G726" s="85">
        <v>1590.6804548</v>
      </c>
      <c r="H726" s="81" t="str">
        <f t="shared" si="190"/>
        <v>N/A</v>
      </c>
      <c r="I726" s="82">
        <v>8.5459999999999994</v>
      </c>
      <c r="J726" s="82">
        <v>-69.5</v>
      </c>
      <c r="K726" s="83" t="s">
        <v>112</v>
      </c>
      <c r="L726" s="84" t="str">
        <f t="shared" si="192"/>
        <v>No</v>
      </c>
    </row>
    <row r="727" spans="1:12" x14ac:dyDescent="0.25">
      <c r="A727" s="148" t="s">
        <v>434</v>
      </c>
      <c r="B727" s="79" t="s">
        <v>50</v>
      </c>
      <c r="C727" s="85">
        <v>2080408</v>
      </c>
      <c r="D727" s="81" t="str">
        <f t="shared" si="188"/>
        <v>N/A</v>
      </c>
      <c r="E727" s="85">
        <v>2351239</v>
      </c>
      <c r="F727" s="81" t="str">
        <f t="shared" si="189"/>
        <v>N/A</v>
      </c>
      <c r="G727" s="85">
        <v>21979911</v>
      </c>
      <c r="H727" s="81" t="str">
        <f t="shared" si="190"/>
        <v>N/A</v>
      </c>
      <c r="I727" s="82">
        <v>13.02</v>
      </c>
      <c r="J727" s="82">
        <v>834.8</v>
      </c>
      <c r="K727" s="83" t="s">
        <v>112</v>
      </c>
      <c r="L727" s="84" t="str">
        <f t="shared" si="192"/>
        <v>No</v>
      </c>
    </row>
    <row r="728" spans="1:12" x14ac:dyDescent="0.25">
      <c r="A728" s="148" t="s">
        <v>688</v>
      </c>
      <c r="B728" s="79" t="s">
        <v>50</v>
      </c>
      <c r="C728" s="80">
        <v>3281</v>
      </c>
      <c r="D728" s="81" t="str">
        <f t="shared" si="188"/>
        <v>N/A</v>
      </c>
      <c r="E728" s="80">
        <v>3401</v>
      </c>
      <c r="F728" s="81" t="str">
        <f t="shared" si="189"/>
        <v>N/A</v>
      </c>
      <c r="G728" s="80">
        <v>14167</v>
      </c>
      <c r="H728" s="81" t="str">
        <f t="shared" si="190"/>
        <v>N/A</v>
      </c>
      <c r="I728" s="82">
        <v>3.657</v>
      </c>
      <c r="J728" s="82">
        <v>316.60000000000002</v>
      </c>
      <c r="K728" s="83" t="s">
        <v>112</v>
      </c>
      <c r="L728" s="84" t="str">
        <f t="shared" si="192"/>
        <v>No</v>
      </c>
    </row>
    <row r="729" spans="1:12" x14ac:dyDescent="0.25">
      <c r="A729" s="148" t="s">
        <v>435</v>
      </c>
      <c r="B729" s="79" t="s">
        <v>50</v>
      </c>
      <c r="C729" s="85">
        <v>634.07741541999997</v>
      </c>
      <c r="D729" s="81" t="str">
        <f t="shared" si="188"/>
        <v>N/A</v>
      </c>
      <c r="E729" s="85">
        <v>691.33754778000002</v>
      </c>
      <c r="F729" s="81" t="str">
        <f t="shared" si="189"/>
        <v>N/A</v>
      </c>
      <c r="G729" s="85">
        <v>1551.4866238</v>
      </c>
      <c r="H729" s="81" t="str">
        <f t="shared" si="190"/>
        <v>N/A</v>
      </c>
      <c r="I729" s="82">
        <v>9.0299999999999994</v>
      </c>
      <c r="J729" s="82">
        <v>124.4</v>
      </c>
      <c r="K729" s="83" t="s">
        <v>112</v>
      </c>
      <c r="L729" s="84" t="str">
        <f t="shared" si="192"/>
        <v>No</v>
      </c>
    </row>
    <row r="730" spans="1:12" x14ac:dyDescent="0.25">
      <c r="A730" s="148" t="s">
        <v>436</v>
      </c>
      <c r="B730" s="79" t="s">
        <v>50</v>
      </c>
      <c r="C730" s="85">
        <v>5563095</v>
      </c>
      <c r="D730" s="81" t="str">
        <f t="shared" si="188"/>
        <v>N/A</v>
      </c>
      <c r="E730" s="85">
        <v>6670887</v>
      </c>
      <c r="F730" s="81" t="str">
        <f t="shared" si="189"/>
        <v>N/A</v>
      </c>
      <c r="G730" s="85">
        <v>8120621</v>
      </c>
      <c r="H730" s="81" t="str">
        <f t="shared" si="190"/>
        <v>N/A</v>
      </c>
      <c r="I730" s="82">
        <v>19.91</v>
      </c>
      <c r="J730" s="82">
        <v>21.73</v>
      </c>
      <c r="K730" s="83" t="s">
        <v>112</v>
      </c>
      <c r="L730" s="84" t="str">
        <f t="shared" si="192"/>
        <v>No</v>
      </c>
    </row>
    <row r="731" spans="1:12" x14ac:dyDescent="0.25">
      <c r="A731" s="148" t="s">
        <v>39</v>
      </c>
      <c r="B731" s="79" t="s">
        <v>50</v>
      </c>
      <c r="C731" s="80">
        <v>9098</v>
      </c>
      <c r="D731" s="81" t="str">
        <f t="shared" si="188"/>
        <v>N/A</v>
      </c>
      <c r="E731" s="80">
        <v>9241</v>
      </c>
      <c r="F731" s="81" t="str">
        <f t="shared" si="189"/>
        <v>N/A</v>
      </c>
      <c r="G731" s="80">
        <v>12267</v>
      </c>
      <c r="H731" s="81" t="str">
        <f t="shared" si="190"/>
        <v>N/A</v>
      </c>
      <c r="I731" s="82">
        <v>1.5720000000000001</v>
      </c>
      <c r="J731" s="82">
        <v>32.75</v>
      </c>
      <c r="K731" s="83" t="s">
        <v>112</v>
      </c>
      <c r="L731" s="84" t="str">
        <f t="shared" si="192"/>
        <v>No</v>
      </c>
    </row>
    <row r="732" spans="1:12" x14ac:dyDescent="0.25">
      <c r="A732" s="148" t="s">
        <v>437</v>
      </c>
      <c r="B732" s="79" t="s">
        <v>50</v>
      </c>
      <c r="C732" s="85">
        <v>611.46350845999996</v>
      </c>
      <c r="D732" s="81" t="str">
        <f t="shared" si="188"/>
        <v>N/A</v>
      </c>
      <c r="E732" s="85">
        <v>721.87934206</v>
      </c>
      <c r="F732" s="81" t="str">
        <f t="shared" si="189"/>
        <v>N/A</v>
      </c>
      <c r="G732" s="85">
        <v>661.98915790000001</v>
      </c>
      <c r="H732" s="81" t="str">
        <f t="shared" si="190"/>
        <v>N/A</v>
      </c>
      <c r="I732" s="82">
        <v>18.059999999999999</v>
      </c>
      <c r="J732" s="82">
        <v>-8.3000000000000007</v>
      </c>
      <c r="K732" s="83" t="s">
        <v>112</v>
      </c>
      <c r="L732" s="84" t="str">
        <f t="shared" si="192"/>
        <v>Yes</v>
      </c>
    </row>
    <row r="733" spans="1:12" ht="12.75" customHeight="1" x14ac:dyDescent="0.25">
      <c r="A733" s="148" t="s">
        <v>438</v>
      </c>
      <c r="B733" s="79" t="s">
        <v>50</v>
      </c>
      <c r="C733" s="85">
        <v>12602274</v>
      </c>
      <c r="D733" s="81" t="str">
        <f t="shared" si="188"/>
        <v>N/A</v>
      </c>
      <c r="E733" s="85">
        <v>13584802</v>
      </c>
      <c r="F733" s="81" t="str">
        <f t="shared" si="189"/>
        <v>N/A</v>
      </c>
      <c r="G733" s="85">
        <v>14753702</v>
      </c>
      <c r="H733" s="81" t="str">
        <f t="shared" si="190"/>
        <v>N/A</v>
      </c>
      <c r="I733" s="82">
        <v>7.7960000000000003</v>
      </c>
      <c r="J733" s="82">
        <v>8.6039999999999992</v>
      </c>
      <c r="K733" s="83" t="s">
        <v>112</v>
      </c>
      <c r="L733" s="84" t="str">
        <f t="shared" si="192"/>
        <v>Yes</v>
      </c>
    </row>
    <row r="734" spans="1:12" x14ac:dyDescent="0.25">
      <c r="A734" s="148" t="s">
        <v>439</v>
      </c>
      <c r="B734" s="79" t="s">
        <v>50</v>
      </c>
      <c r="C734" s="80">
        <v>622</v>
      </c>
      <c r="D734" s="81" t="str">
        <f t="shared" si="188"/>
        <v>N/A</v>
      </c>
      <c r="E734" s="80">
        <v>643</v>
      </c>
      <c r="F734" s="81" t="str">
        <f t="shared" si="189"/>
        <v>N/A</v>
      </c>
      <c r="G734" s="80">
        <v>677</v>
      </c>
      <c r="H734" s="81" t="str">
        <f t="shared" si="190"/>
        <v>N/A</v>
      </c>
      <c r="I734" s="82">
        <v>3.3759999999999999</v>
      </c>
      <c r="J734" s="82">
        <v>5.2880000000000003</v>
      </c>
      <c r="K734" s="83" t="s">
        <v>112</v>
      </c>
      <c r="L734" s="84" t="str">
        <f t="shared" si="192"/>
        <v>Yes</v>
      </c>
    </row>
    <row r="735" spans="1:12" x14ac:dyDescent="0.25">
      <c r="A735" s="148" t="s">
        <v>440</v>
      </c>
      <c r="B735" s="79" t="s">
        <v>50</v>
      </c>
      <c r="C735" s="85">
        <v>20260.890674999999</v>
      </c>
      <c r="D735" s="81" t="str">
        <f t="shared" si="188"/>
        <v>N/A</v>
      </c>
      <c r="E735" s="85">
        <v>21127.219284999999</v>
      </c>
      <c r="F735" s="81" t="str">
        <f t="shared" si="189"/>
        <v>N/A</v>
      </c>
      <c r="G735" s="85">
        <v>21792.76514</v>
      </c>
      <c r="H735" s="81" t="str">
        <f t="shared" si="190"/>
        <v>N/A</v>
      </c>
      <c r="I735" s="82">
        <v>4.2759999999999998</v>
      </c>
      <c r="J735" s="82">
        <v>3.15</v>
      </c>
      <c r="K735" s="83" t="s">
        <v>112</v>
      </c>
      <c r="L735" s="84" t="str">
        <f t="shared" si="192"/>
        <v>Yes</v>
      </c>
    </row>
    <row r="736" spans="1:12" ht="12.75" customHeight="1" x14ac:dyDescent="0.25">
      <c r="A736" s="148" t="s">
        <v>441</v>
      </c>
      <c r="B736" s="79" t="s">
        <v>50</v>
      </c>
      <c r="C736" s="85">
        <v>9677066</v>
      </c>
      <c r="D736" s="81" t="str">
        <f t="shared" si="188"/>
        <v>N/A</v>
      </c>
      <c r="E736" s="85">
        <v>9297862</v>
      </c>
      <c r="F736" s="81" t="str">
        <f t="shared" si="189"/>
        <v>N/A</v>
      </c>
      <c r="G736" s="85">
        <v>11460057</v>
      </c>
      <c r="H736" s="81" t="str">
        <f t="shared" si="190"/>
        <v>N/A</v>
      </c>
      <c r="I736" s="82">
        <v>-3.92</v>
      </c>
      <c r="J736" s="82">
        <v>23.25</v>
      </c>
      <c r="K736" s="83" t="s">
        <v>112</v>
      </c>
      <c r="L736" s="84" t="str">
        <f t="shared" si="192"/>
        <v>No</v>
      </c>
    </row>
    <row r="737" spans="1:12" x14ac:dyDescent="0.25">
      <c r="A737" s="148" t="s">
        <v>442</v>
      </c>
      <c r="B737" s="79" t="s">
        <v>50</v>
      </c>
      <c r="C737" s="80">
        <v>5401</v>
      </c>
      <c r="D737" s="81" t="str">
        <f t="shared" si="188"/>
        <v>N/A</v>
      </c>
      <c r="E737" s="80">
        <v>5153</v>
      </c>
      <c r="F737" s="81" t="str">
        <f t="shared" si="189"/>
        <v>N/A</v>
      </c>
      <c r="G737" s="80">
        <v>6197</v>
      </c>
      <c r="H737" s="81" t="str">
        <f t="shared" si="190"/>
        <v>N/A</v>
      </c>
      <c r="I737" s="82">
        <v>-4.59</v>
      </c>
      <c r="J737" s="82">
        <v>20.260000000000002</v>
      </c>
      <c r="K737" s="83" t="s">
        <v>112</v>
      </c>
      <c r="L737" s="84" t="str">
        <f t="shared" si="192"/>
        <v>No</v>
      </c>
    </row>
    <row r="738" spans="1:12" x14ac:dyDescent="0.25">
      <c r="A738" s="148" t="s">
        <v>443</v>
      </c>
      <c r="B738" s="79" t="s">
        <v>50</v>
      </c>
      <c r="C738" s="85">
        <v>1791.7174597000001</v>
      </c>
      <c r="D738" s="81" t="str">
        <f t="shared" si="188"/>
        <v>N/A</v>
      </c>
      <c r="E738" s="85">
        <v>1804.3590142</v>
      </c>
      <c r="F738" s="81" t="str">
        <f t="shared" si="189"/>
        <v>N/A</v>
      </c>
      <c r="G738" s="85">
        <v>1849.2911085999999</v>
      </c>
      <c r="H738" s="81" t="str">
        <f t="shared" si="190"/>
        <v>N/A</v>
      </c>
      <c r="I738" s="82">
        <v>0.7056</v>
      </c>
      <c r="J738" s="82">
        <v>2.4900000000000002</v>
      </c>
      <c r="K738" s="83" t="s">
        <v>112</v>
      </c>
      <c r="L738" s="84" t="str">
        <f t="shared" si="192"/>
        <v>Yes</v>
      </c>
    </row>
    <row r="739" spans="1:12" x14ac:dyDescent="0.25">
      <c r="A739" s="148" t="s">
        <v>444</v>
      </c>
      <c r="B739" s="79" t="s">
        <v>50</v>
      </c>
      <c r="C739" s="85">
        <v>28026666</v>
      </c>
      <c r="D739" s="81" t="str">
        <f t="shared" si="188"/>
        <v>N/A</v>
      </c>
      <c r="E739" s="85">
        <v>31589224</v>
      </c>
      <c r="F739" s="81" t="str">
        <f t="shared" si="189"/>
        <v>N/A</v>
      </c>
      <c r="G739" s="85">
        <v>43163667</v>
      </c>
      <c r="H739" s="81" t="str">
        <f t="shared" si="190"/>
        <v>N/A</v>
      </c>
      <c r="I739" s="82">
        <v>12.71</v>
      </c>
      <c r="J739" s="82">
        <v>36.64</v>
      </c>
      <c r="K739" s="83" t="s">
        <v>112</v>
      </c>
      <c r="L739" s="84" t="str">
        <f t="shared" si="192"/>
        <v>No</v>
      </c>
    </row>
    <row r="740" spans="1:12" x14ac:dyDescent="0.25">
      <c r="A740" s="148" t="s">
        <v>445</v>
      </c>
      <c r="B740" s="79" t="s">
        <v>50</v>
      </c>
      <c r="C740" s="80">
        <v>1699</v>
      </c>
      <c r="D740" s="81" t="str">
        <f t="shared" si="188"/>
        <v>N/A</v>
      </c>
      <c r="E740" s="80">
        <v>1834</v>
      </c>
      <c r="F740" s="81" t="str">
        <f t="shared" si="189"/>
        <v>N/A</v>
      </c>
      <c r="G740" s="80">
        <v>2083</v>
      </c>
      <c r="H740" s="81" t="str">
        <f t="shared" si="190"/>
        <v>N/A</v>
      </c>
      <c r="I740" s="82">
        <v>7.9459999999999997</v>
      </c>
      <c r="J740" s="82">
        <v>13.58</v>
      </c>
      <c r="K740" s="83" t="s">
        <v>112</v>
      </c>
      <c r="L740" s="84" t="str">
        <f t="shared" si="192"/>
        <v>Yes</v>
      </c>
    </row>
    <row r="741" spans="1:12" x14ac:dyDescent="0.25">
      <c r="A741" s="148" t="s">
        <v>446</v>
      </c>
      <c r="B741" s="79" t="s">
        <v>50</v>
      </c>
      <c r="C741" s="85">
        <v>16495.977633999999</v>
      </c>
      <c r="D741" s="81" t="str">
        <f t="shared" si="188"/>
        <v>N/A</v>
      </c>
      <c r="E741" s="85">
        <v>17224.222464999999</v>
      </c>
      <c r="F741" s="81" t="str">
        <f t="shared" si="189"/>
        <v>N/A</v>
      </c>
      <c r="G741" s="85">
        <v>20721.875660000002</v>
      </c>
      <c r="H741" s="81" t="str">
        <f t="shared" si="190"/>
        <v>N/A</v>
      </c>
      <c r="I741" s="82">
        <v>4.415</v>
      </c>
      <c r="J741" s="82">
        <v>20.309999999999999</v>
      </c>
      <c r="K741" s="83" t="s">
        <v>112</v>
      </c>
      <c r="L741" s="84" t="str">
        <f t="shared" si="192"/>
        <v>No</v>
      </c>
    </row>
    <row r="742" spans="1:12" ht="12.75" customHeight="1" x14ac:dyDescent="0.25">
      <c r="A742" s="148" t="s">
        <v>447</v>
      </c>
      <c r="B742" s="79" t="s">
        <v>50</v>
      </c>
      <c r="C742" s="85">
        <v>43024</v>
      </c>
      <c r="D742" s="81" t="str">
        <f t="shared" si="188"/>
        <v>N/A</v>
      </c>
      <c r="E742" s="85">
        <v>47847</v>
      </c>
      <c r="F742" s="81" t="str">
        <f t="shared" si="189"/>
        <v>N/A</v>
      </c>
      <c r="G742" s="85">
        <v>75146</v>
      </c>
      <c r="H742" s="81" t="str">
        <f t="shared" si="190"/>
        <v>N/A</v>
      </c>
      <c r="I742" s="82">
        <v>11.21</v>
      </c>
      <c r="J742" s="82">
        <v>57.05</v>
      </c>
      <c r="K742" s="83" t="s">
        <v>112</v>
      </c>
      <c r="L742" s="84" t="str">
        <f t="shared" si="192"/>
        <v>No</v>
      </c>
    </row>
    <row r="743" spans="1:12" x14ac:dyDescent="0.25">
      <c r="A743" s="148" t="s">
        <v>689</v>
      </c>
      <c r="B743" s="79" t="s">
        <v>50</v>
      </c>
      <c r="C743" s="80">
        <v>53</v>
      </c>
      <c r="D743" s="81" t="str">
        <f t="shared" si="188"/>
        <v>N/A</v>
      </c>
      <c r="E743" s="80">
        <v>44</v>
      </c>
      <c r="F743" s="81" t="str">
        <f t="shared" si="189"/>
        <v>N/A</v>
      </c>
      <c r="G743" s="80">
        <v>84</v>
      </c>
      <c r="H743" s="81" t="str">
        <f t="shared" si="190"/>
        <v>N/A</v>
      </c>
      <c r="I743" s="82">
        <v>-17</v>
      </c>
      <c r="J743" s="82">
        <v>90.91</v>
      </c>
      <c r="K743" s="83" t="s">
        <v>112</v>
      </c>
      <c r="L743" s="84" t="str">
        <f t="shared" si="192"/>
        <v>No</v>
      </c>
    </row>
    <row r="744" spans="1:12" x14ac:dyDescent="0.25">
      <c r="A744" s="148" t="s">
        <v>448</v>
      </c>
      <c r="B744" s="79" t="s">
        <v>50</v>
      </c>
      <c r="C744" s="85">
        <v>811.77358490999995</v>
      </c>
      <c r="D744" s="81" t="str">
        <f t="shared" si="188"/>
        <v>N/A</v>
      </c>
      <c r="E744" s="85">
        <v>1087.4318182</v>
      </c>
      <c r="F744" s="81" t="str">
        <f t="shared" si="189"/>
        <v>N/A</v>
      </c>
      <c r="G744" s="85">
        <v>894.59523809999996</v>
      </c>
      <c r="H744" s="81" t="str">
        <f t="shared" si="190"/>
        <v>N/A</v>
      </c>
      <c r="I744" s="82">
        <v>33.96</v>
      </c>
      <c r="J744" s="82">
        <v>-17.7</v>
      </c>
      <c r="K744" s="83" t="s">
        <v>112</v>
      </c>
      <c r="L744" s="84" t="str">
        <f t="shared" si="192"/>
        <v>No</v>
      </c>
    </row>
    <row r="745" spans="1:12" x14ac:dyDescent="0.25">
      <c r="A745" s="148" t="s">
        <v>449</v>
      </c>
      <c r="B745" s="79" t="s">
        <v>50</v>
      </c>
      <c r="C745" s="85">
        <v>503956</v>
      </c>
      <c r="D745" s="81" t="str">
        <f t="shared" si="188"/>
        <v>N/A</v>
      </c>
      <c r="E745" s="85">
        <v>473850</v>
      </c>
      <c r="F745" s="81" t="str">
        <f t="shared" si="189"/>
        <v>N/A</v>
      </c>
      <c r="G745" s="85">
        <v>325650</v>
      </c>
      <c r="H745" s="81" t="str">
        <f t="shared" si="190"/>
        <v>N/A</v>
      </c>
      <c r="I745" s="82">
        <v>-5.97</v>
      </c>
      <c r="J745" s="82">
        <v>-31.3</v>
      </c>
      <c r="K745" s="83" t="s">
        <v>112</v>
      </c>
      <c r="L745" s="84" t="str">
        <f t="shared" si="192"/>
        <v>No</v>
      </c>
    </row>
    <row r="746" spans="1:12" x14ac:dyDescent="0.25">
      <c r="A746" s="148" t="s">
        <v>141</v>
      </c>
      <c r="B746" s="79" t="s">
        <v>50</v>
      </c>
      <c r="C746" s="80">
        <v>33</v>
      </c>
      <c r="D746" s="81" t="str">
        <f t="shared" si="188"/>
        <v>N/A</v>
      </c>
      <c r="E746" s="80">
        <v>31</v>
      </c>
      <c r="F746" s="81" t="str">
        <f t="shared" si="189"/>
        <v>N/A</v>
      </c>
      <c r="G746" s="80">
        <v>37</v>
      </c>
      <c r="H746" s="81" t="str">
        <f t="shared" si="190"/>
        <v>N/A</v>
      </c>
      <c r="I746" s="82">
        <v>-6.06</v>
      </c>
      <c r="J746" s="82">
        <v>19.350000000000001</v>
      </c>
      <c r="K746" s="83" t="s">
        <v>112</v>
      </c>
      <c r="L746" s="84" t="str">
        <f t="shared" si="192"/>
        <v>No</v>
      </c>
    </row>
    <row r="747" spans="1:12" x14ac:dyDescent="0.25">
      <c r="A747" s="148" t="s">
        <v>450</v>
      </c>
      <c r="B747" s="79" t="s">
        <v>50</v>
      </c>
      <c r="C747" s="85">
        <v>15271.393939</v>
      </c>
      <c r="D747" s="81" t="str">
        <f t="shared" si="188"/>
        <v>N/A</v>
      </c>
      <c r="E747" s="85">
        <v>15285.483871</v>
      </c>
      <c r="F747" s="81" t="str">
        <f t="shared" si="189"/>
        <v>N/A</v>
      </c>
      <c r="G747" s="85">
        <v>8801.3513514000006</v>
      </c>
      <c r="H747" s="81" t="str">
        <f t="shared" si="190"/>
        <v>N/A</v>
      </c>
      <c r="I747" s="82">
        <v>9.2299999999999993E-2</v>
      </c>
      <c r="J747" s="82">
        <v>-42.4</v>
      </c>
      <c r="K747" s="83" t="s">
        <v>112</v>
      </c>
      <c r="L747" s="84" t="str">
        <f t="shared" si="192"/>
        <v>No</v>
      </c>
    </row>
    <row r="748" spans="1:12" x14ac:dyDescent="0.25">
      <c r="A748" s="150" t="s">
        <v>1057</v>
      </c>
      <c r="B748" s="79" t="s">
        <v>50</v>
      </c>
      <c r="C748" s="85" t="s">
        <v>50</v>
      </c>
      <c r="D748" s="81" t="str">
        <f t="shared" si="188"/>
        <v>N/A</v>
      </c>
      <c r="E748" s="85" t="s">
        <v>50</v>
      </c>
      <c r="F748" s="81" t="str">
        <f t="shared" si="189"/>
        <v>N/A</v>
      </c>
      <c r="G748" s="85">
        <v>1141673</v>
      </c>
      <c r="H748" s="81" t="str">
        <f t="shared" si="190"/>
        <v>N/A</v>
      </c>
      <c r="I748" s="82" t="s">
        <v>50</v>
      </c>
      <c r="J748" s="82" t="s">
        <v>50</v>
      </c>
      <c r="K748" s="83" t="s">
        <v>112</v>
      </c>
      <c r="L748" s="84" t="str">
        <f>IF(J748="Div by 0", "N/A", IF(OR(J748="N/A",K748="N/A"),"N/A", IF(J748&gt;VALUE(MID(K748,1,2)), "No", IF(J748&lt;-1*VALUE(MID(K748,1,2)), "No", "Yes"))))</f>
        <v>N/A</v>
      </c>
    </row>
    <row r="749" spans="1:12" x14ac:dyDescent="0.25">
      <c r="A749" s="150" t="s">
        <v>1058</v>
      </c>
      <c r="B749" s="79" t="s">
        <v>50</v>
      </c>
      <c r="C749" s="80" t="s">
        <v>50</v>
      </c>
      <c r="D749" s="81" t="str">
        <f t="shared" si="188"/>
        <v>N/A</v>
      </c>
      <c r="E749" s="80" t="s">
        <v>50</v>
      </c>
      <c r="F749" s="81" t="str">
        <f t="shared" si="189"/>
        <v>N/A</v>
      </c>
      <c r="G749" s="80">
        <v>5809</v>
      </c>
      <c r="H749" s="81" t="str">
        <f t="shared" si="190"/>
        <v>N/A</v>
      </c>
      <c r="I749" s="82" t="s">
        <v>50</v>
      </c>
      <c r="J749" s="82" t="s">
        <v>50</v>
      </c>
      <c r="K749" s="83" t="s">
        <v>112</v>
      </c>
      <c r="L749" s="84" t="str">
        <f t="shared" ref="L749:L753" si="193">IF(J749="Div by 0", "N/A", IF(OR(J749="N/A",K749="N/A"),"N/A", IF(J749&gt;VALUE(MID(K749,1,2)), "No", IF(J749&lt;-1*VALUE(MID(K749,1,2)), "No", "Yes"))))</f>
        <v>N/A</v>
      </c>
    </row>
    <row r="750" spans="1:12" x14ac:dyDescent="0.25">
      <c r="A750" s="150" t="s">
        <v>1059</v>
      </c>
      <c r="B750" s="79" t="s">
        <v>50</v>
      </c>
      <c r="C750" s="85" t="s">
        <v>50</v>
      </c>
      <c r="D750" s="81" t="str">
        <f t="shared" si="188"/>
        <v>N/A</v>
      </c>
      <c r="E750" s="85" t="s">
        <v>50</v>
      </c>
      <c r="F750" s="81" t="str">
        <f t="shared" si="189"/>
        <v>N/A</v>
      </c>
      <c r="G750" s="85">
        <v>196.53520399000001</v>
      </c>
      <c r="H750" s="81" t="str">
        <f t="shared" si="190"/>
        <v>N/A</v>
      </c>
      <c r="I750" s="82" t="s">
        <v>50</v>
      </c>
      <c r="J750" s="82" t="s">
        <v>50</v>
      </c>
      <c r="K750" s="83" t="s">
        <v>112</v>
      </c>
      <c r="L750" s="84" t="str">
        <f t="shared" si="193"/>
        <v>N/A</v>
      </c>
    </row>
    <row r="751" spans="1:12" x14ac:dyDescent="0.25">
      <c r="A751" s="150" t="s">
        <v>1060</v>
      </c>
      <c r="B751" s="79" t="s">
        <v>50</v>
      </c>
      <c r="C751" s="85" t="s">
        <v>50</v>
      </c>
      <c r="D751" s="81" t="str">
        <f t="shared" si="188"/>
        <v>N/A</v>
      </c>
      <c r="E751" s="85" t="s">
        <v>50</v>
      </c>
      <c r="F751" s="81" t="str">
        <f t="shared" si="189"/>
        <v>N/A</v>
      </c>
      <c r="G751" s="85">
        <v>0</v>
      </c>
      <c r="H751" s="81" t="str">
        <f t="shared" si="190"/>
        <v>N/A</v>
      </c>
      <c r="I751" s="82" t="s">
        <v>50</v>
      </c>
      <c r="J751" s="82" t="s">
        <v>50</v>
      </c>
      <c r="K751" s="83" t="s">
        <v>112</v>
      </c>
      <c r="L751" s="84" t="str">
        <f t="shared" si="193"/>
        <v>N/A</v>
      </c>
    </row>
    <row r="752" spans="1:12" x14ac:dyDescent="0.25">
      <c r="A752" s="150" t="s">
        <v>1061</v>
      </c>
      <c r="B752" s="79" t="s">
        <v>50</v>
      </c>
      <c r="C752" s="80" t="s">
        <v>50</v>
      </c>
      <c r="D752" s="81" t="str">
        <f t="shared" si="188"/>
        <v>N/A</v>
      </c>
      <c r="E752" s="80" t="s">
        <v>50</v>
      </c>
      <c r="F752" s="81" t="str">
        <f t="shared" si="189"/>
        <v>N/A</v>
      </c>
      <c r="G752" s="80">
        <v>0</v>
      </c>
      <c r="H752" s="81" t="str">
        <f t="shared" si="190"/>
        <v>N/A</v>
      </c>
      <c r="I752" s="82" t="s">
        <v>50</v>
      </c>
      <c r="J752" s="82" t="s">
        <v>50</v>
      </c>
      <c r="K752" s="83" t="s">
        <v>112</v>
      </c>
      <c r="L752" s="84" t="str">
        <f t="shared" si="193"/>
        <v>N/A</v>
      </c>
    </row>
    <row r="753" spans="1:12" x14ac:dyDescent="0.25">
      <c r="A753" s="150" t="s">
        <v>1062</v>
      </c>
      <c r="B753" s="79" t="s">
        <v>50</v>
      </c>
      <c r="C753" s="85" t="s">
        <v>50</v>
      </c>
      <c r="D753" s="81" t="str">
        <f t="shared" si="188"/>
        <v>N/A</v>
      </c>
      <c r="E753" s="85" t="s">
        <v>50</v>
      </c>
      <c r="F753" s="81" t="str">
        <f t="shared" si="189"/>
        <v>N/A</v>
      </c>
      <c r="G753" s="85" t="s">
        <v>1088</v>
      </c>
      <c r="H753" s="81" t="str">
        <f t="shared" si="190"/>
        <v>N/A</v>
      </c>
      <c r="I753" s="82" t="s">
        <v>50</v>
      </c>
      <c r="J753" s="82" t="s">
        <v>50</v>
      </c>
      <c r="K753" s="83" t="s">
        <v>112</v>
      </c>
      <c r="L753" s="84" t="str">
        <f t="shared" si="193"/>
        <v>N/A</v>
      </c>
    </row>
    <row r="754" spans="1:12" ht="12.75" customHeight="1" x14ac:dyDescent="0.25">
      <c r="A754" s="148" t="s">
        <v>451</v>
      </c>
      <c r="B754" s="79" t="s">
        <v>50</v>
      </c>
      <c r="C754" s="85">
        <v>41618423</v>
      </c>
      <c r="D754" s="81" t="str">
        <f t="shared" si="188"/>
        <v>N/A</v>
      </c>
      <c r="E754" s="85">
        <v>46567563</v>
      </c>
      <c r="F754" s="81" t="str">
        <f t="shared" si="189"/>
        <v>N/A</v>
      </c>
      <c r="G754" s="85">
        <v>54082519</v>
      </c>
      <c r="H754" s="81" t="str">
        <f t="shared" si="190"/>
        <v>N/A</v>
      </c>
      <c r="I754" s="82">
        <v>11.89</v>
      </c>
      <c r="J754" s="82">
        <v>16.14</v>
      </c>
      <c r="K754" s="83" t="s">
        <v>112</v>
      </c>
      <c r="L754" s="84" t="str">
        <f t="shared" si="192"/>
        <v>No</v>
      </c>
    </row>
    <row r="755" spans="1:12" x14ac:dyDescent="0.25">
      <c r="A755" s="148" t="s">
        <v>452</v>
      </c>
      <c r="B755" s="79" t="s">
        <v>50</v>
      </c>
      <c r="C755" s="80">
        <v>20551</v>
      </c>
      <c r="D755" s="81" t="str">
        <f t="shared" si="188"/>
        <v>N/A</v>
      </c>
      <c r="E755" s="80">
        <v>20669</v>
      </c>
      <c r="F755" s="81" t="str">
        <f t="shared" si="189"/>
        <v>N/A</v>
      </c>
      <c r="G755" s="80">
        <v>32460</v>
      </c>
      <c r="H755" s="81" t="str">
        <f t="shared" si="190"/>
        <v>N/A</v>
      </c>
      <c r="I755" s="82">
        <v>0.57420000000000004</v>
      </c>
      <c r="J755" s="82">
        <v>57.05</v>
      </c>
      <c r="K755" s="83" t="s">
        <v>112</v>
      </c>
      <c r="L755" s="84" t="str">
        <f t="shared" si="192"/>
        <v>No</v>
      </c>
    </row>
    <row r="756" spans="1:12" x14ac:dyDescent="0.25">
      <c r="A756" s="148" t="s">
        <v>453</v>
      </c>
      <c r="B756" s="79" t="s">
        <v>50</v>
      </c>
      <c r="C756" s="85">
        <v>2025.1288502</v>
      </c>
      <c r="D756" s="81" t="str">
        <f t="shared" si="188"/>
        <v>N/A</v>
      </c>
      <c r="E756" s="85">
        <v>2253.0148048000001</v>
      </c>
      <c r="F756" s="81" t="str">
        <f t="shared" si="189"/>
        <v>N/A</v>
      </c>
      <c r="G756" s="85">
        <v>1666.1281269000001</v>
      </c>
      <c r="H756" s="81" t="str">
        <f t="shared" si="190"/>
        <v>N/A</v>
      </c>
      <c r="I756" s="82">
        <v>11.25</v>
      </c>
      <c r="J756" s="82">
        <v>-26</v>
      </c>
      <c r="K756" s="83" t="s">
        <v>112</v>
      </c>
      <c r="L756" s="84" t="str">
        <f t="shared" si="192"/>
        <v>No</v>
      </c>
    </row>
    <row r="757" spans="1:12" x14ac:dyDescent="0.25">
      <c r="A757" s="148" t="s">
        <v>454</v>
      </c>
      <c r="B757" s="79" t="s">
        <v>50</v>
      </c>
      <c r="C757" s="85">
        <v>76865028</v>
      </c>
      <c r="D757" s="81" t="str">
        <f t="shared" ref="D757:D765" si="194">IF($B757="N/A","N/A",IF(C757&gt;10,"No",IF(C757&lt;-10,"No","Yes")))</f>
        <v>N/A</v>
      </c>
      <c r="E757" s="85">
        <v>77782759</v>
      </c>
      <c r="F757" s="81" t="str">
        <f t="shared" ref="F757:F765" si="195">IF($B757="N/A","N/A",IF(E757&gt;10,"No",IF(E757&lt;-10,"No","Yes")))</f>
        <v>N/A</v>
      </c>
      <c r="G757" s="85">
        <v>92305889</v>
      </c>
      <c r="H757" s="81" t="str">
        <f t="shared" ref="H757:H765" si="196">IF($B757="N/A","N/A",IF(G757&gt;10,"No",IF(G757&lt;-10,"No","Yes")))</f>
        <v>N/A</v>
      </c>
      <c r="I757" s="82">
        <v>1.194</v>
      </c>
      <c r="J757" s="82">
        <v>18.670000000000002</v>
      </c>
      <c r="K757" s="83" t="s">
        <v>112</v>
      </c>
      <c r="L757" s="84" t="str">
        <f t="shared" ref="L757:L765" si="197">IF(J757="Div by 0", "N/A", IF(K757="N/A","N/A", IF(J757&gt;VALUE(MID(K757,1,2)), "No", IF(J757&lt;-1*VALUE(MID(K757,1,2)), "No", "Yes"))))</f>
        <v>No</v>
      </c>
    </row>
    <row r="758" spans="1:12" x14ac:dyDescent="0.25">
      <c r="A758" s="148" t="s">
        <v>142</v>
      </c>
      <c r="B758" s="79" t="s">
        <v>50</v>
      </c>
      <c r="C758" s="80">
        <v>1218</v>
      </c>
      <c r="D758" s="81" t="str">
        <f t="shared" si="194"/>
        <v>N/A</v>
      </c>
      <c r="E758" s="80">
        <v>1232</v>
      </c>
      <c r="F758" s="81" t="str">
        <f t="shared" si="195"/>
        <v>N/A</v>
      </c>
      <c r="G758" s="80">
        <v>1744</v>
      </c>
      <c r="H758" s="81" t="str">
        <f t="shared" si="196"/>
        <v>N/A</v>
      </c>
      <c r="I758" s="82">
        <v>1.149</v>
      </c>
      <c r="J758" s="82">
        <v>41.56</v>
      </c>
      <c r="K758" s="83" t="s">
        <v>112</v>
      </c>
      <c r="L758" s="84" t="str">
        <f t="shared" si="197"/>
        <v>No</v>
      </c>
    </row>
    <row r="759" spans="1:12" x14ac:dyDescent="0.25">
      <c r="A759" s="148" t="s">
        <v>455</v>
      </c>
      <c r="B759" s="79" t="s">
        <v>50</v>
      </c>
      <c r="C759" s="85">
        <v>63107.576354999997</v>
      </c>
      <c r="D759" s="81" t="str">
        <f t="shared" si="194"/>
        <v>N/A</v>
      </c>
      <c r="E759" s="85">
        <v>63135.356331000003</v>
      </c>
      <c r="F759" s="81" t="str">
        <f t="shared" si="195"/>
        <v>N/A</v>
      </c>
      <c r="G759" s="85">
        <v>52927.688647000003</v>
      </c>
      <c r="H759" s="81" t="str">
        <f t="shared" si="196"/>
        <v>N/A</v>
      </c>
      <c r="I759" s="82">
        <v>4.3999999999999997E-2</v>
      </c>
      <c r="J759" s="82">
        <v>-16.2</v>
      </c>
      <c r="K759" s="83" t="s">
        <v>112</v>
      </c>
      <c r="L759" s="84" t="str">
        <f t="shared" si="197"/>
        <v>No</v>
      </c>
    </row>
    <row r="760" spans="1:12" x14ac:dyDescent="0.25">
      <c r="A760" s="148" t="s">
        <v>456</v>
      </c>
      <c r="B760" s="79" t="s">
        <v>50</v>
      </c>
      <c r="C760" s="85">
        <v>14477269</v>
      </c>
      <c r="D760" s="81" t="str">
        <f t="shared" si="194"/>
        <v>N/A</v>
      </c>
      <c r="E760" s="85">
        <v>14441419</v>
      </c>
      <c r="F760" s="81" t="str">
        <f t="shared" si="195"/>
        <v>N/A</v>
      </c>
      <c r="G760" s="85">
        <v>48027047</v>
      </c>
      <c r="H760" s="81" t="str">
        <f t="shared" si="196"/>
        <v>N/A</v>
      </c>
      <c r="I760" s="82">
        <v>-0.248</v>
      </c>
      <c r="J760" s="82">
        <v>232.6</v>
      </c>
      <c r="K760" s="83" t="s">
        <v>112</v>
      </c>
      <c r="L760" s="84" t="str">
        <f t="shared" si="197"/>
        <v>No</v>
      </c>
    </row>
    <row r="761" spans="1:12" x14ac:dyDescent="0.25">
      <c r="A761" s="148" t="s">
        <v>457</v>
      </c>
      <c r="B761" s="79" t="s">
        <v>50</v>
      </c>
      <c r="C761" s="80">
        <v>12930</v>
      </c>
      <c r="D761" s="81" t="str">
        <f t="shared" si="194"/>
        <v>N/A</v>
      </c>
      <c r="E761" s="80">
        <v>13116</v>
      </c>
      <c r="F761" s="81" t="str">
        <f t="shared" si="195"/>
        <v>N/A</v>
      </c>
      <c r="G761" s="80">
        <v>34254</v>
      </c>
      <c r="H761" s="81" t="str">
        <f t="shared" si="196"/>
        <v>N/A</v>
      </c>
      <c r="I761" s="82">
        <v>1.4390000000000001</v>
      </c>
      <c r="J761" s="82">
        <v>161.19999999999999</v>
      </c>
      <c r="K761" s="83" t="s">
        <v>112</v>
      </c>
      <c r="L761" s="84" t="str">
        <f t="shared" si="197"/>
        <v>No</v>
      </c>
    </row>
    <row r="762" spans="1:12" x14ac:dyDescent="0.25">
      <c r="A762" s="148" t="s">
        <v>458</v>
      </c>
      <c r="B762" s="79" t="s">
        <v>50</v>
      </c>
      <c r="C762" s="85">
        <v>1119.6650425</v>
      </c>
      <c r="D762" s="81" t="str">
        <f t="shared" si="194"/>
        <v>N/A</v>
      </c>
      <c r="E762" s="85">
        <v>1101.0535987000001</v>
      </c>
      <c r="F762" s="81" t="str">
        <f t="shared" si="195"/>
        <v>N/A</v>
      </c>
      <c r="G762" s="85">
        <v>1402.0858002</v>
      </c>
      <c r="H762" s="81" t="str">
        <f t="shared" si="196"/>
        <v>N/A</v>
      </c>
      <c r="I762" s="82">
        <v>-1.66</v>
      </c>
      <c r="J762" s="82">
        <v>27.34</v>
      </c>
      <c r="K762" s="83" t="s">
        <v>112</v>
      </c>
      <c r="L762" s="84" t="str">
        <f t="shared" si="197"/>
        <v>No</v>
      </c>
    </row>
    <row r="763" spans="1:12" x14ac:dyDescent="0.25">
      <c r="A763" s="148" t="s">
        <v>459</v>
      </c>
      <c r="B763" s="79" t="s">
        <v>50</v>
      </c>
      <c r="C763" s="85">
        <v>497665</v>
      </c>
      <c r="D763" s="81" t="str">
        <f t="shared" si="194"/>
        <v>N/A</v>
      </c>
      <c r="E763" s="85">
        <v>588642</v>
      </c>
      <c r="F763" s="81" t="str">
        <f t="shared" si="195"/>
        <v>N/A</v>
      </c>
      <c r="G763" s="85">
        <v>684398</v>
      </c>
      <c r="H763" s="81" t="str">
        <f t="shared" si="196"/>
        <v>N/A</v>
      </c>
      <c r="I763" s="82">
        <v>18.28</v>
      </c>
      <c r="J763" s="82">
        <v>16.27</v>
      </c>
      <c r="K763" s="83" t="s">
        <v>112</v>
      </c>
      <c r="L763" s="84" t="str">
        <f t="shared" si="197"/>
        <v>No</v>
      </c>
    </row>
    <row r="764" spans="1:12" x14ac:dyDescent="0.25">
      <c r="A764" s="148" t="s">
        <v>143</v>
      </c>
      <c r="B764" s="79" t="s">
        <v>50</v>
      </c>
      <c r="C764" s="80">
        <v>80</v>
      </c>
      <c r="D764" s="81" t="str">
        <f t="shared" si="194"/>
        <v>N/A</v>
      </c>
      <c r="E764" s="80">
        <v>94</v>
      </c>
      <c r="F764" s="81" t="str">
        <f t="shared" si="195"/>
        <v>N/A</v>
      </c>
      <c r="G764" s="80">
        <v>96</v>
      </c>
      <c r="H764" s="81" t="str">
        <f t="shared" si="196"/>
        <v>N/A</v>
      </c>
      <c r="I764" s="82">
        <v>17.5</v>
      </c>
      <c r="J764" s="82">
        <v>2.1280000000000001</v>
      </c>
      <c r="K764" s="83" t="s">
        <v>112</v>
      </c>
      <c r="L764" s="84" t="str">
        <f t="shared" si="197"/>
        <v>Yes</v>
      </c>
    </row>
    <row r="765" spans="1:12" x14ac:dyDescent="0.25">
      <c r="A765" s="148" t="s">
        <v>460</v>
      </c>
      <c r="B765" s="96" t="s">
        <v>50</v>
      </c>
      <c r="C765" s="94">
        <v>6220.8125</v>
      </c>
      <c r="D765" s="98" t="str">
        <f t="shared" si="194"/>
        <v>N/A</v>
      </c>
      <c r="E765" s="94">
        <v>6262.1489362000002</v>
      </c>
      <c r="F765" s="98" t="str">
        <f t="shared" si="195"/>
        <v>N/A</v>
      </c>
      <c r="G765" s="94">
        <v>7129.1458333</v>
      </c>
      <c r="H765" s="98" t="str">
        <f t="shared" si="196"/>
        <v>N/A</v>
      </c>
      <c r="I765" s="99">
        <v>0.66449999999999998</v>
      </c>
      <c r="J765" s="99">
        <v>13.85</v>
      </c>
      <c r="K765" s="90" t="s">
        <v>112</v>
      </c>
      <c r="L765" s="92" t="str">
        <f t="shared" si="197"/>
        <v>Yes</v>
      </c>
    </row>
    <row r="766" spans="1:12" x14ac:dyDescent="0.25">
      <c r="A766" s="219" t="s">
        <v>461</v>
      </c>
      <c r="B766" s="220"/>
      <c r="C766" s="220"/>
      <c r="D766" s="220"/>
      <c r="E766" s="220"/>
      <c r="F766" s="220"/>
      <c r="G766" s="220"/>
      <c r="H766" s="220"/>
      <c r="I766" s="220"/>
      <c r="J766" s="220"/>
      <c r="K766" s="220"/>
      <c r="L766" s="221"/>
    </row>
    <row r="767" spans="1:12" x14ac:dyDescent="0.25">
      <c r="A767" s="148" t="s">
        <v>632</v>
      </c>
      <c r="B767" s="130" t="s">
        <v>50</v>
      </c>
      <c r="C767" s="143">
        <v>2426.5156947999999</v>
      </c>
      <c r="D767" s="102" t="str">
        <f t="shared" ref="D767:D786" si="198">IF($B767="N/A","N/A",IF(C767&gt;10,"No",IF(C767&lt;-10,"No","Yes")))</f>
        <v>N/A</v>
      </c>
      <c r="E767" s="143">
        <v>2258.8212199999998</v>
      </c>
      <c r="F767" s="102" t="str">
        <f t="shared" ref="F767:F786" si="199">IF($B767="N/A","N/A",IF(E767&gt;10,"No",IF(E767&lt;-10,"No","Yes")))</f>
        <v>N/A</v>
      </c>
      <c r="G767" s="143">
        <v>757.94358934000002</v>
      </c>
      <c r="H767" s="102" t="str">
        <f t="shared" ref="H767:H786" si="200">IF($B767="N/A","N/A",IF(G767&gt;10,"No",IF(G767&lt;-10,"No","Yes")))</f>
        <v>N/A</v>
      </c>
      <c r="I767" s="103">
        <v>-6.91</v>
      </c>
      <c r="J767" s="103">
        <v>-66.400000000000006</v>
      </c>
      <c r="K767" s="109" t="s">
        <v>112</v>
      </c>
      <c r="L767" s="104" t="str">
        <f t="shared" ref="L767:L786" si="201">IF(J767="Div by 0", "N/A", IF(K767="N/A","N/A", IF(J767&gt;VALUE(MID(K767,1,2)), "No", IF(J767&lt;-1*VALUE(MID(K767,1,2)), "No", "Yes"))))</f>
        <v>No</v>
      </c>
    </row>
    <row r="768" spans="1:12" x14ac:dyDescent="0.25">
      <c r="A768" s="129" t="s">
        <v>582</v>
      </c>
      <c r="B768" s="79" t="s">
        <v>50</v>
      </c>
      <c r="C768" s="85">
        <v>1733.4379048000001</v>
      </c>
      <c r="D768" s="81" t="str">
        <f t="shared" si="198"/>
        <v>N/A</v>
      </c>
      <c r="E768" s="85">
        <v>2008.6007403000001</v>
      </c>
      <c r="F768" s="81" t="str">
        <f t="shared" si="199"/>
        <v>N/A</v>
      </c>
      <c r="G768" s="85">
        <v>2179.8261828999998</v>
      </c>
      <c r="H768" s="81" t="str">
        <f t="shared" si="200"/>
        <v>N/A</v>
      </c>
      <c r="I768" s="82">
        <v>15.87</v>
      </c>
      <c r="J768" s="82">
        <v>8.5250000000000004</v>
      </c>
      <c r="K768" s="83" t="s">
        <v>112</v>
      </c>
      <c r="L768" s="84" t="str">
        <f t="shared" si="201"/>
        <v>Yes</v>
      </c>
    </row>
    <row r="769" spans="1:12" x14ac:dyDescent="0.25">
      <c r="A769" s="129" t="s">
        <v>585</v>
      </c>
      <c r="B769" s="79" t="s">
        <v>50</v>
      </c>
      <c r="C769" s="85">
        <v>3615.381891</v>
      </c>
      <c r="D769" s="81" t="str">
        <f t="shared" si="198"/>
        <v>N/A</v>
      </c>
      <c r="E769" s="85">
        <v>3608.0284944999999</v>
      </c>
      <c r="F769" s="81" t="str">
        <f t="shared" si="199"/>
        <v>N/A</v>
      </c>
      <c r="G769" s="85">
        <v>4300.7610433</v>
      </c>
      <c r="H769" s="81" t="str">
        <f t="shared" si="200"/>
        <v>N/A</v>
      </c>
      <c r="I769" s="82">
        <v>-0.20300000000000001</v>
      </c>
      <c r="J769" s="82">
        <v>19.2</v>
      </c>
      <c r="K769" s="83" t="s">
        <v>112</v>
      </c>
      <c r="L769" s="84" t="str">
        <f t="shared" si="201"/>
        <v>No</v>
      </c>
    </row>
    <row r="770" spans="1:12" x14ac:dyDescent="0.25">
      <c r="A770" s="129" t="s">
        <v>588</v>
      </c>
      <c r="B770" s="79" t="s">
        <v>50</v>
      </c>
      <c r="C770" s="85">
        <v>894.60262008999996</v>
      </c>
      <c r="D770" s="81" t="str">
        <f t="shared" si="198"/>
        <v>N/A</v>
      </c>
      <c r="E770" s="85">
        <v>687.3878234</v>
      </c>
      <c r="F770" s="81" t="str">
        <f t="shared" si="199"/>
        <v>N/A</v>
      </c>
      <c r="G770" s="85">
        <v>290.79845110999997</v>
      </c>
      <c r="H770" s="81" t="str">
        <f t="shared" si="200"/>
        <v>N/A</v>
      </c>
      <c r="I770" s="82">
        <v>-23.2</v>
      </c>
      <c r="J770" s="82">
        <v>-57.7</v>
      </c>
      <c r="K770" s="83" t="s">
        <v>112</v>
      </c>
      <c r="L770" s="84" t="str">
        <f t="shared" si="201"/>
        <v>No</v>
      </c>
    </row>
    <row r="771" spans="1:12" x14ac:dyDescent="0.25">
      <c r="A771" s="129" t="s">
        <v>590</v>
      </c>
      <c r="B771" s="79" t="s">
        <v>50</v>
      </c>
      <c r="C771" s="85">
        <v>1150.0702768000001</v>
      </c>
      <c r="D771" s="81" t="str">
        <f t="shared" si="198"/>
        <v>N/A</v>
      </c>
      <c r="E771" s="85">
        <v>1016.1315746</v>
      </c>
      <c r="F771" s="81" t="str">
        <f t="shared" si="199"/>
        <v>N/A</v>
      </c>
      <c r="G771" s="85">
        <v>345.20690605999999</v>
      </c>
      <c r="H771" s="81" t="str">
        <f t="shared" si="200"/>
        <v>N/A</v>
      </c>
      <c r="I771" s="82">
        <v>-11.6</v>
      </c>
      <c r="J771" s="82">
        <v>-66</v>
      </c>
      <c r="K771" s="83" t="s">
        <v>112</v>
      </c>
      <c r="L771" s="84" t="str">
        <f t="shared" si="201"/>
        <v>No</v>
      </c>
    </row>
    <row r="772" spans="1:12" x14ac:dyDescent="0.25">
      <c r="A772" s="148" t="s">
        <v>626</v>
      </c>
      <c r="B772" s="79" t="s">
        <v>50</v>
      </c>
      <c r="C772" s="85">
        <v>3103.5766865999999</v>
      </c>
      <c r="D772" s="81" t="str">
        <f t="shared" si="198"/>
        <v>N/A</v>
      </c>
      <c r="E772" s="85">
        <v>2781.7521252000001</v>
      </c>
      <c r="F772" s="81" t="str">
        <f t="shared" si="199"/>
        <v>N/A</v>
      </c>
      <c r="G772" s="85">
        <v>674.56067335</v>
      </c>
      <c r="H772" s="81" t="str">
        <f t="shared" si="200"/>
        <v>N/A</v>
      </c>
      <c r="I772" s="82">
        <v>-10.4</v>
      </c>
      <c r="J772" s="82">
        <v>-75.8</v>
      </c>
      <c r="K772" s="83" t="s">
        <v>112</v>
      </c>
      <c r="L772" s="84" t="str">
        <f t="shared" si="201"/>
        <v>No</v>
      </c>
    </row>
    <row r="773" spans="1:12" x14ac:dyDescent="0.25">
      <c r="A773" s="129" t="s">
        <v>582</v>
      </c>
      <c r="B773" s="79" t="s">
        <v>50</v>
      </c>
      <c r="C773" s="85">
        <v>7641.4519854</v>
      </c>
      <c r="D773" s="81" t="str">
        <f t="shared" si="198"/>
        <v>N/A</v>
      </c>
      <c r="E773" s="85">
        <v>6762.9375991999996</v>
      </c>
      <c r="F773" s="81" t="str">
        <f t="shared" si="199"/>
        <v>N/A</v>
      </c>
      <c r="G773" s="85">
        <v>6868.6143663000003</v>
      </c>
      <c r="H773" s="81" t="str">
        <f t="shared" si="200"/>
        <v>N/A</v>
      </c>
      <c r="I773" s="82">
        <v>-11.5</v>
      </c>
      <c r="J773" s="82">
        <v>1.5629999999999999</v>
      </c>
      <c r="K773" s="83" t="s">
        <v>112</v>
      </c>
      <c r="L773" s="84" t="str">
        <f t="shared" si="201"/>
        <v>Yes</v>
      </c>
    </row>
    <row r="774" spans="1:12" x14ac:dyDescent="0.25">
      <c r="A774" s="129" t="s">
        <v>585</v>
      </c>
      <c r="B774" s="79" t="s">
        <v>50</v>
      </c>
      <c r="C774" s="85">
        <v>4528.9018556999999</v>
      </c>
      <c r="D774" s="81" t="str">
        <f t="shared" si="198"/>
        <v>N/A</v>
      </c>
      <c r="E774" s="85">
        <v>4430.2645298999996</v>
      </c>
      <c r="F774" s="81" t="str">
        <f t="shared" si="199"/>
        <v>N/A</v>
      </c>
      <c r="G774" s="85">
        <v>4437.0460270000003</v>
      </c>
      <c r="H774" s="81" t="str">
        <f t="shared" si="200"/>
        <v>N/A</v>
      </c>
      <c r="I774" s="82">
        <v>-2.1800000000000002</v>
      </c>
      <c r="J774" s="82">
        <v>0.15310000000000001</v>
      </c>
      <c r="K774" s="83" t="s">
        <v>112</v>
      </c>
      <c r="L774" s="84" t="str">
        <f t="shared" si="201"/>
        <v>Yes</v>
      </c>
    </row>
    <row r="775" spans="1:12" x14ac:dyDescent="0.25">
      <c r="A775" s="129" t="s">
        <v>588</v>
      </c>
      <c r="B775" s="79" t="s">
        <v>50</v>
      </c>
      <c r="C775" s="85">
        <v>984.19259939999995</v>
      </c>
      <c r="D775" s="81" t="str">
        <f t="shared" si="198"/>
        <v>N/A</v>
      </c>
      <c r="E775" s="85">
        <v>811.23516540000003</v>
      </c>
      <c r="F775" s="81" t="str">
        <f t="shared" si="199"/>
        <v>N/A</v>
      </c>
      <c r="G775" s="85">
        <v>180.42380267999999</v>
      </c>
      <c r="H775" s="81" t="str">
        <f t="shared" si="200"/>
        <v>N/A</v>
      </c>
      <c r="I775" s="82">
        <v>-17.600000000000001</v>
      </c>
      <c r="J775" s="82">
        <v>-77.8</v>
      </c>
      <c r="K775" s="83" t="s">
        <v>112</v>
      </c>
      <c r="L775" s="84" t="str">
        <f t="shared" si="201"/>
        <v>No</v>
      </c>
    </row>
    <row r="776" spans="1:12" x14ac:dyDescent="0.25">
      <c r="A776" s="129" t="s">
        <v>590</v>
      </c>
      <c r="B776" s="79" t="s">
        <v>50</v>
      </c>
      <c r="C776" s="85">
        <v>14.236385761999999</v>
      </c>
      <c r="D776" s="81" t="str">
        <f t="shared" si="198"/>
        <v>N/A</v>
      </c>
      <c r="E776" s="85">
        <v>3.2802188826999998</v>
      </c>
      <c r="F776" s="81" t="str">
        <f t="shared" si="199"/>
        <v>N/A</v>
      </c>
      <c r="G776" s="85">
        <v>2.9935615371000002</v>
      </c>
      <c r="H776" s="81" t="str">
        <f t="shared" si="200"/>
        <v>N/A</v>
      </c>
      <c r="I776" s="82">
        <v>-77</v>
      </c>
      <c r="J776" s="82">
        <v>-8.74</v>
      </c>
      <c r="K776" s="83" t="s">
        <v>112</v>
      </c>
      <c r="L776" s="84" t="str">
        <f t="shared" si="201"/>
        <v>Yes</v>
      </c>
    </row>
    <row r="777" spans="1:12" x14ac:dyDescent="0.25">
      <c r="A777" s="148" t="s">
        <v>239</v>
      </c>
      <c r="B777" s="79" t="s">
        <v>50</v>
      </c>
      <c r="C777" s="85">
        <v>2763.1074862999999</v>
      </c>
      <c r="D777" s="81" t="str">
        <f t="shared" si="198"/>
        <v>N/A</v>
      </c>
      <c r="E777" s="85">
        <v>2761.3286665000001</v>
      </c>
      <c r="F777" s="81" t="str">
        <f t="shared" si="199"/>
        <v>N/A</v>
      </c>
      <c r="G777" s="85">
        <v>967.75248925000005</v>
      </c>
      <c r="H777" s="81" t="str">
        <f t="shared" si="200"/>
        <v>N/A</v>
      </c>
      <c r="I777" s="82">
        <v>-6.4000000000000001E-2</v>
      </c>
      <c r="J777" s="82">
        <v>-65</v>
      </c>
      <c r="K777" s="83" t="s">
        <v>112</v>
      </c>
      <c r="L777" s="84" t="str">
        <f t="shared" si="201"/>
        <v>No</v>
      </c>
    </row>
    <row r="778" spans="1:12" x14ac:dyDescent="0.25">
      <c r="A778" s="129" t="s">
        <v>582</v>
      </c>
      <c r="B778" s="79" t="s">
        <v>50</v>
      </c>
      <c r="C778" s="85">
        <v>1863.7983667000001</v>
      </c>
      <c r="D778" s="81" t="str">
        <f t="shared" si="198"/>
        <v>N/A</v>
      </c>
      <c r="E778" s="85">
        <v>2184.3186145</v>
      </c>
      <c r="F778" s="81" t="str">
        <f t="shared" si="199"/>
        <v>N/A</v>
      </c>
      <c r="G778" s="85">
        <v>2524.931846</v>
      </c>
      <c r="H778" s="81" t="str">
        <f t="shared" si="200"/>
        <v>N/A</v>
      </c>
      <c r="I778" s="82">
        <v>17.2</v>
      </c>
      <c r="J778" s="82">
        <v>15.59</v>
      </c>
      <c r="K778" s="83" t="s">
        <v>112</v>
      </c>
      <c r="L778" s="84" t="str">
        <f t="shared" si="201"/>
        <v>No</v>
      </c>
    </row>
    <row r="779" spans="1:12" x14ac:dyDescent="0.25">
      <c r="A779" s="129" t="s">
        <v>585</v>
      </c>
      <c r="B779" s="79" t="s">
        <v>50</v>
      </c>
      <c r="C779" s="85">
        <v>4746.8101909999996</v>
      </c>
      <c r="D779" s="81" t="str">
        <f t="shared" si="198"/>
        <v>N/A</v>
      </c>
      <c r="E779" s="85">
        <v>5068.4593696000002</v>
      </c>
      <c r="F779" s="81" t="str">
        <f t="shared" si="199"/>
        <v>N/A</v>
      </c>
      <c r="G779" s="85">
        <v>5418.527744</v>
      </c>
      <c r="H779" s="81" t="str">
        <f t="shared" si="200"/>
        <v>N/A</v>
      </c>
      <c r="I779" s="82">
        <v>6.7759999999999998</v>
      </c>
      <c r="J779" s="82">
        <v>6.907</v>
      </c>
      <c r="K779" s="83" t="s">
        <v>112</v>
      </c>
      <c r="L779" s="84" t="str">
        <f t="shared" si="201"/>
        <v>Yes</v>
      </c>
    </row>
    <row r="780" spans="1:12" x14ac:dyDescent="0.25">
      <c r="A780" s="129" t="s">
        <v>588</v>
      </c>
      <c r="B780" s="79" t="s">
        <v>50</v>
      </c>
      <c r="C780" s="85">
        <v>394.05140581000001</v>
      </c>
      <c r="D780" s="81" t="str">
        <f t="shared" si="198"/>
        <v>N/A</v>
      </c>
      <c r="E780" s="85">
        <v>358.25569571</v>
      </c>
      <c r="F780" s="81" t="str">
        <f t="shared" si="199"/>
        <v>N/A</v>
      </c>
      <c r="G780" s="85">
        <v>290.93214656999999</v>
      </c>
      <c r="H780" s="81" t="str">
        <f t="shared" si="200"/>
        <v>N/A</v>
      </c>
      <c r="I780" s="82">
        <v>-9.08</v>
      </c>
      <c r="J780" s="82">
        <v>-18.8</v>
      </c>
      <c r="K780" s="83" t="s">
        <v>112</v>
      </c>
      <c r="L780" s="84" t="str">
        <f t="shared" si="201"/>
        <v>No</v>
      </c>
    </row>
    <row r="781" spans="1:12" x14ac:dyDescent="0.25">
      <c r="A781" s="129" t="s">
        <v>590</v>
      </c>
      <c r="B781" s="79" t="s">
        <v>50</v>
      </c>
      <c r="C781" s="85">
        <v>293.08731366000001</v>
      </c>
      <c r="D781" s="81" t="str">
        <f t="shared" si="198"/>
        <v>N/A</v>
      </c>
      <c r="E781" s="85">
        <v>321.92461614000001</v>
      </c>
      <c r="F781" s="81" t="str">
        <f t="shared" si="199"/>
        <v>N/A</v>
      </c>
      <c r="G781" s="85">
        <v>650.26145914999995</v>
      </c>
      <c r="H781" s="81" t="str">
        <f t="shared" si="200"/>
        <v>N/A</v>
      </c>
      <c r="I781" s="82">
        <v>9.8390000000000004</v>
      </c>
      <c r="J781" s="82">
        <v>102</v>
      </c>
      <c r="K781" s="83" t="s">
        <v>112</v>
      </c>
      <c r="L781" s="84" t="str">
        <f t="shared" si="201"/>
        <v>No</v>
      </c>
    </row>
    <row r="782" spans="1:12" x14ac:dyDescent="0.25">
      <c r="A782" s="148" t="s">
        <v>627</v>
      </c>
      <c r="B782" s="79" t="s">
        <v>50</v>
      </c>
      <c r="C782" s="85">
        <v>6104.7362983000003</v>
      </c>
      <c r="D782" s="81" t="str">
        <f t="shared" si="198"/>
        <v>N/A</v>
      </c>
      <c r="E782" s="85">
        <v>5895.4233938999996</v>
      </c>
      <c r="F782" s="81" t="str">
        <f t="shared" si="199"/>
        <v>N/A</v>
      </c>
      <c r="G782" s="85">
        <v>1821.2624106000001</v>
      </c>
      <c r="H782" s="81" t="str">
        <f t="shared" si="200"/>
        <v>N/A</v>
      </c>
      <c r="I782" s="82">
        <v>-3.43</v>
      </c>
      <c r="J782" s="82">
        <v>-69.099999999999994</v>
      </c>
      <c r="K782" s="83" t="s">
        <v>112</v>
      </c>
      <c r="L782" s="84" t="str">
        <f t="shared" si="201"/>
        <v>No</v>
      </c>
    </row>
    <row r="783" spans="1:12" x14ac:dyDescent="0.25">
      <c r="A783" s="129" t="s">
        <v>582</v>
      </c>
      <c r="B783" s="79" t="s">
        <v>50</v>
      </c>
      <c r="C783" s="85">
        <v>3922.1022247000001</v>
      </c>
      <c r="D783" s="81" t="str">
        <f t="shared" si="198"/>
        <v>N/A</v>
      </c>
      <c r="E783" s="85">
        <v>4337.7654679999996</v>
      </c>
      <c r="F783" s="81" t="str">
        <f t="shared" si="199"/>
        <v>N/A</v>
      </c>
      <c r="G783" s="85">
        <v>4664.0247609999997</v>
      </c>
      <c r="H783" s="81" t="str">
        <f t="shared" si="200"/>
        <v>N/A</v>
      </c>
      <c r="I783" s="82">
        <v>10.6</v>
      </c>
      <c r="J783" s="82">
        <v>7.5209999999999999</v>
      </c>
      <c r="K783" s="83" t="s">
        <v>112</v>
      </c>
      <c r="L783" s="84" t="str">
        <f t="shared" si="201"/>
        <v>Yes</v>
      </c>
    </row>
    <row r="784" spans="1:12" x14ac:dyDescent="0.25">
      <c r="A784" s="129" t="s">
        <v>585</v>
      </c>
      <c r="B784" s="79" t="s">
        <v>50</v>
      </c>
      <c r="C784" s="85">
        <v>9744.1090681000005</v>
      </c>
      <c r="D784" s="81" t="str">
        <f t="shared" si="198"/>
        <v>N/A</v>
      </c>
      <c r="E784" s="85">
        <v>10061.510473</v>
      </c>
      <c r="F784" s="81" t="str">
        <f t="shared" si="199"/>
        <v>N/A</v>
      </c>
      <c r="G784" s="85">
        <v>10912.76734</v>
      </c>
      <c r="H784" s="81" t="str">
        <f t="shared" si="200"/>
        <v>N/A</v>
      </c>
      <c r="I784" s="82">
        <v>3.2570000000000001</v>
      </c>
      <c r="J784" s="82">
        <v>8.4610000000000003</v>
      </c>
      <c r="K784" s="83" t="s">
        <v>112</v>
      </c>
      <c r="L784" s="84" t="str">
        <f t="shared" si="201"/>
        <v>Yes</v>
      </c>
    </row>
    <row r="785" spans="1:12" x14ac:dyDescent="0.25">
      <c r="A785" s="129" t="s">
        <v>588</v>
      </c>
      <c r="B785" s="79" t="s">
        <v>50</v>
      </c>
      <c r="C785" s="85">
        <v>2311.9782424999999</v>
      </c>
      <c r="D785" s="81" t="str">
        <f t="shared" si="198"/>
        <v>N/A</v>
      </c>
      <c r="E785" s="85">
        <v>2107.7752607000002</v>
      </c>
      <c r="F785" s="81" t="str">
        <f t="shared" si="199"/>
        <v>N/A</v>
      </c>
      <c r="G785" s="85">
        <v>704.54534451999996</v>
      </c>
      <c r="H785" s="81" t="str">
        <f t="shared" si="200"/>
        <v>N/A</v>
      </c>
      <c r="I785" s="82">
        <v>-8.83</v>
      </c>
      <c r="J785" s="82">
        <v>-66.599999999999994</v>
      </c>
      <c r="K785" s="83" t="s">
        <v>112</v>
      </c>
      <c r="L785" s="84" t="str">
        <f t="shared" si="201"/>
        <v>No</v>
      </c>
    </row>
    <row r="786" spans="1:12" x14ac:dyDescent="0.25">
      <c r="A786" s="129" t="s">
        <v>590</v>
      </c>
      <c r="B786" s="96" t="s">
        <v>50</v>
      </c>
      <c r="C786" s="94">
        <v>1032.1892303</v>
      </c>
      <c r="D786" s="98" t="str">
        <f t="shared" si="198"/>
        <v>N/A</v>
      </c>
      <c r="E786" s="94">
        <v>949.67886311999996</v>
      </c>
      <c r="F786" s="98" t="str">
        <f t="shared" si="199"/>
        <v>N/A</v>
      </c>
      <c r="G786" s="94">
        <v>628.36513398</v>
      </c>
      <c r="H786" s="98" t="str">
        <f t="shared" si="200"/>
        <v>N/A</v>
      </c>
      <c r="I786" s="99">
        <v>-7.99</v>
      </c>
      <c r="J786" s="99">
        <v>-33.799999999999997</v>
      </c>
      <c r="K786" s="90" t="s">
        <v>112</v>
      </c>
      <c r="L786" s="92" t="str">
        <f t="shared" si="201"/>
        <v>No</v>
      </c>
    </row>
    <row r="787" spans="1:12" x14ac:dyDescent="0.25">
      <c r="A787" s="219" t="s">
        <v>462</v>
      </c>
      <c r="B787" s="220"/>
      <c r="C787" s="220"/>
      <c r="D787" s="220"/>
      <c r="E787" s="220"/>
      <c r="F787" s="220"/>
      <c r="G787" s="220"/>
      <c r="H787" s="220"/>
      <c r="I787" s="220"/>
      <c r="J787" s="220"/>
      <c r="K787" s="220"/>
      <c r="L787" s="221"/>
    </row>
    <row r="788" spans="1:12" x14ac:dyDescent="0.25">
      <c r="A788" s="148" t="s">
        <v>463</v>
      </c>
      <c r="B788" s="130" t="s">
        <v>50</v>
      </c>
      <c r="C788" s="110">
        <v>21.250580959000001</v>
      </c>
      <c r="D788" s="102" t="str">
        <f t="shared" ref="D788:D819" si="202">IF($B788="N/A","N/A",IF(C788&gt;10,"No",IF(C788&lt;-10,"No","Yes")))</f>
        <v>N/A</v>
      </c>
      <c r="E788" s="110">
        <v>19.498702140999999</v>
      </c>
      <c r="F788" s="102" t="str">
        <f t="shared" ref="F788:F819" si="203">IF($B788="N/A","N/A",IF(E788&gt;10,"No",IF(E788&lt;-10,"No","Yes")))</f>
        <v>N/A</v>
      </c>
      <c r="G788" s="110">
        <v>6.4668025931999997</v>
      </c>
      <c r="H788" s="102" t="str">
        <f t="shared" ref="H788:H819" si="204">IF($B788="N/A","N/A",IF(G788&gt;10,"No",IF(G788&lt;-10,"No","Yes")))</f>
        <v>N/A</v>
      </c>
      <c r="I788" s="103">
        <v>-8.24</v>
      </c>
      <c r="J788" s="103">
        <v>-66.8</v>
      </c>
      <c r="K788" s="109" t="s">
        <v>112</v>
      </c>
      <c r="L788" s="104" t="str">
        <f t="shared" ref="L788:L819" si="205">IF(J788="Div by 0", "N/A", IF(K788="N/A","N/A", IF(J788&gt;VALUE(MID(K788,1,2)), "No", IF(J788&lt;-1*VALUE(MID(K788,1,2)), "No", "Yes"))))</f>
        <v>No</v>
      </c>
    </row>
    <row r="789" spans="1:12" x14ac:dyDescent="0.25">
      <c r="A789" s="129" t="s">
        <v>582</v>
      </c>
      <c r="B789" s="79" t="s">
        <v>50</v>
      </c>
      <c r="C789" s="87">
        <v>16.502393691999998</v>
      </c>
      <c r="D789" s="81" t="str">
        <f t="shared" si="202"/>
        <v>N/A</v>
      </c>
      <c r="E789" s="87">
        <v>17.556848228</v>
      </c>
      <c r="F789" s="81" t="str">
        <f t="shared" si="203"/>
        <v>N/A</v>
      </c>
      <c r="G789" s="87">
        <v>17.112037264000001</v>
      </c>
      <c r="H789" s="81" t="str">
        <f t="shared" si="204"/>
        <v>N/A</v>
      </c>
      <c r="I789" s="82">
        <v>6.39</v>
      </c>
      <c r="J789" s="82">
        <v>-2.5299999999999998</v>
      </c>
      <c r="K789" s="83" t="s">
        <v>112</v>
      </c>
      <c r="L789" s="84" t="str">
        <f t="shared" si="205"/>
        <v>Yes</v>
      </c>
    </row>
    <row r="790" spans="1:12" x14ac:dyDescent="0.25">
      <c r="A790" s="129" t="s">
        <v>585</v>
      </c>
      <c r="B790" s="79" t="s">
        <v>50</v>
      </c>
      <c r="C790" s="87">
        <v>22.780472911</v>
      </c>
      <c r="D790" s="81" t="str">
        <f t="shared" si="202"/>
        <v>N/A</v>
      </c>
      <c r="E790" s="87">
        <v>22.040829897999998</v>
      </c>
      <c r="F790" s="81" t="str">
        <f t="shared" si="203"/>
        <v>N/A</v>
      </c>
      <c r="G790" s="87">
        <v>22.057789426999999</v>
      </c>
      <c r="H790" s="81" t="str">
        <f t="shared" si="204"/>
        <v>N/A</v>
      </c>
      <c r="I790" s="82">
        <v>-3.25</v>
      </c>
      <c r="J790" s="82">
        <v>7.6899999999999996E-2</v>
      </c>
      <c r="K790" s="83" t="s">
        <v>112</v>
      </c>
      <c r="L790" s="84" t="str">
        <f t="shared" si="205"/>
        <v>Yes</v>
      </c>
    </row>
    <row r="791" spans="1:12" x14ac:dyDescent="0.25">
      <c r="A791" s="129" t="s">
        <v>588</v>
      </c>
      <c r="B791" s="79" t="s">
        <v>50</v>
      </c>
      <c r="C791" s="87">
        <v>11.974258791</v>
      </c>
      <c r="D791" s="81" t="str">
        <f t="shared" si="202"/>
        <v>N/A</v>
      </c>
      <c r="E791" s="87">
        <v>10.41318059</v>
      </c>
      <c r="F791" s="81" t="str">
        <f t="shared" si="203"/>
        <v>N/A</v>
      </c>
      <c r="G791" s="87">
        <v>3.3494889117</v>
      </c>
      <c r="H791" s="81" t="str">
        <f t="shared" si="204"/>
        <v>N/A</v>
      </c>
      <c r="I791" s="82">
        <v>-13</v>
      </c>
      <c r="J791" s="82">
        <v>-67.8</v>
      </c>
      <c r="K791" s="83" t="s">
        <v>112</v>
      </c>
      <c r="L791" s="84" t="str">
        <f t="shared" si="205"/>
        <v>No</v>
      </c>
    </row>
    <row r="792" spans="1:12" x14ac:dyDescent="0.25">
      <c r="A792" s="129" t="s">
        <v>590</v>
      </c>
      <c r="B792" s="79" t="s">
        <v>50</v>
      </c>
      <c r="C792" s="87">
        <v>30.666261028000001</v>
      </c>
      <c r="D792" s="81" t="str">
        <f t="shared" si="202"/>
        <v>N/A</v>
      </c>
      <c r="E792" s="87">
        <v>25.383861483</v>
      </c>
      <c r="F792" s="81" t="str">
        <f t="shared" si="203"/>
        <v>N/A</v>
      </c>
      <c r="G792" s="87">
        <v>6.6758587614999998</v>
      </c>
      <c r="H792" s="81" t="str">
        <f t="shared" si="204"/>
        <v>N/A</v>
      </c>
      <c r="I792" s="82">
        <v>-17.2</v>
      </c>
      <c r="J792" s="82">
        <v>-73.7</v>
      </c>
      <c r="K792" s="83" t="s">
        <v>112</v>
      </c>
      <c r="L792" s="84" t="str">
        <f t="shared" si="205"/>
        <v>No</v>
      </c>
    </row>
    <row r="793" spans="1:12" ht="12.75" customHeight="1" x14ac:dyDescent="0.25">
      <c r="A793" s="148" t="s">
        <v>464</v>
      </c>
      <c r="B793" s="79" t="s">
        <v>50</v>
      </c>
      <c r="C793" s="87">
        <v>5.1124378821000001</v>
      </c>
      <c r="D793" s="81" t="str">
        <f t="shared" si="202"/>
        <v>N/A</v>
      </c>
      <c r="E793" s="87">
        <v>4.3786502270999996</v>
      </c>
      <c r="F793" s="81" t="str">
        <f t="shared" si="203"/>
        <v>N/A</v>
      </c>
      <c r="G793" s="87">
        <v>1.0666051491999999</v>
      </c>
      <c r="H793" s="81" t="str">
        <f t="shared" si="204"/>
        <v>N/A</v>
      </c>
      <c r="I793" s="82">
        <v>-14.4</v>
      </c>
      <c r="J793" s="82">
        <v>-75.599999999999994</v>
      </c>
      <c r="K793" s="83" t="s">
        <v>112</v>
      </c>
      <c r="L793" s="84" t="str">
        <f t="shared" si="205"/>
        <v>No</v>
      </c>
    </row>
    <row r="794" spans="1:12" x14ac:dyDescent="0.25">
      <c r="A794" s="129" t="s">
        <v>582</v>
      </c>
      <c r="B794" s="79" t="s">
        <v>50</v>
      </c>
      <c r="C794" s="87">
        <v>16.164460715000001</v>
      </c>
      <c r="D794" s="81" t="str">
        <f t="shared" si="202"/>
        <v>N/A</v>
      </c>
      <c r="E794" s="87">
        <v>14.278159704</v>
      </c>
      <c r="F794" s="81" t="str">
        <f t="shared" si="203"/>
        <v>N/A</v>
      </c>
      <c r="G794" s="87">
        <v>13.164991419</v>
      </c>
      <c r="H794" s="81" t="str">
        <f t="shared" si="204"/>
        <v>N/A</v>
      </c>
      <c r="I794" s="82">
        <v>-11.7</v>
      </c>
      <c r="J794" s="82">
        <v>-7.8</v>
      </c>
      <c r="K794" s="83" t="s">
        <v>112</v>
      </c>
      <c r="L794" s="84" t="str">
        <f t="shared" si="205"/>
        <v>Yes</v>
      </c>
    </row>
    <row r="795" spans="1:12" x14ac:dyDescent="0.25">
      <c r="A795" s="129" t="s">
        <v>585</v>
      </c>
      <c r="B795" s="79" t="s">
        <v>50</v>
      </c>
      <c r="C795" s="87">
        <v>7.4736235030999998</v>
      </c>
      <c r="D795" s="81" t="str">
        <f t="shared" si="202"/>
        <v>N/A</v>
      </c>
      <c r="E795" s="87">
        <v>6.9424125548999998</v>
      </c>
      <c r="F795" s="81" t="str">
        <f t="shared" si="203"/>
        <v>N/A</v>
      </c>
      <c r="G795" s="87">
        <v>6.6771079715999999</v>
      </c>
      <c r="H795" s="81" t="str">
        <f t="shared" si="204"/>
        <v>N/A</v>
      </c>
      <c r="I795" s="82">
        <v>-7.11</v>
      </c>
      <c r="J795" s="82">
        <v>-3.82</v>
      </c>
      <c r="K795" s="83" t="s">
        <v>112</v>
      </c>
      <c r="L795" s="84" t="str">
        <f t="shared" si="205"/>
        <v>Yes</v>
      </c>
    </row>
    <row r="796" spans="1:12" x14ac:dyDescent="0.25">
      <c r="A796" s="129" t="s">
        <v>588</v>
      </c>
      <c r="B796" s="79" t="s">
        <v>50</v>
      </c>
      <c r="C796" s="87">
        <v>0.55925840800000004</v>
      </c>
      <c r="D796" s="81" t="str">
        <f t="shared" si="202"/>
        <v>N/A</v>
      </c>
      <c r="E796" s="87">
        <v>0.42476509200000001</v>
      </c>
      <c r="F796" s="81" t="str">
        <f t="shared" si="203"/>
        <v>N/A</v>
      </c>
      <c r="G796" s="87">
        <v>0.2840957516</v>
      </c>
      <c r="H796" s="81" t="str">
        <f t="shared" si="204"/>
        <v>N/A</v>
      </c>
      <c r="I796" s="82">
        <v>-24</v>
      </c>
      <c r="J796" s="82">
        <v>-33.1</v>
      </c>
      <c r="K796" s="83" t="s">
        <v>112</v>
      </c>
      <c r="L796" s="84" t="str">
        <f t="shared" si="205"/>
        <v>No</v>
      </c>
    </row>
    <row r="797" spans="1:12" x14ac:dyDescent="0.25">
      <c r="A797" s="129" t="s">
        <v>590</v>
      </c>
      <c r="B797" s="79" t="s">
        <v>50</v>
      </c>
      <c r="C797" s="87">
        <v>0.1014095933</v>
      </c>
      <c r="D797" s="81" t="str">
        <f t="shared" si="202"/>
        <v>N/A</v>
      </c>
      <c r="E797" s="87">
        <v>4.0836327999999998E-2</v>
      </c>
      <c r="F797" s="81" t="str">
        <f t="shared" si="203"/>
        <v>N/A</v>
      </c>
      <c r="G797" s="87">
        <v>2.158144E-2</v>
      </c>
      <c r="H797" s="81" t="str">
        <f t="shared" si="204"/>
        <v>N/A</v>
      </c>
      <c r="I797" s="82">
        <v>-59.7</v>
      </c>
      <c r="J797" s="82">
        <v>-47.2</v>
      </c>
      <c r="K797" s="83" t="s">
        <v>112</v>
      </c>
      <c r="L797" s="84" t="str">
        <f t="shared" si="205"/>
        <v>No</v>
      </c>
    </row>
    <row r="798" spans="1:12" x14ac:dyDescent="0.25">
      <c r="A798" s="148" t="s">
        <v>465</v>
      </c>
      <c r="B798" s="79" t="s">
        <v>50</v>
      </c>
      <c r="C798" s="87">
        <v>0.13986013990000001</v>
      </c>
      <c r="D798" s="81" t="str">
        <f t="shared" si="202"/>
        <v>N/A</v>
      </c>
      <c r="E798" s="87">
        <v>0.1482030382</v>
      </c>
      <c r="F798" s="81" t="str">
        <f t="shared" si="203"/>
        <v>N/A</v>
      </c>
      <c r="G798" s="87">
        <v>3.18066158E-2</v>
      </c>
      <c r="H798" s="81" t="str">
        <f t="shared" si="204"/>
        <v>N/A</v>
      </c>
      <c r="I798" s="82">
        <v>5.9649999999999999</v>
      </c>
      <c r="J798" s="82">
        <v>-78.5</v>
      </c>
      <c r="K798" s="83" t="s">
        <v>112</v>
      </c>
      <c r="L798" s="84" t="str">
        <f t="shared" si="205"/>
        <v>No</v>
      </c>
    </row>
    <row r="799" spans="1:12" ht="12.75" customHeight="1" x14ac:dyDescent="0.25">
      <c r="A799" s="148" t="s">
        <v>466</v>
      </c>
      <c r="B799" s="79" t="s">
        <v>50</v>
      </c>
      <c r="C799" s="87">
        <v>57.507775911000003</v>
      </c>
      <c r="D799" s="81" t="str">
        <f t="shared" si="202"/>
        <v>N/A</v>
      </c>
      <c r="E799" s="87">
        <v>52.946138871000002</v>
      </c>
      <c r="F799" s="81" t="str">
        <f t="shared" si="203"/>
        <v>N/A</v>
      </c>
      <c r="G799" s="87">
        <v>60.838899877000003</v>
      </c>
      <c r="H799" s="81" t="str">
        <f t="shared" si="204"/>
        <v>N/A</v>
      </c>
      <c r="I799" s="82">
        <v>-7.93</v>
      </c>
      <c r="J799" s="82">
        <v>14.91</v>
      </c>
      <c r="K799" s="83" t="s">
        <v>112</v>
      </c>
      <c r="L799" s="84" t="str">
        <f t="shared" si="205"/>
        <v>Yes</v>
      </c>
    </row>
    <row r="800" spans="1:12" x14ac:dyDescent="0.25">
      <c r="A800" s="129" t="s">
        <v>582</v>
      </c>
      <c r="B800" s="79" t="s">
        <v>50</v>
      </c>
      <c r="C800" s="87">
        <v>69.923965080000002</v>
      </c>
      <c r="D800" s="81" t="str">
        <f t="shared" si="202"/>
        <v>N/A</v>
      </c>
      <c r="E800" s="87">
        <v>73.241671073999996</v>
      </c>
      <c r="F800" s="81" t="str">
        <f t="shared" si="203"/>
        <v>N/A</v>
      </c>
      <c r="G800" s="87">
        <v>75.386124050000006</v>
      </c>
      <c r="H800" s="81" t="str">
        <f t="shared" si="204"/>
        <v>N/A</v>
      </c>
      <c r="I800" s="82">
        <v>4.7450000000000001</v>
      </c>
      <c r="J800" s="82">
        <v>2.9279999999999999</v>
      </c>
      <c r="K800" s="83" t="s">
        <v>112</v>
      </c>
      <c r="L800" s="84" t="str">
        <f t="shared" si="205"/>
        <v>Yes</v>
      </c>
    </row>
    <row r="801" spans="1:12" x14ac:dyDescent="0.25">
      <c r="A801" s="129" t="s">
        <v>585</v>
      </c>
      <c r="B801" s="79" t="s">
        <v>50</v>
      </c>
      <c r="C801" s="87">
        <v>85.670183532999999</v>
      </c>
      <c r="D801" s="81" t="str">
        <f t="shared" si="202"/>
        <v>N/A</v>
      </c>
      <c r="E801" s="87">
        <v>84.858358824000007</v>
      </c>
      <c r="F801" s="81" t="str">
        <f t="shared" si="203"/>
        <v>N/A</v>
      </c>
      <c r="G801" s="87">
        <v>85.779581922000006</v>
      </c>
      <c r="H801" s="81" t="str">
        <f t="shared" si="204"/>
        <v>N/A</v>
      </c>
      <c r="I801" s="82">
        <v>-0.94799999999999995</v>
      </c>
      <c r="J801" s="82">
        <v>1.0860000000000001</v>
      </c>
      <c r="K801" s="83" t="s">
        <v>112</v>
      </c>
      <c r="L801" s="84" t="str">
        <f t="shared" si="205"/>
        <v>Yes</v>
      </c>
    </row>
    <row r="802" spans="1:12" x14ac:dyDescent="0.25">
      <c r="A802" s="129" t="s">
        <v>588</v>
      </c>
      <c r="B802" s="79" t="s">
        <v>50</v>
      </c>
      <c r="C802" s="87">
        <v>20.217574504000002</v>
      </c>
      <c r="D802" s="81" t="str">
        <f t="shared" si="202"/>
        <v>N/A</v>
      </c>
      <c r="E802" s="87">
        <v>15.143519114</v>
      </c>
      <c r="F802" s="81" t="str">
        <f t="shared" si="203"/>
        <v>N/A</v>
      </c>
      <c r="G802" s="87">
        <v>54.186719091999997</v>
      </c>
      <c r="H802" s="81" t="str">
        <f t="shared" si="204"/>
        <v>N/A</v>
      </c>
      <c r="I802" s="82">
        <v>-25.1</v>
      </c>
      <c r="J802" s="82">
        <v>257.8</v>
      </c>
      <c r="K802" s="83" t="s">
        <v>112</v>
      </c>
      <c r="L802" s="84" t="str">
        <f t="shared" si="205"/>
        <v>No</v>
      </c>
    </row>
    <row r="803" spans="1:12" x14ac:dyDescent="0.25">
      <c r="A803" s="129" t="s">
        <v>590</v>
      </c>
      <c r="B803" s="79" t="s">
        <v>50</v>
      </c>
      <c r="C803" s="87">
        <v>18.213162964999999</v>
      </c>
      <c r="D803" s="81" t="str">
        <f t="shared" si="202"/>
        <v>N/A</v>
      </c>
      <c r="E803" s="87">
        <v>16.261025808999999</v>
      </c>
      <c r="F803" s="81" t="str">
        <f t="shared" si="203"/>
        <v>N/A</v>
      </c>
      <c r="G803" s="87">
        <v>64.809064204999999</v>
      </c>
      <c r="H803" s="81" t="str">
        <f t="shared" si="204"/>
        <v>N/A</v>
      </c>
      <c r="I803" s="82">
        <v>-10.7</v>
      </c>
      <c r="J803" s="82">
        <v>298.60000000000002</v>
      </c>
      <c r="K803" s="83" t="s">
        <v>112</v>
      </c>
      <c r="L803" s="84" t="str">
        <f t="shared" si="205"/>
        <v>No</v>
      </c>
    </row>
    <row r="804" spans="1:12" x14ac:dyDescent="0.25">
      <c r="A804" s="148" t="s">
        <v>690</v>
      </c>
      <c r="B804" s="79" t="s">
        <v>50</v>
      </c>
      <c r="C804" s="87">
        <v>74.425297630000003</v>
      </c>
      <c r="D804" s="81" t="str">
        <f t="shared" si="202"/>
        <v>N/A</v>
      </c>
      <c r="E804" s="87">
        <v>69.568462038000007</v>
      </c>
      <c r="F804" s="81" t="str">
        <f t="shared" si="203"/>
        <v>N/A</v>
      </c>
      <c r="G804" s="87">
        <v>48.732727883000003</v>
      </c>
      <c r="H804" s="81" t="str">
        <f t="shared" si="204"/>
        <v>N/A</v>
      </c>
      <c r="I804" s="82">
        <v>-6.53</v>
      </c>
      <c r="J804" s="82">
        <v>-29.9</v>
      </c>
      <c r="K804" s="83" t="s">
        <v>112</v>
      </c>
      <c r="L804" s="84" t="str">
        <f t="shared" si="205"/>
        <v>No</v>
      </c>
    </row>
    <row r="805" spans="1:12" x14ac:dyDescent="0.25">
      <c r="A805" s="129" t="s">
        <v>582</v>
      </c>
      <c r="B805" s="79" t="s">
        <v>50</v>
      </c>
      <c r="C805" s="87">
        <v>75.922275415000001</v>
      </c>
      <c r="D805" s="81" t="str">
        <f t="shared" si="202"/>
        <v>N/A</v>
      </c>
      <c r="E805" s="87">
        <v>79.085140136999996</v>
      </c>
      <c r="F805" s="81" t="str">
        <f t="shared" si="203"/>
        <v>N/A</v>
      </c>
      <c r="G805" s="87">
        <v>79.823486149000004</v>
      </c>
      <c r="H805" s="81" t="str">
        <f t="shared" si="204"/>
        <v>N/A</v>
      </c>
      <c r="I805" s="82">
        <v>4.1660000000000004</v>
      </c>
      <c r="J805" s="82">
        <v>0.93359999999999999</v>
      </c>
      <c r="K805" s="83" t="s">
        <v>112</v>
      </c>
      <c r="L805" s="84" t="str">
        <f t="shared" si="205"/>
        <v>Yes</v>
      </c>
    </row>
    <row r="806" spans="1:12" x14ac:dyDescent="0.25">
      <c r="A806" s="129" t="s">
        <v>585</v>
      </c>
      <c r="B806" s="79" t="s">
        <v>50</v>
      </c>
      <c r="C806" s="87">
        <v>92.675645418000002</v>
      </c>
      <c r="D806" s="81" t="str">
        <f t="shared" si="202"/>
        <v>N/A</v>
      </c>
      <c r="E806" s="87">
        <v>91.960367070000004</v>
      </c>
      <c r="F806" s="81" t="str">
        <f t="shared" si="203"/>
        <v>N/A</v>
      </c>
      <c r="G806" s="87">
        <v>92.757143769999999</v>
      </c>
      <c r="H806" s="81" t="str">
        <f t="shared" si="204"/>
        <v>N/A</v>
      </c>
      <c r="I806" s="82">
        <v>-0.77200000000000002</v>
      </c>
      <c r="J806" s="82">
        <v>0.86639999999999995</v>
      </c>
      <c r="K806" s="83" t="s">
        <v>112</v>
      </c>
      <c r="L806" s="84" t="str">
        <f t="shared" si="205"/>
        <v>Yes</v>
      </c>
    </row>
    <row r="807" spans="1:12" x14ac:dyDescent="0.25">
      <c r="A807" s="129" t="s">
        <v>588</v>
      </c>
      <c r="B807" s="79" t="s">
        <v>50</v>
      </c>
      <c r="C807" s="87">
        <v>45.154370643</v>
      </c>
      <c r="D807" s="81" t="str">
        <f t="shared" si="202"/>
        <v>N/A</v>
      </c>
      <c r="E807" s="87">
        <v>37.868451538000002</v>
      </c>
      <c r="F807" s="81" t="str">
        <f t="shared" si="203"/>
        <v>N/A</v>
      </c>
      <c r="G807" s="87">
        <v>43.279714994999999</v>
      </c>
      <c r="H807" s="81" t="str">
        <f t="shared" si="204"/>
        <v>N/A</v>
      </c>
      <c r="I807" s="82">
        <v>-16.100000000000001</v>
      </c>
      <c r="J807" s="82">
        <v>14.29</v>
      </c>
      <c r="K807" s="83" t="s">
        <v>112</v>
      </c>
      <c r="L807" s="84" t="str">
        <f t="shared" si="205"/>
        <v>Yes</v>
      </c>
    </row>
    <row r="808" spans="1:12" x14ac:dyDescent="0.25">
      <c r="A808" s="129" t="s">
        <v>590</v>
      </c>
      <c r="B808" s="79" t="s">
        <v>50</v>
      </c>
      <c r="C808" s="87">
        <v>58.077274109999998</v>
      </c>
      <c r="D808" s="81" t="str">
        <f t="shared" si="202"/>
        <v>N/A</v>
      </c>
      <c r="E808" s="87">
        <v>51.853969290999999</v>
      </c>
      <c r="F808" s="81" t="str">
        <f t="shared" si="203"/>
        <v>N/A</v>
      </c>
      <c r="G808" s="87">
        <v>42.204903782999999</v>
      </c>
      <c r="H808" s="81" t="str">
        <f t="shared" si="204"/>
        <v>N/A</v>
      </c>
      <c r="I808" s="82">
        <v>-10.7</v>
      </c>
      <c r="J808" s="82">
        <v>-18.600000000000001</v>
      </c>
      <c r="K808" s="83" t="s">
        <v>112</v>
      </c>
      <c r="L808" s="84" t="str">
        <f t="shared" si="205"/>
        <v>No</v>
      </c>
    </row>
    <row r="809" spans="1:12" x14ac:dyDescent="0.25">
      <c r="A809" s="148" t="s">
        <v>1</v>
      </c>
      <c r="B809" s="79" t="s">
        <v>50</v>
      </c>
      <c r="C809" s="80">
        <v>11.246803499</v>
      </c>
      <c r="D809" s="81" t="str">
        <f t="shared" si="202"/>
        <v>N/A</v>
      </c>
      <c r="E809" s="80">
        <v>10.795573675</v>
      </c>
      <c r="F809" s="81" t="str">
        <f t="shared" si="203"/>
        <v>N/A</v>
      </c>
      <c r="G809" s="80">
        <v>9.3780820480999996</v>
      </c>
      <c r="H809" s="81" t="str">
        <f t="shared" si="204"/>
        <v>N/A</v>
      </c>
      <c r="I809" s="82">
        <v>-4.01</v>
      </c>
      <c r="J809" s="82">
        <v>-13.1</v>
      </c>
      <c r="K809" s="83" t="s">
        <v>112</v>
      </c>
      <c r="L809" s="84" t="str">
        <f t="shared" si="205"/>
        <v>Yes</v>
      </c>
    </row>
    <row r="810" spans="1:12" x14ac:dyDescent="0.25">
      <c r="A810" s="129" t="s">
        <v>582</v>
      </c>
      <c r="B810" s="79" t="s">
        <v>50</v>
      </c>
      <c r="C810" s="80">
        <v>10.593856655</v>
      </c>
      <c r="D810" s="81" t="str">
        <f t="shared" si="202"/>
        <v>N/A</v>
      </c>
      <c r="E810" s="80">
        <v>10.793674699</v>
      </c>
      <c r="F810" s="81" t="str">
        <f t="shared" si="203"/>
        <v>N/A</v>
      </c>
      <c r="G810" s="80">
        <v>10.465616045999999</v>
      </c>
      <c r="H810" s="81" t="str">
        <f t="shared" si="204"/>
        <v>N/A</v>
      </c>
      <c r="I810" s="82">
        <v>1.8859999999999999</v>
      </c>
      <c r="J810" s="82">
        <v>-3.04</v>
      </c>
      <c r="K810" s="83" t="s">
        <v>112</v>
      </c>
      <c r="L810" s="84" t="str">
        <f t="shared" si="205"/>
        <v>Yes</v>
      </c>
    </row>
    <row r="811" spans="1:12" x14ac:dyDescent="0.25">
      <c r="A811" s="129" t="s">
        <v>585</v>
      </c>
      <c r="B811" s="79" t="s">
        <v>50</v>
      </c>
      <c r="C811" s="80">
        <v>15.740431869</v>
      </c>
      <c r="D811" s="81" t="str">
        <f t="shared" si="202"/>
        <v>N/A</v>
      </c>
      <c r="E811" s="80">
        <v>15.464172574999999</v>
      </c>
      <c r="F811" s="81" t="str">
        <f t="shared" si="203"/>
        <v>N/A</v>
      </c>
      <c r="G811" s="80">
        <v>15.381538906999999</v>
      </c>
      <c r="H811" s="81" t="str">
        <f t="shared" si="204"/>
        <v>N/A</v>
      </c>
      <c r="I811" s="82">
        <v>-1.76</v>
      </c>
      <c r="J811" s="82">
        <v>-0.53400000000000003</v>
      </c>
      <c r="K811" s="83" t="s">
        <v>112</v>
      </c>
      <c r="L811" s="84" t="str">
        <f t="shared" si="205"/>
        <v>Yes</v>
      </c>
    </row>
    <row r="812" spans="1:12" x14ac:dyDescent="0.25">
      <c r="A812" s="129" t="s">
        <v>588</v>
      </c>
      <c r="B812" s="79" t="s">
        <v>50</v>
      </c>
      <c r="C812" s="80">
        <v>6.5732565578999997</v>
      </c>
      <c r="D812" s="81" t="str">
        <f t="shared" si="202"/>
        <v>N/A</v>
      </c>
      <c r="E812" s="80">
        <v>5.0414091471000004</v>
      </c>
      <c r="F812" s="81" t="str">
        <f t="shared" si="203"/>
        <v>N/A</v>
      </c>
      <c r="G812" s="80">
        <v>6.8961832060999999</v>
      </c>
      <c r="H812" s="81" t="str">
        <f t="shared" si="204"/>
        <v>N/A</v>
      </c>
      <c r="I812" s="82">
        <v>-23.3</v>
      </c>
      <c r="J812" s="82">
        <v>36.79</v>
      </c>
      <c r="K812" s="83" t="s">
        <v>112</v>
      </c>
      <c r="L812" s="84" t="str">
        <f t="shared" si="205"/>
        <v>No</v>
      </c>
    </row>
    <row r="813" spans="1:12" x14ac:dyDescent="0.25">
      <c r="A813" s="129" t="s">
        <v>590</v>
      </c>
      <c r="B813" s="79" t="s">
        <v>50</v>
      </c>
      <c r="C813" s="80">
        <v>3.8105158729999999</v>
      </c>
      <c r="D813" s="81" t="str">
        <f t="shared" si="202"/>
        <v>N/A</v>
      </c>
      <c r="E813" s="80">
        <v>3.833976834</v>
      </c>
      <c r="F813" s="81" t="str">
        <f t="shared" si="203"/>
        <v>N/A</v>
      </c>
      <c r="G813" s="80">
        <v>4.4286997126000003</v>
      </c>
      <c r="H813" s="81" t="str">
        <f t="shared" si="204"/>
        <v>N/A</v>
      </c>
      <c r="I813" s="82">
        <v>0.61570000000000003</v>
      </c>
      <c r="J813" s="82">
        <v>15.51</v>
      </c>
      <c r="K813" s="83" t="s">
        <v>112</v>
      </c>
      <c r="L813" s="84" t="str">
        <f t="shared" si="205"/>
        <v>No</v>
      </c>
    </row>
    <row r="814" spans="1:12" x14ac:dyDescent="0.25">
      <c r="A814" s="148" t="s">
        <v>2</v>
      </c>
      <c r="B814" s="79" t="s">
        <v>50</v>
      </c>
      <c r="C814" s="80">
        <v>206.89615384999999</v>
      </c>
      <c r="D814" s="81" t="str">
        <f t="shared" si="202"/>
        <v>N/A</v>
      </c>
      <c r="E814" s="80">
        <v>210.65728046999999</v>
      </c>
      <c r="F814" s="81" t="str">
        <f t="shared" si="203"/>
        <v>N/A</v>
      </c>
      <c r="G814" s="80">
        <v>188.95451653999999</v>
      </c>
      <c r="H814" s="81" t="str">
        <f t="shared" si="204"/>
        <v>N/A</v>
      </c>
      <c r="I814" s="82">
        <v>1.8180000000000001</v>
      </c>
      <c r="J814" s="82">
        <v>-10.3</v>
      </c>
      <c r="K814" s="83" t="s">
        <v>112</v>
      </c>
      <c r="L814" s="84" t="str">
        <f t="shared" si="205"/>
        <v>Yes</v>
      </c>
    </row>
    <row r="815" spans="1:12" x14ac:dyDescent="0.25">
      <c r="A815" s="129" t="s">
        <v>582</v>
      </c>
      <c r="B815" s="79" t="s">
        <v>50</v>
      </c>
      <c r="C815" s="80">
        <v>239.44250871</v>
      </c>
      <c r="D815" s="81" t="str">
        <f t="shared" si="202"/>
        <v>N/A</v>
      </c>
      <c r="E815" s="80">
        <v>232.83518519</v>
      </c>
      <c r="F815" s="81" t="str">
        <f t="shared" si="203"/>
        <v>N/A</v>
      </c>
      <c r="G815" s="80">
        <v>241.50651769000001</v>
      </c>
      <c r="H815" s="81" t="str">
        <f t="shared" si="204"/>
        <v>N/A</v>
      </c>
      <c r="I815" s="82">
        <v>-2.76</v>
      </c>
      <c r="J815" s="82">
        <v>3.7240000000000002</v>
      </c>
      <c r="K815" s="83" t="s">
        <v>112</v>
      </c>
      <c r="L815" s="84" t="str">
        <f t="shared" si="205"/>
        <v>Yes</v>
      </c>
    </row>
    <row r="816" spans="1:12" x14ac:dyDescent="0.25">
      <c r="A816" s="129" t="s">
        <v>585</v>
      </c>
      <c r="B816" s="79" t="s">
        <v>50</v>
      </c>
      <c r="C816" s="80">
        <v>199.31547889000001</v>
      </c>
      <c r="D816" s="81" t="str">
        <f t="shared" si="202"/>
        <v>N/A</v>
      </c>
      <c r="E816" s="80">
        <v>205.64990420999999</v>
      </c>
      <c r="F816" s="81" t="str">
        <f t="shared" si="203"/>
        <v>N/A</v>
      </c>
      <c r="G816" s="80">
        <v>206.21397798000001</v>
      </c>
      <c r="H816" s="81" t="str">
        <f t="shared" si="204"/>
        <v>N/A</v>
      </c>
      <c r="I816" s="82">
        <v>3.1779999999999999</v>
      </c>
      <c r="J816" s="82">
        <v>0.27429999999999999</v>
      </c>
      <c r="K816" s="83" t="s">
        <v>112</v>
      </c>
      <c r="L816" s="84" t="str">
        <f t="shared" si="205"/>
        <v>Yes</v>
      </c>
    </row>
    <row r="817" spans="1:12" x14ac:dyDescent="0.25">
      <c r="A817" s="129" t="s">
        <v>588</v>
      </c>
      <c r="B817" s="79" t="s">
        <v>50</v>
      </c>
      <c r="C817" s="80">
        <v>204.72602739999999</v>
      </c>
      <c r="D817" s="81" t="str">
        <f t="shared" si="202"/>
        <v>N/A</v>
      </c>
      <c r="E817" s="80">
        <v>202.28787879000001</v>
      </c>
      <c r="F817" s="81" t="str">
        <f t="shared" si="203"/>
        <v>N/A</v>
      </c>
      <c r="G817" s="80">
        <v>66.233999999999995</v>
      </c>
      <c r="H817" s="81" t="str">
        <f t="shared" si="204"/>
        <v>N/A</v>
      </c>
      <c r="I817" s="82">
        <v>-1.19</v>
      </c>
      <c r="J817" s="82">
        <v>-67.3</v>
      </c>
      <c r="K817" s="83" t="s">
        <v>112</v>
      </c>
      <c r="L817" s="84" t="str">
        <f t="shared" si="205"/>
        <v>No</v>
      </c>
    </row>
    <row r="818" spans="1:12" x14ac:dyDescent="0.25">
      <c r="A818" s="129" t="s">
        <v>590</v>
      </c>
      <c r="B818" s="79" t="s">
        <v>50</v>
      </c>
      <c r="C818" s="80">
        <v>24.6</v>
      </c>
      <c r="D818" s="81" t="str">
        <f t="shared" si="202"/>
        <v>N/A</v>
      </c>
      <c r="E818" s="80">
        <v>17</v>
      </c>
      <c r="F818" s="81" t="str">
        <f t="shared" si="203"/>
        <v>N/A</v>
      </c>
      <c r="G818" s="80">
        <v>27</v>
      </c>
      <c r="H818" s="81" t="str">
        <f t="shared" si="204"/>
        <v>N/A</v>
      </c>
      <c r="I818" s="82">
        <v>-30.9</v>
      </c>
      <c r="J818" s="82">
        <v>58.82</v>
      </c>
      <c r="K818" s="83" t="s">
        <v>112</v>
      </c>
      <c r="L818" s="84" t="str">
        <f t="shared" si="205"/>
        <v>No</v>
      </c>
    </row>
    <row r="819" spans="1:12" x14ac:dyDescent="0.25">
      <c r="A819" s="148" t="s">
        <v>168</v>
      </c>
      <c r="B819" s="96" t="s">
        <v>50</v>
      </c>
      <c r="C819" s="91">
        <v>5.1088627507000002</v>
      </c>
      <c r="D819" s="98" t="str">
        <f t="shared" si="202"/>
        <v>N/A</v>
      </c>
      <c r="E819" s="91">
        <v>4.7063595068000001</v>
      </c>
      <c r="F819" s="98" t="str">
        <f t="shared" si="203"/>
        <v>N/A</v>
      </c>
      <c r="G819" s="91">
        <v>1.5059351963000001</v>
      </c>
      <c r="H819" s="98" t="str">
        <f t="shared" si="204"/>
        <v>N/A</v>
      </c>
      <c r="I819" s="99">
        <v>-7.88</v>
      </c>
      <c r="J819" s="99">
        <v>-68</v>
      </c>
      <c r="K819" s="90" t="s">
        <v>112</v>
      </c>
      <c r="L819" s="92" t="str">
        <f t="shared" si="205"/>
        <v>No</v>
      </c>
    </row>
    <row r="820" spans="1:12" x14ac:dyDescent="0.25">
      <c r="A820" s="219" t="s">
        <v>467</v>
      </c>
      <c r="B820" s="220"/>
      <c r="C820" s="220"/>
      <c r="D820" s="220"/>
      <c r="E820" s="220"/>
      <c r="F820" s="220"/>
      <c r="G820" s="220"/>
      <c r="H820" s="220"/>
      <c r="I820" s="220"/>
      <c r="J820" s="220"/>
      <c r="K820" s="220"/>
      <c r="L820" s="221"/>
    </row>
    <row r="821" spans="1:12" ht="12.75" customHeight="1" x14ac:dyDescent="0.25">
      <c r="A821" s="148" t="s">
        <v>815</v>
      </c>
      <c r="B821" s="130" t="s">
        <v>50</v>
      </c>
      <c r="C821" s="80">
        <v>0</v>
      </c>
      <c r="D821" s="81" t="str">
        <f t="shared" ref="D821:D831" si="206">IF($B821="N/A","N/A",IF(C821&gt;10,"No",IF(C821&lt;-10,"No","Yes")))</f>
        <v>N/A</v>
      </c>
      <c r="E821" s="80">
        <v>0</v>
      </c>
      <c r="F821" s="81" t="str">
        <f t="shared" ref="F821:F831" si="207">IF($B821="N/A","N/A",IF(E821&gt;10,"No",IF(E821&lt;-10,"No","Yes")))</f>
        <v>N/A</v>
      </c>
      <c r="G821" s="80">
        <v>11</v>
      </c>
      <c r="H821" s="81" t="str">
        <f t="shared" ref="H821:H831" si="208">IF($B821="N/A","N/A",IF(G821&gt;10,"No",IF(G821&lt;-10,"No","Yes")))</f>
        <v>N/A</v>
      </c>
      <c r="I821" s="82" t="s">
        <v>1088</v>
      </c>
      <c r="J821" s="82" t="s">
        <v>1088</v>
      </c>
      <c r="K821" s="139" t="s">
        <v>50</v>
      </c>
      <c r="L821" s="84" t="str">
        <f t="shared" ref="L821:L831" si="209">IF(J821="Div by 0", "N/A", IF(K821="N/A","N/A", IF(J821&gt;VALUE(MID(K821,1,2)), "No", IF(J821&lt;-1*VALUE(MID(K821,1,2)), "No", "Yes"))))</f>
        <v>N/A</v>
      </c>
    </row>
    <row r="822" spans="1:12" ht="12.75" customHeight="1" x14ac:dyDescent="0.25">
      <c r="A822" s="148" t="s">
        <v>816</v>
      </c>
      <c r="B822" s="130" t="s">
        <v>50</v>
      </c>
      <c r="C822" s="80">
        <v>11</v>
      </c>
      <c r="D822" s="81" t="str">
        <f t="shared" si="206"/>
        <v>N/A</v>
      </c>
      <c r="E822" s="80">
        <v>11</v>
      </c>
      <c r="F822" s="81" t="str">
        <f t="shared" si="207"/>
        <v>N/A</v>
      </c>
      <c r="G822" s="80">
        <v>11</v>
      </c>
      <c r="H822" s="81" t="str">
        <f t="shared" si="208"/>
        <v>N/A</v>
      </c>
      <c r="I822" s="82">
        <v>0</v>
      </c>
      <c r="J822" s="82">
        <v>200</v>
      </c>
      <c r="K822" s="139" t="s">
        <v>50</v>
      </c>
      <c r="L822" s="84" t="str">
        <f t="shared" si="209"/>
        <v>N/A</v>
      </c>
    </row>
    <row r="823" spans="1:12" x14ac:dyDescent="0.25">
      <c r="A823" s="129" t="s">
        <v>628</v>
      </c>
      <c r="B823" s="79" t="s">
        <v>50</v>
      </c>
      <c r="C823" s="80">
        <v>0</v>
      </c>
      <c r="D823" s="81" t="str">
        <f t="shared" si="206"/>
        <v>N/A</v>
      </c>
      <c r="E823" s="80">
        <v>0</v>
      </c>
      <c r="F823" s="81" t="str">
        <f t="shared" si="207"/>
        <v>N/A</v>
      </c>
      <c r="G823" s="80">
        <v>11</v>
      </c>
      <c r="H823" s="81" t="str">
        <f t="shared" si="208"/>
        <v>N/A</v>
      </c>
      <c r="I823" s="82" t="s">
        <v>1088</v>
      </c>
      <c r="J823" s="82" t="s">
        <v>1088</v>
      </c>
      <c r="K823" s="139" t="s">
        <v>50</v>
      </c>
      <c r="L823" s="84" t="str">
        <f t="shared" si="209"/>
        <v>N/A</v>
      </c>
    </row>
    <row r="824" spans="1:12" x14ac:dyDescent="0.25">
      <c r="A824" s="129" t="s">
        <v>629</v>
      </c>
      <c r="B824" s="79" t="s">
        <v>50</v>
      </c>
      <c r="C824" s="80">
        <v>166</v>
      </c>
      <c r="D824" s="81" t="str">
        <f t="shared" si="206"/>
        <v>N/A</v>
      </c>
      <c r="E824" s="80">
        <v>155</v>
      </c>
      <c r="F824" s="81" t="str">
        <f t="shared" si="207"/>
        <v>N/A</v>
      </c>
      <c r="G824" s="80">
        <v>178</v>
      </c>
      <c r="H824" s="81" t="str">
        <f t="shared" si="208"/>
        <v>N/A</v>
      </c>
      <c r="I824" s="82">
        <v>-6.63</v>
      </c>
      <c r="J824" s="82">
        <v>14.84</v>
      </c>
      <c r="K824" s="139" t="s">
        <v>50</v>
      </c>
      <c r="L824" s="84" t="str">
        <f t="shared" si="209"/>
        <v>N/A</v>
      </c>
    </row>
    <row r="825" spans="1:12" x14ac:dyDescent="0.25">
      <c r="A825" s="129" t="s">
        <v>630</v>
      </c>
      <c r="B825" s="79" t="s">
        <v>50</v>
      </c>
      <c r="C825" s="80">
        <v>11</v>
      </c>
      <c r="D825" s="81" t="str">
        <f t="shared" si="206"/>
        <v>N/A</v>
      </c>
      <c r="E825" s="80">
        <v>11</v>
      </c>
      <c r="F825" s="81" t="str">
        <f t="shared" si="207"/>
        <v>N/A</v>
      </c>
      <c r="G825" s="80">
        <v>11</v>
      </c>
      <c r="H825" s="81" t="str">
        <f t="shared" si="208"/>
        <v>N/A</v>
      </c>
      <c r="I825" s="82">
        <v>250</v>
      </c>
      <c r="J825" s="82">
        <v>42.86</v>
      </c>
      <c r="K825" s="139" t="s">
        <v>50</v>
      </c>
      <c r="L825" s="84" t="str">
        <f t="shared" si="209"/>
        <v>N/A</v>
      </c>
    </row>
    <row r="826" spans="1:12" x14ac:dyDescent="0.25">
      <c r="A826" s="129" t="s">
        <v>631</v>
      </c>
      <c r="B826" s="79" t="s">
        <v>50</v>
      </c>
      <c r="C826" s="80">
        <v>114</v>
      </c>
      <c r="D826" s="81" t="str">
        <f t="shared" si="206"/>
        <v>N/A</v>
      </c>
      <c r="E826" s="80">
        <v>102</v>
      </c>
      <c r="F826" s="81" t="str">
        <f t="shared" si="207"/>
        <v>N/A</v>
      </c>
      <c r="G826" s="80">
        <v>137</v>
      </c>
      <c r="H826" s="81" t="str">
        <f t="shared" si="208"/>
        <v>N/A</v>
      </c>
      <c r="I826" s="82">
        <v>-10.5</v>
      </c>
      <c r="J826" s="82">
        <v>34.31</v>
      </c>
      <c r="K826" s="139" t="s">
        <v>50</v>
      </c>
      <c r="L826" s="84" t="str">
        <f t="shared" si="209"/>
        <v>N/A</v>
      </c>
    </row>
    <row r="827" spans="1:12" x14ac:dyDescent="0.25">
      <c r="A827" s="148" t="s">
        <v>817</v>
      </c>
      <c r="B827" s="130" t="s">
        <v>50</v>
      </c>
      <c r="C827" s="143">
        <v>641680</v>
      </c>
      <c r="D827" s="102" t="str">
        <f t="shared" si="206"/>
        <v>N/A</v>
      </c>
      <c r="E827" s="143">
        <v>631147</v>
      </c>
      <c r="F827" s="102" t="str">
        <f t="shared" si="207"/>
        <v>N/A</v>
      </c>
      <c r="G827" s="143">
        <v>1485580</v>
      </c>
      <c r="H827" s="102" t="str">
        <f t="shared" si="208"/>
        <v>N/A</v>
      </c>
      <c r="I827" s="103">
        <v>-1.64</v>
      </c>
      <c r="J827" s="103">
        <v>135.4</v>
      </c>
      <c r="K827" s="139" t="s">
        <v>50</v>
      </c>
      <c r="L827" s="104" t="str">
        <f t="shared" si="209"/>
        <v>N/A</v>
      </c>
    </row>
    <row r="828" spans="1:12" x14ac:dyDescent="0.25">
      <c r="A828" s="129" t="s">
        <v>632</v>
      </c>
      <c r="B828" s="130" t="s">
        <v>50</v>
      </c>
      <c r="C828" s="143">
        <v>417182</v>
      </c>
      <c r="D828" s="102" t="str">
        <f t="shared" si="206"/>
        <v>N/A</v>
      </c>
      <c r="E828" s="143">
        <v>469216</v>
      </c>
      <c r="F828" s="102" t="str">
        <f t="shared" si="207"/>
        <v>N/A</v>
      </c>
      <c r="G828" s="143">
        <v>1330852</v>
      </c>
      <c r="H828" s="102" t="str">
        <f t="shared" si="208"/>
        <v>N/A</v>
      </c>
      <c r="I828" s="103">
        <v>12.47</v>
      </c>
      <c r="J828" s="103">
        <v>183.6</v>
      </c>
      <c r="K828" s="139" t="s">
        <v>50</v>
      </c>
      <c r="L828" s="104" t="str">
        <f t="shared" si="209"/>
        <v>N/A</v>
      </c>
    </row>
    <row r="829" spans="1:12" x14ac:dyDescent="0.25">
      <c r="A829" s="129" t="s">
        <v>626</v>
      </c>
      <c r="B829" s="130" t="s">
        <v>50</v>
      </c>
      <c r="C829" s="143">
        <v>401500</v>
      </c>
      <c r="D829" s="102" t="str">
        <f t="shared" si="206"/>
        <v>N/A</v>
      </c>
      <c r="E829" s="143">
        <v>401500</v>
      </c>
      <c r="F829" s="102" t="str">
        <f t="shared" si="207"/>
        <v>N/A</v>
      </c>
      <c r="G829" s="143">
        <v>407123</v>
      </c>
      <c r="H829" s="102" t="str">
        <f t="shared" si="208"/>
        <v>N/A</v>
      </c>
      <c r="I829" s="103">
        <v>0</v>
      </c>
      <c r="J829" s="103">
        <v>1.4</v>
      </c>
      <c r="K829" s="139" t="s">
        <v>50</v>
      </c>
      <c r="L829" s="104" t="str">
        <f t="shared" si="209"/>
        <v>N/A</v>
      </c>
    </row>
    <row r="830" spans="1:12" x14ac:dyDescent="0.25">
      <c r="A830" s="129" t="s">
        <v>239</v>
      </c>
      <c r="B830" s="130" t="s">
        <v>50</v>
      </c>
      <c r="C830" s="143">
        <v>641680</v>
      </c>
      <c r="D830" s="102" t="str">
        <f t="shared" si="206"/>
        <v>N/A</v>
      </c>
      <c r="E830" s="143">
        <v>556164</v>
      </c>
      <c r="F830" s="102" t="str">
        <f t="shared" si="207"/>
        <v>N/A</v>
      </c>
      <c r="G830" s="143">
        <v>845088</v>
      </c>
      <c r="H830" s="102" t="str">
        <f t="shared" si="208"/>
        <v>N/A</v>
      </c>
      <c r="I830" s="103">
        <v>-13.3</v>
      </c>
      <c r="J830" s="103">
        <v>51.95</v>
      </c>
      <c r="K830" s="139" t="s">
        <v>50</v>
      </c>
      <c r="L830" s="104" t="str">
        <f t="shared" si="209"/>
        <v>N/A</v>
      </c>
    </row>
    <row r="831" spans="1:12" x14ac:dyDescent="0.25">
      <c r="A831" s="129" t="s">
        <v>691</v>
      </c>
      <c r="B831" s="130" t="s">
        <v>50</v>
      </c>
      <c r="C831" s="143">
        <v>325535</v>
      </c>
      <c r="D831" s="102" t="str">
        <f t="shared" si="206"/>
        <v>N/A</v>
      </c>
      <c r="E831" s="143">
        <v>301945</v>
      </c>
      <c r="F831" s="102" t="str">
        <f t="shared" si="207"/>
        <v>N/A</v>
      </c>
      <c r="G831" s="143">
        <v>302404</v>
      </c>
      <c r="H831" s="102" t="str">
        <f t="shared" si="208"/>
        <v>N/A</v>
      </c>
      <c r="I831" s="103">
        <v>-7.25</v>
      </c>
      <c r="J831" s="103">
        <v>0.152</v>
      </c>
      <c r="K831" s="139" t="s">
        <v>50</v>
      </c>
      <c r="L831" s="104" t="str">
        <f t="shared" si="209"/>
        <v>N/A</v>
      </c>
    </row>
    <row r="832" spans="1:12" x14ac:dyDescent="0.25">
      <c r="A832" s="219" t="s">
        <v>3</v>
      </c>
      <c r="B832" s="220"/>
      <c r="C832" s="220"/>
      <c r="D832" s="220"/>
      <c r="E832" s="220"/>
      <c r="F832" s="220"/>
      <c r="G832" s="220"/>
      <c r="H832" s="220"/>
      <c r="I832" s="220"/>
      <c r="J832" s="220"/>
      <c r="K832" s="220"/>
      <c r="L832" s="221"/>
    </row>
    <row r="833" spans="1:12" x14ac:dyDescent="0.25">
      <c r="A833" s="148" t="s">
        <v>633</v>
      </c>
      <c r="B833" s="130" t="s">
        <v>50</v>
      </c>
      <c r="C833" s="143">
        <v>943318</v>
      </c>
      <c r="D833" s="102" t="str">
        <f t="shared" ref="D833:D847" si="210">IF($B833="N/A","N/A",IF(C833&gt;10,"No",IF(C833&lt;-10,"No","Yes")))</f>
        <v>N/A</v>
      </c>
      <c r="E833" s="143">
        <v>813920</v>
      </c>
      <c r="F833" s="102" t="str">
        <f t="shared" ref="F833:F847" si="211">IF($B833="N/A","N/A",IF(E833&gt;10,"No",IF(E833&lt;-10,"No","Yes")))</f>
        <v>N/A</v>
      </c>
      <c r="G833" s="143">
        <v>2771467</v>
      </c>
      <c r="H833" s="102" t="str">
        <f t="shared" ref="H833:H847" si="212">IF($B833="N/A","N/A",IF(G833&gt;10,"No",IF(G833&lt;-10,"No","Yes")))</f>
        <v>N/A</v>
      </c>
      <c r="I833" s="103">
        <v>-13.7</v>
      </c>
      <c r="J833" s="103">
        <v>240.5</v>
      </c>
      <c r="K833" s="109" t="s">
        <v>112</v>
      </c>
      <c r="L833" s="104" t="str">
        <f t="shared" ref="L833:L847" si="213">IF(J833="Div by 0", "N/A", IF(K833="N/A","N/A", IF(J833&gt;VALUE(MID(K833,1,2)), "No", IF(J833&lt;-1*VALUE(MID(K833,1,2)), "No", "Yes"))))</f>
        <v>No</v>
      </c>
    </row>
    <row r="834" spans="1:12" x14ac:dyDescent="0.25">
      <c r="A834" s="148" t="s">
        <v>634</v>
      </c>
      <c r="B834" s="79" t="s">
        <v>50</v>
      </c>
      <c r="C834" s="80">
        <v>2330</v>
      </c>
      <c r="D834" s="81" t="str">
        <f t="shared" si="210"/>
        <v>N/A</v>
      </c>
      <c r="E834" s="80">
        <v>2180</v>
      </c>
      <c r="F834" s="81" t="str">
        <f t="shared" si="211"/>
        <v>N/A</v>
      </c>
      <c r="G834" s="80">
        <v>13859</v>
      </c>
      <c r="H834" s="81" t="str">
        <f t="shared" si="212"/>
        <v>N/A</v>
      </c>
      <c r="I834" s="82">
        <v>-6.44</v>
      </c>
      <c r="J834" s="82">
        <v>535.70000000000005</v>
      </c>
      <c r="K834" s="83" t="s">
        <v>112</v>
      </c>
      <c r="L834" s="84" t="str">
        <f t="shared" si="213"/>
        <v>No</v>
      </c>
    </row>
    <row r="835" spans="1:12" x14ac:dyDescent="0.25">
      <c r="A835" s="148" t="s">
        <v>635</v>
      </c>
      <c r="B835" s="79" t="s">
        <v>50</v>
      </c>
      <c r="C835" s="85">
        <v>404.85751073</v>
      </c>
      <c r="D835" s="81" t="str">
        <f t="shared" si="210"/>
        <v>N/A</v>
      </c>
      <c r="E835" s="85">
        <v>373.35779817000002</v>
      </c>
      <c r="F835" s="81" t="str">
        <f t="shared" si="211"/>
        <v>N/A</v>
      </c>
      <c r="G835" s="85">
        <v>199.97597228999999</v>
      </c>
      <c r="H835" s="81" t="str">
        <f t="shared" si="212"/>
        <v>N/A</v>
      </c>
      <c r="I835" s="82">
        <v>-7.78</v>
      </c>
      <c r="J835" s="82">
        <v>-46.4</v>
      </c>
      <c r="K835" s="83" t="s">
        <v>112</v>
      </c>
      <c r="L835" s="84" t="str">
        <f t="shared" si="213"/>
        <v>No</v>
      </c>
    </row>
    <row r="836" spans="1:12" x14ac:dyDescent="0.25">
      <c r="A836" s="148" t="s">
        <v>636</v>
      </c>
      <c r="B836" s="79" t="s">
        <v>50</v>
      </c>
      <c r="C836" s="85">
        <v>0</v>
      </c>
      <c r="D836" s="81" t="str">
        <f t="shared" si="210"/>
        <v>N/A</v>
      </c>
      <c r="E836" s="85">
        <v>0</v>
      </c>
      <c r="F836" s="81" t="str">
        <f t="shared" si="211"/>
        <v>N/A</v>
      </c>
      <c r="G836" s="85">
        <v>0</v>
      </c>
      <c r="H836" s="81" t="str">
        <f t="shared" si="212"/>
        <v>N/A</v>
      </c>
      <c r="I836" s="82" t="s">
        <v>1088</v>
      </c>
      <c r="J836" s="82" t="s">
        <v>1088</v>
      </c>
      <c r="K836" s="83" t="s">
        <v>112</v>
      </c>
      <c r="L836" s="84" t="str">
        <f t="shared" si="213"/>
        <v>N/A</v>
      </c>
    </row>
    <row r="837" spans="1:12" x14ac:dyDescent="0.25">
      <c r="A837" s="148" t="s">
        <v>637</v>
      </c>
      <c r="B837" s="79" t="s">
        <v>50</v>
      </c>
      <c r="C837" s="80">
        <v>0</v>
      </c>
      <c r="D837" s="81" t="str">
        <f t="shared" si="210"/>
        <v>N/A</v>
      </c>
      <c r="E837" s="80">
        <v>0</v>
      </c>
      <c r="F837" s="81" t="str">
        <f t="shared" si="211"/>
        <v>N/A</v>
      </c>
      <c r="G837" s="80">
        <v>0</v>
      </c>
      <c r="H837" s="81" t="str">
        <f t="shared" si="212"/>
        <v>N/A</v>
      </c>
      <c r="I837" s="82" t="s">
        <v>1088</v>
      </c>
      <c r="J837" s="82" t="s">
        <v>1088</v>
      </c>
      <c r="K837" s="83" t="s">
        <v>112</v>
      </c>
      <c r="L837" s="84" t="str">
        <f t="shared" si="213"/>
        <v>N/A</v>
      </c>
    </row>
    <row r="838" spans="1:12" x14ac:dyDescent="0.25">
      <c r="A838" s="148" t="s">
        <v>638</v>
      </c>
      <c r="B838" s="79" t="s">
        <v>50</v>
      </c>
      <c r="C838" s="85" t="s">
        <v>1088</v>
      </c>
      <c r="D838" s="81" t="str">
        <f t="shared" si="210"/>
        <v>N/A</v>
      </c>
      <c r="E838" s="85" t="s">
        <v>1088</v>
      </c>
      <c r="F838" s="81" t="str">
        <f t="shared" si="211"/>
        <v>N/A</v>
      </c>
      <c r="G838" s="85" t="s">
        <v>1088</v>
      </c>
      <c r="H838" s="81" t="str">
        <f t="shared" si="212"/>
        <v>N/A</v>
      </c>
      <c r="I838" s="82" t="s">
        <v>1088</v>
      </c>
      <c r="J838" s="82" t="s">
        <v>1088</v>
      </c>
      <c r="K838" s="83" t="s">
        <v>112</v>
      </c>
      <c r="L838" s="84" t="str">
        <f t="shared" si="213"/>
        <v>N/A</v>
      </c>
    </row>
    <row r="839" spans="1:12" x14ac:dyDescent="0.25">
      <c r="A839" s="148" t="s">
        <v>648</v>
      </c>
      <c r="B839" s="79" t="s">
        <v>50</v>
      </c>
      <c r="C839" s="85">
        <v>11829564</v>
      </c>
      <c r="D839" s="81" t="str">
        <f t="shared" si="210"/>
        <v>N/A</v>
      </c>
      <c r="E839" s="85">
        <v>13733417</v>
      </c>
      <c r="F839" s="81" t="str">
        <f t="shared" si="211"/>
        <v>N/A</v>
      </c>
      <c r="G839" s="85">
        <v>25968871</v>
      </c>
      <c r="H839" s="81" t="str">
        <f t="shared" si="212"/>
        <v>N/A</v>
      </c>
      <c r="I839" s="82">
        <v>16.09</v>
      </c>
      <c r="J839" s="82">
        <v>89.09</v>
      </c>
      <c r="K839" s="83" t="s">
        <v>112</v>
      </c>
      <c r="L839" s="84" t="str">
        <f t="shared" si="213"/>
        <v>No</v>
      </c>
    </row>
    <row r="840" spans="1:12" x14ac:dyDescent="0.25">
      <c r="A840" s="148" t="s">
        <v>650</v>
      </c>
      <c r="B840" s="79" t="s">
        <v>50</v>
      </c>
      <c r="C840" s="80">
        <v>12816</v>
      </c>
      <c r="D840" s="81" t="str">
        <f t="shared" si="210"/>
        <v>N/A</v>
      </c>
      <c r="E840" s="80">
        <v>13997</v>
      </c>
      <c r="F840" s="81" t="str">
        <f t="shared" si="211"/>
        <v>N/A</v>
      </c>
      <c r="G840" s="80">
        <v>37491</v>
      </c>
      <c r="H840" s="81" t="str">
        <f t="shared" si="212"/>
        <v>N/A</v>
      </c>
      <c r="I840" s="82">
        <v>9.2149999999999999</v>
      </c>
      <c r="J840" s="82">
        <v>167.9</v>
      </c>
      <c r="K840" s="83" t="s">
        <v>112</v>
      </c>
      <c r="L840" s="84" t="str">
        <f t="shared" si="213"/>
        <v>No</v>
      </c>
    </row>
    <row r="841" spans="1:12" x14ac:dyDescent="0.25">
      <c r="A841" s="148" t="s">
        <v>649</v>
      </c>
      <c r="B841" s="79" t="s">
        <v>50</v>
      </c>
      <c r="C841" s="85">
        <v>923.03089888</v>
      </c>
      <c r="D841" s="81" t="str">
        <f t="shared" si="210"/>
        <v>N/A</v>
      </c>
      <c r="E841" s="85">
        <v>981.16860756000005</v>
      </c>
      <c r="F841" s="81" t="str">
        <f t="shared" si="211"/>
        <v>N/A</v>
      </c>
      <c r="G841" s="85">
        <v>692.66946733999998</v>
      </c>
      <c r="H841" s="81" t="str">
        <f t="shared" si="212"/>
        <v>N/A</v>
      </c>
      <c r="I841" s="82">
        <v>6.2990000000000004</v>
      </c>
      <c r="J841" s="82">
        <v>-29.4</v>
      </c>
      <c r="K841" s="83" t="s">
        <v>112</v>
      </c>
      <c r="L841" s="84" t="str">
        <f t="shared" si="213"/>
        <v>No</v>
      </c>
    </row>
    <row r="842" spans="1:12" x14ac:dyDescent="0.25">
      <c r="A842" s="148" t="s">
        <v>639</v>
      </c>
      <c r="B842" s="79" t="s">
        <v>50</v>
      </c>
      <c r="C842" s="85">
        <v>0</v>
      </c>
      <c r="D842" s="81" t="str">
        <f t="shared" si="210"/>
        <v>N/A</v>
      </c>
      <c r="E842" s="85">
        <v>0</v>
      </c>
      <c r="F842" s="81" t="str">
        <f t="shared" si="211"/>
        <v>N/A</v>
      </c>
      <c r="G842" s="85">
        <v>0</v>
      </c>
      <c r="H842" s="81" t="str">
        <f t="shared" si="212"/>
        <v>N/A</v>
      </c>
      <c r="I842" s="82" t="s">
        <v>1088</v>
      </c>
      <c r="J842" s="82" t="s">
        <v>1088</v>
      </c>
      <c r="K842" s="83" t="s">
        <v>112</v>
      </c>
      <c r="L842" s="84" t="str">
        <f t="shared" si="213"/>
        <v>N/A</v>
      </c>
    </row>
    <row r="843" spans="1:12" x14ac:dyDescent="0.25">
      <c r="A843" s="148" t="s">
        <v>640</v>
      </c>
      <c r="B843" s="79" t="s">
        <v>50</v>
      </c>
      <c r="C843" s="80">
        <v>0</v>
      </c>
      <c r="D843" s="81" t="str">
        <f t="shared" si="210"/>
        <v>N/A</v>
      </c>
      <c r="E843" s="80">
        <v>0</v>
      </c>
      <c r="F843" s="81" t="str">
        <f t="shared" si="211"/>
        <v>N/A</v>
      </c>
      <c r="G843" s="80">
        <v>0</v>
      </c>
      <c r="H843" s="81" t="str">
        <f t="shared" si="212"/>
        <v>N/A</v>
      </c>
      <c r="I843" s="82" t="s">
        <v>1088</v>
      </c>
      <c r="J843" s="82" t="s">
        <v>1088</v>
      </c>
      <c r="K843" s="83" t="s">
        <v>112</v>
      </c>
      <c r="L843" s="84" t="str">
        <f t="shared" si="213"/>
        <v>N/A</v>
      </c>
    </row>
    <row r="844" spans="1:12" x14ac:dyDescent="0.25">
      <c r="A844" s="148" t="s">
        <v>641</v>
      </c>
      <c r="B844" s="79" t="s">
        <v>50</v>
      </c>
      <c r="C844" s="85" t="s">
        <v>1088</v>
      </c>
      <c r="D844" s="81" t="str">
        <f t="shared" si="210"/>
        <v>N/A</v>
      </c>
      <c r="E844" s="85" t="s">
        <v>1088</v>
      </c>
      <c r="F844" s="81" t="str">
        <f t="shared" si="211"/>
        <v>N/A</v>
      </c>
      <c r="G844" s="85" t="s">
        <v>1088</v>
      </c>
      <c r="H844" s="81" t="str">
        <f t="shared" si="212"/>
        <v>N/A</v>
      </c>
      <c r="I844" s="82" t="s">
        <v>1088</v>
      </c>
      <c r="J844" s="82" t="s">
        <v>1088</v>
      </c>
      <c r="K844" s="83" t="s">
        <v>112</v>
      </c>
      <c r="L844" s="84" t="str">
        <f t="shared" si="213"/>
        <v>N/A</v>
      </c>
    </row>
    <row r="845" spans="1:12" ht="12.75" customHeight="1" x14ac:dyDescent="0.25">
      <c r="A845" s="148" t="s">
        <v>929</v>
      </c>
      <c r="B845" s="79" t="s">
        <v>50</v>
      </c>
      <c r="C845" s="85">
        <v>116147516</v>
      </c>
      <c r="D845" s="81" t="str">
        <f t="shared" si="210"/>
        <v>N/A</v>
      </c>
      <c r="E845" s="85">
        <v>121428507</v>
      </c>
      <c r="F845" s="81" t="str">
        <f t="shared" si="211"/>
        <v>N/A</v>
      </c>
      <c r="G845" s="85">
        <v>141636820</v>
      </c>
      <c r="H845" s="81" t="str">
        <f t="shared" si="212"/>
        <v>N/A</v>
      </c>
      <c r="I845" s="82">
        <v>4.5469999999999997</v>
      </c>
      <c r="J845" s="82">
        <v>16.64</v>
      </c>
      <c r="K845" s="83" t="s">
        <v>112</v>
      </c>
      <c r="L845" s="84" t="str">
        <f t="shared" si="213"/>
        <v>No</v>
      </c>
    </row>
    <row r="846" spans="1:12" x14ac:dyDescent="0.25">
      <c r="A846" s="148" t="s">
        <v>642</v>
      </c>
      <c r="B846" s="96" t="s">
        <v>50</v>
      </c>
      <c r="C846" s="107">
        <v>2698</v>
      </c>
      <c r="D846" s="98" t="str">
        <f t="shared" si="210"/>
        <v>N/A</v>
      </c>
      <c r="E846" s="107">
        <v>2824</v>
      </c>
      <c r="F846" s="98" t="str">
        <f t="shared" si="211"/>
        <v>N/A</v>
      </c>
      <c r="G846" s="107">
        <v>3061</v>
      </c>
      <c r="H846" s="98" t="str">
        <f t="shared" si="212"/>
        <v>N/A</v>
      </c>
      <c r="I846" s="82">
        <v>4.67</v>
      </c>
      <c r="J846" s="82">
        <v>8.3919999999999995</v>
      </c>
      <c r="K846" s="90" t="s">
        <v>112</v>
      </c>
      <c r="L846" s="84" t="str">
        <f t="shared" si="213"/>
        <v>Yes</v>
      </c>
    </row>
    <row r="847" spans="1:12" x14ac:dyDescent="0.25">
      <c r="A847" s="148" t="s">
        <v>643</v>
      </c>
      <c r="B847" s="96" t="s">
        <v>50</v>
      </c>
      <c r="C847" s="94">
        <v>43049.487027000003</v>
      </c>
      <c r="D847" s="98" t="str">
        <f t="shared" si="210"/>
        <v>N/A</v>
      </c>
      <c r="E847" s="94">
        <v>42998.763101999997</v>
      </c>
      <c r="F847" s="98" t="str">
        <f t="shared" si="211"/>
        <v>N/A</v>
      </c>
      <c r="G847" s="94">
        <v>46271.421104000001</v>
      </c>
      <c r="H847" s="98" t="str">
        <f t="shared" si="212"/>
        <v>N/A</v>
      </c>
      <c r="I847" s="99">
        <v>-0.11799999999999999</v>
      </c>
      <c r="J847" s="99">
        <v>7.6109999999999998</v>
      </c>
      <c r="K847" s="90" t="s">
        <v>112</v>
      </c>
      <c r="L847" s="92" t="str">
        <f t="shared" si="213"/>
        <v>Yes</v>
      </c>
    </row>
    <row r="848" spans="1:12" x14ac:dyDescent="0.25">
      <c r="A848" s="219" t="s">
        <v>161</v>
      </c>
      <c r="B848" s="220"/>
      <c r="C848" s="220"/>
      <c r="D848" s="220"/>
      <c r="E848" s="220"/>
      <c r="F848" s="220"/>
      <c r="G848" s="220"/>
      <c r="H848" s="220"/>
      <c r="I848" s="220"/>
      <c r="J848" s="220"/>
      <c r="K848" s="220"/>
      <c r="L848" s="221"/>
    </row>
    <row r="849" spans="1:12" ht="12.75" customHeight="1" x14ac:dyDescent="0.25">
      <c r="A849" s="86" t="s">
        <v>818</v>
      </c>
      <c r="B849" s="79" t="s">
        <v>50</v>
      </c>
      <c r="C849" s="140">
        <v>159943645</v>
      </c>
      <c r="D849" s="81" t="str">
        <f t="shared" ref="D849:D872" si="214">IF($B849="N/A","N/A",IF(C849&gt;10,"No",IF(C849&lt;-10,"No","Yes")))</f>
        <v>N/A</v>
      </c>
      <c r="E849" s="140">
        <v>166890901</v>
      </c>
      <c r="F849" s="81" t="str">
        <f t="shared" ref="F849:F872" si="215">IF($B849="N/A","N/A",IF(E849&gt;10,"No",IF(E849&lt;-10,"No","Yes")))</f>
        <v>N/A</v>
      </c>
      <c r="G849" s="140">
        <v>194065576</v>
      </c>
      <c r="H849" s="81" t="str">
        <f t="shared" ref="H849:H872" si="216">IF($B849="N/A","N/A",IF(G849&gt;10,"No",IF(G849&lt;-10,"No","Yes")))</f>
        <v>N/A</v>
      </c>
      <c r="I849" s="82">
        <v>4.3440000000000003</v>
      </c>
      <c r="J849" s="82">
        <v>16.28</v>
      </c>
      <c r="K849" s="83" t="s">
        <v>112</v>
      </c>
      <c r="L849" s="84" t="str">
        <f t="shared" ref="L849:L872" si="217">IF(J849="Div by 0", "N/A", IF(K849="N/A","N/A", IF(J849&gt;VALUE(MID(K849,1,2)), "No", IF(J849&lt;-1*VALUE(MID(K849,1,2)), "No", "Yes"))))</f>
        <v>No</v>
      </c>
    </row>
    <row r="850" spans="1:12" ht="12.75" customHeight="1" x14ac:dyDescent="0.25">
      <c r="A850" s="86" t="s">
        <v>468</v>
      </c>
      <c r="B850" s="79" t="s">
        <v>50</v>
      </c>
      <c r="C850" s="89">
        <v>7817</v>
      </c>
      <c r="D850" s="81" t="str">
        <f t="shared" si="214"/>
        <v>N/A</v>
      </c>
      <c r="E850" s="89">
        <v>8035</v>
      </c>
      <c r="F850" s="81" t="str">
        <f t="shared" si="215"/>
        <v>N/A</v>
      </c>
      <c r="G850" s="89">
        <v>9771</v>
      </c>
      <c r="H850" s="81" t="str">
        <f t="shared" si="216"/>
        <v>N/A</v>
      </c>
      <c r="I850" s="82">
        <v>2.7890000000000001</v>
      </c>
      <c r="J850" s="82">
        <v>21.61</v>
      </c>
      <c r="K850" s="83" t="s">
        <v>112</v>
      </c>
      <c r="L850" s="84" t="str">
        <f t="shared" si="217"/>
        <v>No</v>
      </c>
    </row>
    <row r="851" spans="1:12" ht="12.75" customHeight="1" x14ac:dyDescent="0.25">
      <c r="A851" s="86" t="s">
        <v>819</v>
      </c>
      <c r="B851" s="79" t="s">
        <v>50</v>
      </c>
      <c r="C851" s="140">
        <v>20461.001023000001</v>
      </c>
      <c r="D851" s="81" t="str">
        <f t="shared" si="214"/>
        <v>N/A</v>
      </c>
      <c r="E851" s="140">
        <v>20770.491724</v>
      </c>
      <c r="F851" s="81" t="str">
        <f t="shared" si="215"/>
        <v>N/A</v>
      </c>
      <c r="G851" s="140">
        <v>19861.383277000001</v>
      </c>
      <c r="H851" s="81" t="str">
        <f t="shared" si="216"/>
        <v>N/A</v>
      </c>
      <c r="I851" s="82">
        <v>1.5129999999999999</v>
      </c>
      <c r="J851" s="82">
        <v>-4.38</v>
      </c>
      <c r="K851" s="83" t="s">
        <v>112</v>
      </c>
      <c r="L851" s="84" t="str">
        <f t="shared" si="217"/>
        <v>Yes</v>
      </c>
    </row>
    <row r="852" spans="1:12" x14ac:dyDescent="0.25">
      <c r="A852" s="129" t="s">
        <v>582</v>
      </c>
      <c r="B852" s="79" t="s">
        <v>50</v>
      </c>
      <c r="C852" s="140">
        <v>11863.100732999999</v>
      </c>
      <c r="D852" s="81" t="str">
        <f t="shared" si="214"/>
        <v>N/A</v>
      </c>
      <c r="E852" s="140">
        <v>11975.785832</v>
      </c>
      <c r="F852" s="81" t="str">
        <f t="shared" si="215"/>
        <v>N/A</v>
      </c>
      <c r="G852" s="140">
        <v>11838.488131</v>
      </c>
      <c r="H852" s="81" t="str">
        <f t="shared" si="216"/>
        <v>N/A</v>
      </c>
      <c r="I852" s="82">
        <v>0.94989999999999997</v>
      </c>
      <c r="J852" s="82">
        <v>-1.1499999999999999</v>
      </c>
      <c r="K852" s="83" t="s">
        <v>112</v>
      </c>
      <c r="L852" s="84" t="str">
        <f t="shared" si="217"/>
        <v>Yes</v>
      </c>
    </row>
    <row r="853" spans="1:12" x14ac:dyDescent="0.25">
      <c r="A853" s="129" t="s">
        <v>585</v>
      </c>
      <c r="B853" s="79" t="s">
        <v>50</v>
      </c>
      <c r="C853" s="140">
        <v>21296.563819999999</v>
      </c>
      <c r="D853" s="81" t="str">
        <f t="shared" si="214"/>
        <v>N/A</v>
      </c>
      <c r="E853" s="140">
        <v>21286.536900999999</v>
      </c>
      <c r="F853" s="81" t="str">
        <f t="shared" si="215"/>
        <v>N/A</v>
      </c>
      <c r="G853" s="140">
        <v>23068.620814000002</v>
      </c>
      <c r="H853" s="81" t="str">
        <f t="shared" si="216"/>
        <v>N/A</v>
      </c>
      <c r="I853" s="82">
        <v>-4.7E-2</v>
      </c>
      <c r="J853" s="82">
        <v>8.3719999999999999</v>
      </c>
      <c r="K853" s="83" t="s">
        <v>112</v>
      </c>
      <c r="L853" s="84" t="str">
        <f t="shared" si="217"/>
        <v>Yes</v>
      </c>
    </row>
    <row r="854" spans="1:12" x14ac:dyDescent="0.25">
      <c r="A854" s="129" t="s">
        <v>588</v>
      </c>
      <c r="B854" s="79" t="s">
        <v>50</v>
      </c>
      <c r="C854" s="140">
        <v>21487.788852999998</v>
      </c>
      <c r="D854" s="81" t="str">
        <f t="shared" si="214"/>
        <v>N/A</v>
      </c>
      <c r="E854" s="140">
        <v>24586.643393999999</v>
      </c>
      <c r="F854" s="81" t="str">
        <f t="shared" si="215"/>
        <v>N/A</v>
      </c>
      <c r="G854" s="140">
        <v>15510.160488</v>
      </c>
      <c r="H854" s="81" t="str">
        <f t="shared" si="216"/>
        <v>N/A</v>
      </c>
      <c r="I854" s="82">
        <v>14.42</v>
      </c>
      <c r="J854" s="82">
        <v>-36.9</v>
      </c>
      <c r="K854" s="83" t="s">
        <v>112</v>
      </c>
      <c r="L854" s="84" t="str">
        <f t="shared" si="217"/>
        <v>No</v>
      </c>
    </row>
    <row r="855" spans="1:12" x14ac:dyDescent="0.25">
      <c r="A855" s="129" t="s">
        <v>590</v>
      </c>
      <c r="B855" s="79" t="s">
        <v>50</v>
      </c>
      <c r="C855" s="140">
        <v>3164.7441859999999</v>
      </c>
      <c r="D855" s="81" t="str">
        <f t="shared" si="214"/>
        <v>N/A</v>
      </c>
      <c r="E855" s="140">
        <v>3477.4886363999999</v>
      </c>
      <c r="F855" s="81" t="str">
        <f t="shared" si="215"/>
        <v>N/A</v>
      </c>
      <c r="G855" s="140">
        <v>1743.9690722</v>
      </c>
      <c r="H855" s="81" t="str">
        <f t="shared" si="216"/>
        <v>N/A</v>
      </c>
      <c r="I855" s="82">
        <v>9.8819999999999997</v>
      </c>
      <c r="J855" s="82">
        <v>-49.8</v>
      </c>
      <c r="K855" s="83" t="s">
        <v>112</v>
      </c>
      <c r="L855" s="84" t="str">
        <f t="shared" si="217"/>
        <v>No</v>
      </c>
    </row>
    <row r="856" spans="1:12" ht="12.75" customHeight="1" x14ac:dyDescent="0.25">
      <c r="A856" s="148" t="s">
        <v>469</v>
      </c>
      <c r="B856" s="79" t="s">
        <v>50</v>
      </c>
      <c r="C856" s="81">
        <v>13.973401021999999</v>
      </c>
      <c r="D856" s="81" t="str">
        <f t="shared" si="214"/>
        <v>N/A</v>
      </c>
      <c r="E856" s="81">
        <v>13.035366645</v>
      </c>
      <c r="F856" s="81" t="str">
        <f t="shared" si="215"/>
        <v>N/A</v>
      </c>
      <c r="G856" s="81">
        <v>3.3148215369999998</v>
      </c>
      <c r="H856" s="81" t="str">
        <f t="shared" si="216"/>
        <v>N/A</v>
      </c>
      <c r="I856" s="82">
        <v>-6.71</v>
      </c>
      <c r="J856" s="82">
        <v>-74.599999999999994</v>
      </c>
      <c r="K856" s="83" t="s">
        <v>112</v>
      </c>
      <c r="L856" s="84" t="str">
        <f t="shared" si="217"/>
        <v>No</v>
      </c>
    </row>
    <row r="857" spans="1:12" x14ac:dyDescent="0.25">
      <c r="A857" s="129" t="s">
        <v>582</v>
      </c>
      <c r="B857" s="79" t="s">
        <v>50</v>
      </c>
      <c r="C857" s="81">
        <v>15.375950436</v>
      </c>
      <c r="D857" s="81" t="str">
        <f t="shared" si="214"/>
        <v>N/A</v>
      </c>
      <c r="E857" s="81">
        <v>16.049709149000002</v>
      </c>
      <c r="F857" s="81" t="str">
        <f t="shared" si="215"/>
        <v>N/A</v>
      </c>
      <c r="G857" s="81">
        <v>16.523657758999999</v>
      </c>
      <c r="H857" s="81" t="str">
        <f t="shared" si="216"/>
        <v>N/A</v>
      </c>
      <c r="I857" s="82">
        <v>4.3819999999999997</v>
      </c>
      <c r="J857" s="82">
        <v>2.9529999999999998</v>
      </c>
      <c r="K857" s="83" t="s">
        <v>112</v>
      </c>
      <c r="L857" s="84" t="str">
        <f t="shared" si="217"/>
        <v>Yes</v>
      </c>
    </row>
    <row r="858" spans="1:12" x14ac:dyDescent="0.25">
      <c r="A858" s="129" t="s">
        <v>585</v>
      </c>
      <c r="B858" s="79" t="s">
        <v>50</v>
      </c>
      <c r="C858" s="81">
        <v>21.209756760000001</v>
      </c>
      <c r="D858" s="81" t="str">
        <f t="shared" si="214"/>
        <v>N/A</v>
      </c>
      <c r="E858" s="81">
        <v>21.309349648000001</v>
      </c>
      <c r="F858" s="81" t="str">
        <f t="shared" si="215"/>
        <v>N/A</v>
      </c>
      <c r="G858" s="81">
        <v>21.284280508999998</v>
      </c>
      <c r="H858" s="81" t="str">
        <f t="shared" si="216"/>
        <v>N/A</v>
      </c>
      <c r="I858" s="82">
        <v>0.46960000000000002</v>
      </c>
      <c r="J858" s="82">
        <v>-0.11799999999999999</v>
      </c>
      <c r="K858" s="83" t="s">
        <v>112</v>
      </c>
      <c r="L858" s="84" t="str">
        <f t="shared" si="217"/>
        <v>Yes</v>
      </c>
    </row>
    <row r="859" spans="1:12" x14ac:dyDescent="0.25">
      <c r="A859" s="129" t="s">
        <v>588</v>
      </c>
      <c r="B859" s="79" t="s">
        <v>50</v>
      </c>
      <c r="C859" s="81">
        <v>7.1477821191000004</v>
      </c>
      <c r="D859" s="81" t="str">
        <f t="shared" si="214"/>
        <v>N/A</v>
      </c>
      <c r="E859" s="81">
        <v>5.9917621314999998</v>
      </c>
      <c r="F859" s="81" t="str">
        <f t="shared" si="215"/>
        <v>N/A</v>
      </c>
      <c r="G859" s="81">
        <v>1.1647925817</v>
      </c>
      <c r="H859" s="81" t="str">
        <f t="shared" si="216"/>
        <v>N/A</v>
      </c>
      <c r="I859" s="82">
        <v>-16.2</v>
      </c>
      <c r="J859" s="82">
        <v>-80.599999999999994</v>
      </c>
      <c r="K859" s="83" t="s">
        <v>112</v>
      </c>
      <c r="L859" s="84" t="str">
        <f t="shared" si="217"/>
        <v>No</v>
      </c>
    </row>
    <row r="860" spans="1:12" x14ac:dyDescent="0.25">
      <c r="A860" s="129" t="s">
        <v>590</v>
      </c>
      <c r="B860" s="79" t="s">
        <v>50</v>
      </c>
      <c r="C860" s="81">
        <v>0.87212250280000003</v>
      </c>
      <c r="D860" s="81" t="str">
        <f t="shared" si="214"/>
        <v>N/A</v>
      </c>
      <c r="E860" s="81">
        <v>0.71871937279999998</v>
      </c>
      <c r="F860" s="81" t="str">
        <f t="shared" si="215"/>
        <v>N/A</v>
      </c>
      <c r="G860" s="81">
        <v>0.46519992809999999</v>
      </c>
      <c r="H860" s="81" t="str">
        <f t="shared" si="216"/>
        <v>N/A</v>
      </c>
      <c r="I860" s="82">
        <v>-17.600000000000001</v>
      </c>
      <c r="J860" s="82">
        <v>-35.299999999999997</v>
      </c>
      <c r="K860" s="83" t="s">
        <v>112</v>
      </c>
      <c r="L860" s="84" t="str">
        <f t="shared" si="217"/>
        <v>No</v>
      </c>
    </row>
    <row r="861" spans="1:12" ht="12.75" customHeight="1" x14ac:dyDescent="0.25">
      <c r="A861" s="86" t="s">
        <v>820</v>
      </c>
      <c r="B861" s="79" t="s">
        <v>50</v>
      </c>
      <c r="C861" s="140">
        <v>116147516</v>
      </c>
      <c r="D861" s="81" t="str">
        <f t="shared" si="214"/>
        <v>N/A</v>
      </c>
      <c r="E861" s="140">
        <v>121428507</v>
      </c>
      <c r="F861" s="81" t="str">
        <f t="shared" si="215"/>
        <v>N/A</v>
      </c>
      <c r="G861" s="140">
        <v>141636820</v>
      </c>
      <c r="H861" s="81" t="str">
        <f t="shared" si="216"/>
        <v>N/A</v>
      </c>
      <c r="I861" s="82">
        <v>4.5469999999999997</v>
      </c>
      <c r="J861" s="82">
        <v>16.64</v>
      </c>
      <c r="K861" s="83" t="s">
        <v>112</v>
      </c>
      <c r="L861" s="84" t="str">
        <f t="shared" si="217"/>
        <v>No</v>
      </c>
    </row>
    <row r="862" spans="1:12" ht="12.75" customHeight="1" x14ac:dyDescent="0.25">
      <c r="A862" s="86" t="s">
        <v>931</v>
      </c>
      <c r="B862" s="79" t="s">
        <v>50</v>
      </c>
      <c r="C862" s="89">
        <v>2698</v>
      </c>
      <c r="D862" s="81" t="str">
        <f t="shared" si="214"/>
        <v>N/A</v>
      </c>
      <c r="E862" s="89">
        <v>2824</v>
      </c>
      <c r="F862" s="81" t="str">
        <f t="shared" si="215"/>
        <v>N/A</v>
      </c>
      <c r="G862" s="89">
        <v>3061</v>
      </c>
      <c r="H862" s="81" t="str">
        <f t="shared" si="216"/>
        <v>N/A</v>
      </c>
      <c r="I862" s="82">
        <v>4.67</v>
      </c>
      <c r="J862" s="82">
        <v>8.3919999999999995</v>
      </c>
      <c r="K862" s="83" t="s">
        <v>112</v>
      </c>
      <c r="L862" s="84" t="str">
        <f t="shared" si="217"/>
        <v>Yes</v>
      </c>
    </row>
    <row r="863" spans="1:12" ht="25" x14ac:dyDescent="0.25">
      <c r="A863" s="86" t="s">
        <v>821</v>
      </c>
      <c r="B863" s="79" t="s">
        <v>50</v>
      </c>
      <c r="C863" s="140">
        <v>43049.487027000003</v>
      </c>
      <c r="D863" s="81" t="str">
        <f t="shared" si="214"/>
        <v>N/A</v>
      </c>
      <c r="E863" s="140">
        <v>42998.763101999997</v>
      </c>
      <c r="F863" s="81" t="str">
        <f t="shared" si="215"/>
        <v>N/A</v>
      </c>
      <c r="G863" s="140">
        <v>46271.421104000001</v>
      </c>
      <c r="H863" s="81" t="str">
        <f t="shared" si="216"/>
        <v>N/A</v>
      </c>
      <c r="I863" s="82">
        <v>-0.11799999999999999</v>
      </c>
      <c r="J863" s="82">
        <v>7.6109999999999998</v>
      </c>
      <c r="K863" s="83" t="s">
        <v>112</v>
      </c>
      <c r="L863" s="84" t="str">
        <f t="shared" si="217"/>
        <v>Yes</v>
      </c>
    </row>
    <row r="864" spans="1:12" x14ac:dyDescent="0.25">
      <c r="A864" s="129" t="s">
        <v>582</v>
      </c>
      <c r="B864" s="79" t="s">
        <v>50</v>
      </c>
      <c r="C864" s="140">
        <v>12298.72293</v>
      </c>
      <c r="D864" s="81" t="str">
        <f t="shared" si="214"/>
        <v>N/A</v>
      </c>
      <c r="E864" s="140">
        <v>13093.793696000001</v>
      </c>
      <c r="F864" s="81" t="str">
        <f t="shared" si="215"/>
        <v>N/A</v>
      </c>
      <c r="G864" s="140">
        <v>13950.981771000001</v>
      </c>
      <c r="H864" s="81" t="str">
        <f t="shared" si="216"/>
        <v>N/A</v>
      </c>
      <c r="I864" s="82">
        <v>6.4649999999999999</v>
      </c>
      <c r="J864" s="82">
        <v>6.5469999999999997</v>
      </c>
      <c r="K864" s="83" t="s">
        <v>112</v>
      </c>
      <c r="L864" s="84" t="str">
        <f t="shared" si="217"/>
        <v>Yes</v>
      </c>
    </row>
    <row r="865" spans="1:12" x14ac:dyDescent="0.25">
      <c r="A865" s="129" t="s">
        <v>585</v>
      </c>
      <c r="B865" s="79" t="s">
        <v>50</v>
      </c>
      <c r="C865" s="140">
        <v>54706.664659000002</v>
      </c>
      <c r="D865" s="81" t="str">
        <f t="shared" si="214"/>
        <v>N/A</v>
      </c>
      <c r="E865" s="140">
        <v>54760.460069000001</v>
      </c>
      <c r="F865" s="81" t="str">
        <f t="shared" si="215"/>
        <v>N/A</v>
      </c>
      <c r="G865" s="140">
        <v>59312.360293999998</v>
      </c>
      <c r="H865" s="81" t="str">
        <f t="shared" si="216"/>
        <v>N/A</v>
      </c>
      <c r="I865" s="82">
        <v>9.8299999999999998E-2</v>
      </c>
      <c r="J865" s="82">
        <v>8.3119999999999994</v>
      </c>
      <c r="K865" s="83" t="s">
        <v>112</v>
      </c>
      <c r="L865" s="84" t="str">
        <f t="shared" si="217"/>
        <v>Yes</v>
      </c>
    </row>
    <row r="866" spans="1:12" x14ac:dyDescent="0.25">
      <c r="A866" s="129" t="s">
        <v>588</v>
      </c>
      <c r="B866" s="79" t="s">
        <v>50</v>
      </c>
      <c r="C866" s="140">
        <v>8394.4496123999998</v>
      </c>
      <c r="D866" s="81" t="str">
        <f t="shared" si="214"/>
        <v>N/A</v>
      </c>
      <c r="E866" s="140">
        <v>11626.995349000001</v>
      </c>
      <c r="F866" s="81" t="str">
        <f t="shared" si="215"/>
        <v>N/A</v>
      </c>
      <c r="G866" s="140">
        <v>14271.802817</v>
      </c>
      <c r="H866" s="81" t="str">
        <f t="shared" si="216"/>
        <v>N/A</v>
      </c>
      <c r="I866" s="82">
        <v>38.51</v>
      </c>
      <c r="J866" s="82">
        <v>22.75</v>
      </c>
      <c r="K866" s="83" t="s">
        <v>112</v>
      </c>
      <c r="L866" s="84" t="str">
        <f t="shared" si="217"/>
        <v>No</v>
      </c>
    </row>
    <row r="867" spans="1:12" x14ac:dyDescent="0.25">
      <c r="A867" s="129" t="s">
        <v>590</v>
      </c>
      <c r="B867" s="79" t="s">
        <v>50</v>
      </c>
      <c r="C867" s="140">
        <v>12277.8</v>
      </c>
      <c r="D867" s="81" t="str">
        <f t="shared" si="214"/>
        <v>N/A</v>
      </c>
      <c r="E867" s="140">
        <v>23266.5</v>
      </c>
      <c r="F867" s="81" t="str">
        <f t="shared" si="215"/>
        <v>N/A</v>
      </c>
      <c r="G867" s="140">
        <v>30715.25</v>
      </c>
      <c r="H867" s="81" t="str">
        <f t="shared" si="216"/>
        <v>N/A</v>
      </c>
      <c r="I867" s="82">
        <v>89.5</v>
      </c>
      <c r="J867" s="82">
        <v>32.01</v>
      </c>
      <c r="K867" s="83" t="s">
        <v>112</v>
      </c>
      <c r="L867" s="84" t="str">
        <f t="shared" si="217"/>
        <v>No</v>
      </c>
    </row>
    <row r="868" spans="1:12" ht="25" x14ac:dyDescent="0.25">
      <c r="A868" s="148" t="s">
        <v>470</v>
      </c>
      <c r="B868" s="79" t="s">
        <v>50</v>
      </c>
      <c r="C868" s="81">
        <v>4.8228522398000004</v>
      </c>
      <c r="D868" s="81" t="str">
        <f t="shared" si="214"/>
        <v>N/A</v>
      </c>
      <c r="E868" s="81">
        <v>4.5814406229999998</v>
      </c>
      <c r="F868" s="81" t="str">
        <f t="shared" si="215"/>
        <v>N/A</v>
      </c>
      <c r="G868" s="81">
        <v>1.0384473160000001</v>
      </c>
      <c r="H868" s="81" t="str">
        <f t="shared" si="216"/>
        <v>N/A</v>
      </c>
      <c r="I868" s="82">
        <v>-5.01</v>
      </c>
      <c r="J868" s="82">
        <v>-77.3</v>
      </c>
      <c r="K868" s="83" t="s">
        <v>112</v>
      </c>
      <c r="L868" s="84" t="str">
        <f t="shared" si="217"/>
        <v>No</v>
      </c>
    </row>
    <row r="869" spans="1:12" x14ac:dyDescent="0.25">
      <c r="A869" s="129" t="s">
        <v>582</v>
      </c>
      <c r="B869" s="79" t="s">
        <v>50</v>
      </c>
      <c r="C869" s="81">
        <v>8.8425795551000004</v>
      </c>
      <c r="D869" s="81" t="str">
        <f t="shared" si="214"/>
        <v>N/A</v>
      </c>
      <c r="E869" s="81">
        <v>9.2279217345000006</v>
      </c>
      <c r="F869" s="81" t="str">
        <f t="shared" si="215"/>
        <v>N/A</v>
      </c>
      <c r="G869" s="81">
        <v>9.4140720765000001</v>
      </c>
      <c r="H869" s="81" t="str">
        <f t="shared" si="216"/>
        <v>N/A</v>
      </c>
      <c r="I869" s="82">
        <v>4.3579999999999997</v>
      </c>
      <c r="J869" s="82">
        <v>2.0169999999999999</v>
      </c>
      <c r="K869" s="83" t="s">
        <v>112</v>
      </c>
      <c r="L869" s="84" t="str">
        <f t="shared" si="217"/>
        <v>Yes</v>
      </c>
    </row>
    <row r="870" spans="1:12" x14ac:dyDescent="0.25">
      <c r="A870" s="129" t="s">
        <v>585</v>
      </c>
      <c r="B870" s="79" t="s">
        <v>50</v>
      </c>
      <c r="C870" s="81">
        <v>6.7578111747999996</v>
      </c>
      <c r="D870" s="81" t="str">
        <f t="shared" si="214"/>
        <v>N/A</v>
      </c>
      <c r="E870" s="81">
        <v>6.7861417741999999</v>
      </c>
      <c r="F870" s="81" t="str">
        <f t="shared" si="215"/>
        <v>N/A</v>
      </c>
      <c r="G870" s="81">
        <v>6.9551876238999997</v>
      </c>
      <c r="H870" s="81" t="str">
        <f t="shared" si="216"/>
        <v>N/A</v>
      </c>
      <c r="I870" s="82">
        <v>0.41920000000000002</v>
      </c>
      <c r="J870" s="82">
        <v>2.4910000000000001</v>
      </c>
      <c r="K870" s="83" t="s">
        <v>112</v>
      </c>
      <c r="L870" s="84" t="str">
        <f t="shared" si="217"/>
        <v>Yes</v>
      </c>
    </row>
    <row r="871" spans="1:12" x14ac:dyDescent="0.25">
      <c r="A871" s="129" t="s">
        <v>588</v>
      </c>
      <c r="B871" s="79" t="s">
        <v>50</v>
      </c>
      <c r="C871" s="81">
        <v>2.9648356699999998</v>
      </c>
      <c r="D871" s="81" t="str">
        <f t="shared" si="214"/>
        <v>N/A</v>
      </c>
      <c r="E871" s="81">
        <v>2.7674089329</v>
      </c>
      <c r="F871" s="81" t="str">
        <f t="shared" si="215"/>
        <v>N/A</v>
      </c>
      <c r="G871" s="81">
        <v>0.2823911771</v>
      </c>
      <c r="H871" s="81" t="str">
        <f t="shared" si="216"/>
        <v>N/A</v>
      </c>
      <c r="I871" s="82">
        <v>-6.66</v>
      </c>
      <c r="J871" s="82">
        <v>-89.8</v>
      </c>
      <c r="K871" s="83" t="s">
        <v>112</v>
      </c>
      <c r="L871" s="84" t="str">
        <f t="shared" si="217"/>
        <v>No</v>
      </c>
    </row>
    <row r="872" spans="1:12" x14ac:dyDescent="0.25">
      <c r="A872" s="129" t="s">
        <v>590</v>
      </c>
      <c r="B872" s="79" t="s">
        <v>50</v>
      </c>
      <c r="C872" s="81">
        <v>5.0704796699999999E-2</v>
      </c>
      <c r="D872" s="81" t="str">
        <f t="shared" si="214"/>
        <v>N/A</v>
      </c>
      <c r="E872" s="81">
        <v>3.2669062399999997E-2</v>
      </c>
      <c r="F872" s="81" t="str">
        <f t="shared" si="215"/>
        <v>N/A</v>
      </c>
      <c r="G872" s="81">
        <v>4.7958755000000004E-3</v>
      </c>
      <c r="H872" s="81" t="str">
        <f t="shared" si="216"/>
        <v>N/A</v>
      </c>
      <c r="I872" s="82">
        <v>-35.6</v>
      </c>
      <c r="J872" s="82">
        <v>-85.3</v>
      </c>
      <c r="K872" s="83" t="s">
        <v>112</v>
      </c>
      <c r="L872" s="84" t="str">
        <f t="shared" si="217"/>
        <v>No</v>
      </c>
    </row>
    <row r="873" spans="1:12" ht="39" customHeight="1" x14ac:dyDescent="0.3">
      <c r="A873" s="222" t="s">
        <v>1083</v>
      </c>
      <c r="B873" s="195"/>
      <c r="C873" s="195"/>
      <c r="D873" s="195"/>
      <c r="E873" s="195"/>
      <c r="F873" s="195"/>
      <c r="G873" s="195"/>
      <c r="H873" s="195"/>
      <c r="I873" s="195"/>
      <c r="J873" s="195"/>
      <c r="K873" s="195"/>
      <c r="L873" s="196"/>
    </row>
    <row r="874" spans="1:12" x14ac:dyDescent="0.25">
      <c r="A874" s="148" t="s">
        <v>33</v>
      </c>
      <c r="B874" s="130" t="s">
        <v>50</v>
      </c>
      <c r="C874" s="101">
        <v>80548</v>
      </c>
      <c r="D874" s="81" t="str">
        <f t="shared" ref="D874:D904" si="218">IF($B874="N/A","N/A",IF(C874&gt;10,"No",IF(C874&lt;-10,"No","Yes")))</f>
        <v>N/A</v>
      </c>
      <c r="E874" s="101">
        <v>80178</v>
      </c>
      <c r="F874" s="81" t="str">
        <f t="shared" ref="F874:F904" si="219">IF($B874="N/A","N/A",IF(E874&gt;10,"No",IF(E874&lt;-10,"No","Yes")))</f>
        <v>N/A</v>
      </c>
      <c r="G874" s="101">
        <v>82700</v>
      </c>
      <c r="H874" s="81" t="str">
        <f t="shared" ref="H874:H904" si="220">IF($B874="N/A","N/A",IF(G874&gt;10,"No",IF(G874&lt;-10,"No","Yes")))</f>
        <v>N/A</v>
      </c>
      <c r="I874" s="82">
        <v>-0.45900000000000002</v>
      </c>
      <c r="J874" s="82">
        <v>3.1459999999999999</v>
      </c>
      <c r="K874" s="109" t="s">
        <v>112</v>
      </c>
      <c r="L874" s="84" t="str">
        <f t="shared" ref="L874:L906" si="221">IF(J874="Div by 0", "N/A", IF(K874="N/A","N/A", IF(J874&gt;VALUE(MID(K874,1,2)), "No", IF(J874&lt;-1*VALUE(MID(K874,1,2)), "No", "Yes"))))</f>
        <v>Yes</v>
      </c>
    </row>
    <row r="875" spans="1:12" x14ac:dyDescent="0.25">
      <c r="A875" s="148" t="s">
        <v>34</v>
      </c>
      <c r="B875" s="79" t="s">
        <v>50</v>
      </c>
      <c r="C875" s="80">
        <v>77817</v>
      </c>
      <c r="D875" s="81" t="str">
        <f t="shared" si="218"/>
        <v>N/A</v>
      </c>
      <c r="E875" s="80">
        <v>77261</v>
      </c>
      <c r="F875" s="81" t="str">
        <f t="shared" si="219"/>
        <v>N/A</v>
      </c>
      <c r="G875" s="80">
        <v>79594</v>
      </c>
      <c r="H875" s="81" t="str">
        <f t="shared" si="220"/>
        <v>N/A</v>
      </c>
      <c r="I875" s="82">
        <v>-0.71399999999999997</v>
      </c>
      <c r="J875" s="82">
        <v>3.02</v>
      </c>
      <c r="K875" s="83" t="s">
        <v>112</v>
      </c>
      <c r="L875" s="84" t="str">
        <f t="shared" si="221"/>
        <v>Yes</v>
      </c>
    </row>
    <row r="876" spans="1:12" x14ac:dyDescent="0.25">
      <c r="A876" s="86" t="s">
        <v>471</v>
      </c>
      <c r="B876" s="83" t="s">
        <v>50</v>
      </c>
      <c r="C876" s="89">
        <v>71399.64</v>
      </c>
      <c r="D876" s="81" t="str">
        <f t="shared" si="218"/>
        <v>N/A</v>
      </c>
      <c r="E876" s="89">
        <v>71305.429999999993</v>
      </c>
      <c r="F876" s="81" t="str">
        <f t="shared" si="219"/>
        <v>N/A</v>
      </c>
      <c r="G876" s="89">
        <v>73701.22</v>
      </c>
      <c r="H876" s="81" t="str">
        <f t="shared" si="220"/>
        <v>N/A</v>
      </c>
      <c r="I876" s="82">
        <v>-0.13200000000000001</v>
      </c>
      <c r="J876" s="82">
        <v>3.36</v>
      </c>
      <c r="K876" s="83" t="s">
        <v>112</v>
      </c>
      <c r="L876" s="84" t="str">
        <f t="shared" si="221"/>
        <v>Yes</v>
      </c>
    </row>
    <row r="877" spans="1:12" x14ac:dyDescent="0.25">
      <c r="A877" s="129" t="s">
        <v>1085</v>
      </c>
      <c r="B877" s="79" t="s">
        <v>50</v>
      </c>
      <c r="C877" s="87">
        <v>1.145900581</v>
      </c>
      <c r="D877" s="81" t="str">
        <f t="shared" si="218"/>
        <v>N/A</v>
      </c>
      <c r="E877" s="87">
        <v>0.7420988301</v>
      </c>
      <c r="F877" s="81" t="str">
        <f t="shared" si="219"/>
        <v>N/A</v>
      </c>
      <c r="G877" s="87">
        <v>0.84885126960000001</v>
      </c>
      <c r="H877" s="81" t="str">
        <f t="shared" si="220"/>
        <v>N/A</v>
      </c>
      <c r="I877" s="82">
        <v>-35.200000000000003</v>
      </c>
      <c r="J877" s="82">
        <v>14.39</v>
      </c>
      <c r="K877" s="83" t="s">
        <v>112</v>
      </c>
      <c r="L877" s="84" t="str">
        <f t="shared" si="221"/>
        <v>Yes</v>
      </c>
    </row>
    <row r="878" spans="1:12" x14ac:dyDescent="0.25">
      <c r="A878" s="129" t="s">
        <v>738</v>
      </c>
      <c r="B878" s="79" t="s">
        <v>50</v>
      </c>
      <c r="C878" s="87">
        <v>3.1769876347000001</v>
      </c>
      <c r="D878" s="81" t="str">
        <f t="shared" si="218"/>
        <v>N/A</v>
      </c>
      <c r="E878" s="87">
        <v>2.3160966849000002</v>
      </c>
      <c r="F878" s="81" t="str">
        <f t="shared" si="219"/>
        <v>N/A</v>
      </c>
      <c r="G878" s="87">
        <v>2.4340991536000001</v>
      </c>
      <c r="H878" s="81" t="str">
        <f t="shared" si="220"/>
        <v>N/A</v>
      </c>
      <c r="I878" s="82">
        <v>-27.1</v>
      </c>
      <c r="J878" s="82">
        <v>5.0949999999999998</v>
      </c>
      <c r="K878" s="83" t="s">
        <v>112</v>
      </c>
      <c r="L878" s="84" t="str">
        <f t="shared" si="221"/>
        <v>Yes</v>
      </c>
    </row>
    <row r="879" spans="1:12" x14ac:dyDescent="0.25">
      <c r="A879" s="129" t="s">
        <v>739</v>
      </c>
      <c r="B879" s="79" t="s">
        <v>50</v>
      </c>
      <c r="C879" s="87">
        <v>52.533892834</v>
      </c>
      <c r="D879" s="81" t="str">
        <f t="shared" si="218"/>
        <v>N/A</v>
      </c>
      <c r="E879" s="87">
        <v>53.842699992999997</v>
      </c>
      <c r="F879" s="81" t="str">
        <f t="shared" si="219"/>
        <v>N/A</v>
      </c>
      <c r="G879" s="87">
        <v>53.916565900999998</v>
      </c>
      <c r="H879" s="81" t="str">
        <f t="shared" si="220"/>
        <v>N/A</v>
      </c>
      <c r="I879" s="82">
        <v>2.4910000000000001</v>
      </c>
      <c r="J879" s="82">
        <v>0.13719999999999999</v>
      </c>
      <c r="K879" s="83" t="s">
        <v>112</v>
      </c>
      <c r="L879" s="84" t="str">
        <f t="shared" si="221"/>
        <v>Yes</v>
      </c>
    </row>
    <row r="880" spans="1:12" x14ac:dyDescent="0.25">
      <c r="A880" s="129" t="s">
        <v>740</v>
      </c>
      <c r="B880" s="79" t="s">
        <v>50</v>
      </c>
      <c r="C880" s="87">
        <v>0.82931916370000003</v>
      </c>
      <c r="D880" s="81" t="str">
        <f t="shared" si="218"/>
        <v>N/A</v>
      </c>
      <c r="E880" s="87">
        <v>0.62111801239999997</v>
      </c>
      <c r="F880" s="81" t="str">
        <f t="shared" si="219"/>
        <v>N/A</v>
      </c>
      <c r="G880" s="87">
        <v>0.67835550180000004</v>
      </c>
      <c r="H880" s="81" t="str">
        <f t="shared" si="220"/>
        <v>N/A</v>
      </c>
      <c r="I880" s="82">
        <v>-25.1</v>
      </c>
      <c r="J880" s="82">
        <v>9.2149999999999999</v>
      </c>
      <c r="K880" s="83" t="s">
        <v>112</v>
      </c>
      <c r="L880" s="84" t="str">
        <f t="shared" si="221"/>
        <v>Yes</v>
      </c>
    </row>
    <row r="881" spans="1:12" x14ac:dyDescent="0.25">
      <c r="A881" s="129" t="s">
        <v>741</v>
      </c>
      <c r="B881" s="79" t="s">
        <v>50</v>
      </c>
      <c r="C881" s="87">
        <v>8.0126135968999996</v>
      </c>
      <c r="D881" s="81" t="str">
        <f t="shared" si="218"/>
        <v>N/A</v>
      </c>
      <c r="E881" s="87">
        <v>8.2266956022999995</v>
      </c>
      <c r="F881" s="81" t="str">
        <f t="shared" si="219"/>
        <v>N/A</v>
      </c>
      <c r="G881" s="87">
        <v>8.1342200725999998</v>
      </c>
      <c r="H881" s="81" t="str">
        <f t="shared" si="220"/>
        <v>N/A</v>
      </c>
      <c r="I881" s="82">
        <v>2.6720000000000002</v>
      </c>
      <c r="J881" s="82">
        <v>-1.1200000000000001</v>
      </c>
      <c r="K881" s="83" t="s">
        <v>112</v>
      </c>
      <c r="L881" s="84" t="str">
        <f t="shared" si="221"/>
        <v>Yes</v>
      </c>
    </row>
    <row r="882" spans="1:12" x14ac:dyDescent="0.25">
      <c r="A882" s="129" t="s">
        <v>742</v>
      </c>
      <c r="B882" s="79" t="s">
        <v>50</v>
      </c>
      <c r="C882" s="87">
        <v>0</v>
      </c>
      <c r="D882" s="81" t="str">
        <f t="shared" si="218"/>
        <v>N/A</v>
      </c>
      <c r="E882" s="87">
        <v>0</v>
      </c>
      <c r="F882" s="81" t="str">
        <f t="shared" si="219"/>
        <v>N/A</v>
      </c>
      <c r="G882" s="87">
        <v>0</v>
      </c>
      <c r="H882" s="81" t="str">
        <f t="shared" si="220"/>
        <v>N/A</v>
      </c>
      <c r="I882" s="82" t="s">
        <v>1088</v>
      </c>
      <c r="J882" s="82" t="s">
        <v>1088</v>
      </c>
      <c r="K882" s="83" t="s">
        <v>112</v>
      </c>
      <c r="L882" s="84" t="str">
        <f t="shared" si="221"/>
        <v>N/A</v>
      </c>
    </row>
    <row r="883" spans="1:12" x14ac:dyDescent="0.25">
      <c r="A883" s="129" t="s">
        <v>743</v>
      </c>
      <c r="B883" s="79" t="s">
        <v>50</v>
      </c>
      <c r="C883" s="87">
        <v>0.292992998</v>
      </c>
      <c r="D883" s="81" t="str">
        <f t="shared" si="218"/>
        <v>N/A</v>
      </c>
      <c r="E883" s="87">
        <v>0.2606700092</v>
      </c>
      <c r="F883" s="81" t="str">
        <f t="shared" si="219"/>
        <v>N/A</v>
      </c>
      <c r="G883" s="87">
        <v>0.27932285369999998</v>
      </c>
      <c r="H883" s="81" t="str">
        <f t="shared" si="220"/>
        <v>N/A</v>
      </c>
      <c r="I883" s="82">
        <v>-11</v>
      </c>
      <c r="J883" s="82">
        <v>7.1559999999999997</v>
      </c>
      <c r="K883" s="83" t="s">
        <v>112</v>
      </c>
      <c r="L883" s="84" t="str">
        <f t="shared" si="221"/>
        <v>Yes</v>
      </c>
    </row>
    <row r="884" spans="1:12" x14ac:dyDescent="0.25">
      <c r="A884" s="129" t="s">
        <v>744</v>
      </c>
      <c r="B884" s="79" t="s">
        <v>50</v>
      </c>
      <c r="C884" s="87">
        <v>0</v>
      </c>
      <c r="D884" s="81" t="str">
        <f t="shared" si="218"/>
        <v>N/A</v>
      </c>
      <c r="E884" s="87">
        <v>0</v>
      </c>
      <c r="F884" s="81" t="str">
        <f t="shared" si="219"/>
        <v>N/A</v>
      </c>
      <c r="G884" s="87">
        <v>0</v>
      </c>
      <c r="H884" s="81" t="str">
        <f t="shared" si="220"/>
        <v>N/A</v>
      </c>
      <c r="I884" s="82" t="s">
        <v>1088</v>
      </c>
      <c r="J884" s="82" t="s">
        <v>1088</v>
      </c>
      <c r="K884" s="83" t="s">
        <v>112</v>
      </c>
      <c r="L884" s="84" t="str">
        <f t="shared" si="221"/>
        <v>N/A</v>
      </c>
    </row>
    <row r="885" spans="1:12" x14ac:dyDescent="0.25">
      <c r="A885" s="129" t="s">
        <v>745</v>
      </c>
      <c r="B885" s="79" t="s">
        <v>50</v>
      </c>
      <c r="C885" s="87">
        <v>34.008293191999996</v>
      </c>
      <c r="D885" s="81" t="str">
        <f t="shared" si="218"/>
        <v>N/A</v>
      </c>
      <c r="E885" s="87">
        <v>33.990620868999997</v>
      </c>
      <c r="F885" s="81" t="str">
        <f t="shared" si="219"/>
        <v>N/A</v>
      </c>
      <c r="G885" s="87">
        <v>33.708585247999999</v>
      </c>
      <c r="H885" s="81" t="str">
        <f t="shared" si="220"/>
        <v>N/A</v>
      </c>
      <c r="I885" s="82">
        <v>-5.1999999999999998E-2</v>
      </c>
      <c r="J885" s="82">
        <v>-0.83</v>
      </c>
      <c r="K885" s="83" t="s">
        <v>112</v>
      </c>
      <c r="L885" s="84" t="str">
        <f t="shared" si="221"/>
        <v>Yes</v>
      </c>
    </row>
    <row r="886" spans="1:12" x14ac:dyDescent="0.25">
      <c r="A886" s="129" t="s">
        <v>746</v>
      </c>
      <c r="B886" s="79" t="s">
        <v>50</v>
      </c>
      <c r="C886" s="87">
        <v>0</v>
      </c>
      <c r="D886" s="81" t="str">
        <f t="shared" si="218"/>
        <v>N/A</v>
      </c>
      <c r="E886" s="87">
        <v>0</v>
      </c>
      <c r="F886" s="81" t="str">
        <f t="shared" si="219"/>
        <v>N/A</v>
      </c>
      <c r="G886" s="87">
        <v>0</v>
      </c>
      <c r="H886" s="81" t="str">
        <f t="shared" si="220"/>
        <v>N/A</v>
      </c>
      <c r="I886" s="82" t="s">
        <v>1088</v>
      </c>
      <c r="J886" s="82" t="s">
        <v>1088</v>
      </c>
      <c r="K886" s="83" t="s">
        <v>112</v>
      </c>
      <c r="L886" s="84" t="str">
        <f t="shared" si="221"/>
        <v>N/A</v>
      </c>
    </row>
    <row r="887" spans="1:12" x14ac:dyDescent="0.25">
      <c r="A887" s="93" t="s">
        <v>925</v>
      </c>
      <c r="B887" s="79" t="s">
        <v>50</v>
      </c>
      <c r="C887" s="87" t="s">
        <v>50</v>
      </c>
      <c r="D887" s="81" t="str">
        <f t="shared" ref="D887:D888" si="222">IF($B887="N/A","N/A",IF(C887&gt;10,"No",IF(C887&lt;-10,"No","Yes")))</f>
        <v>N/A</v>
      </c>
      <c r="E887" s="87">
        <v>96.802115293</v>
      </c>
      <c r="F887" s="81" t="str">
        <f t="shared" ref="F887:F888" si="223">IF($B887="N/A","N/A",IF(E887&gt;10,"No",IF(E887&lt;-10,"No","Yes")))</f>
        <v>N/A</v>
      </c>
      <c r="G887" s="87">
        <v>96.608222491000006</v>
      </c>
      <c r="H887" s="81" t="str">
        <f t="shared" ref="H887:H888" si="224">IF($B887="N/A","N/A",IF(G887&gt;10,"No",IF(G887&lt;-10,"No","Yes")))</f>
        <v>N/A</v>
      </c>
      <c r="I887" s="82" t="s">
        <v>50</v>
      </c>
      <c r="J887" s="82">
        <v>-0.2</v>
      </c>
      <c r="K887" s="83" t="s">
        <v>112</v>
      </c>
      <c r="L887" s="84" t="str">
        <f t="shared" ref="L887:L888" si="225">IF(J887="Div by 0", "N/A", IF(K887="N/A","N/A", IF(J887&gt;VALUE(MID(K887,1,2)), "No", IF(J887&lt;-1*VALUE(MID(K887,1,2)), "No", "Yes"))))</f>
        <v>Yes</v>
      </c>
    </row>
    <row r="888" spans="1:12" ht="12.75" customHeight="1" x14ac:dyDescent="0.25">
      <c r="A888" s="93" t="s">
        <v>893</v>
      </c>
      <c r="B888" s="79" t="s">
        <v>50</v>
      </c>
      <c r="C888" s="87" t="s">
        <v>50</v>
      </c>
      <c r="D888" s="81" t="str">
        <f t="shared" si="222"/>
        <v>N/A</v>
      </c>
      <c r="E888" s="87">
        <v>3.1978847065</v>
      </c>
      <c r="F888" s="81" t="str">
        <f t="shared" si="223"/>
        <v>N/A</v>
      </c>
      <c r="G888" s="87">
        <v>3.3917775091000002</v>
      </c>
      <c r="H888" s="81" t="str">
        <f t="shared" si="224"/>
        <v>N/A</v>
      </c>
      <c r="I888" s="82" t="s">
        <v>50</v>
      </c>
      <c r="J888" s="82">
        <v>6.0629999999999997</v>
      </c>
      <c r="K888" s="83" t="s">
        <v>112</v>
      </c>
      <c r="L888" s="84" t="str">
        <f t="shared" si="225"/>
        <v>Yes</v>
      </c>
    </row>
    <row r="889" spans="1:12" x14ac:dyDescent="0.25">
      <c r="A889" s="78" t="s">
        <v>583</v>
      </c>
      <c r="B889" s="79" t="s">
        <v>50</v>
      </c>
      <c r="C889" s="80">
        <v>47527</v>
      </c>
      <c r="D889" s="81" t="str">
        <f t="shared" si="218"/>
        <v>N/A</v>
      </c>
      <c r="E889" s="80">
        <v>46781</v>
      </c>
      <c r="F889" s="81" t="str">
        <f t="shared" si="219"/>
        <v>N/A</v>
      </c>
      <c r="G889" s="80">
        <v>47070</v>
      </c>
      <c r="H889" s="81" t="str">
        <f t="shared" si="220"/>
        <v>N/A</v>
      </c>
      <c r="I889" s="82">
        <v>-1.57</v>
      </c>
      <c r="J889" s="82">
        <v>0.61780000000000002</v>
      </c>
      <c r="K889" s="83" t="s">
        <v>111</v>
      </c>
      <c r="L889" s="84" t="str">
        <f t="shared" si="221"/>
        <v>Yes</v>
      </c>
    </row>
    <row r="890" spans="1:12" x14ac:dyDescent="0.25">
      <c r="A890" s="129" t="s">
        <v>767</v>
      </c>
      <c r="B890" s="79" t="s">
        <v>50</v>
      </c>
      <c r="C890" s="80">
        <v>4563</v>
      </c>
      <c r="D890" s="81" t="str">
        <f t="shared" si="218"/>
        <v>N/A</v>
      </c>
      <c r="E890" s="80">
        <v>4445</v>
      </c>
      <c r="F890" s="81" t="str">
        <f t="shared" si="219"/>
        <v>N/A</v>
      </c>
      <c r="G890" s="80">
        <v>4473</v>
      </c>
      <c r="H890" s="81" t="str">
        <f t="shared" si="220"/>
        <v>N/A</v>
      </c>
      <c r="I890" s="82">
        <v>-2.59</v>
      </c>
      <c r="J890" s="82">
        <v>0.62990000000000002</v>
      </c>
      <c r="K890" s="83" t="s">
        <v>111</v>
      </c>
      <c r="L890" s="84" t="str">
        <f t="shared" si="221"/>
        <v>Yes</v>
      </c>
    </row>
    <row r="891" spans="1:12" x14ac:dyDescent="0.25">
      <c r="A891" s="129" t="s">
        <v>768</v>
      </c>
      <c r="B891" s="79" t="s">
        <v>50</v>
      </c>
      <c r="C891" s="80">
        <v>7824</v>
      </c>
      <c r="D891" s="81" t="str">
        <f t="shared" si="218"/>
        <v>N/A</v>
      </c>
      <c r="E891" s="80">
        <v>7758</v>
      </c>
      <c r="F891" s="81" t="str">
        <f t="shared" si="219"/>
        <v>N/A</v>
      </c>
      <c r="G891" s="80">
        <v>8019</v>
      </c>
      <c r="H891" s="81" t="str">
        <f t="shared" si="220"/>
        <v>N/A</v>
      </c>
      <c r="I891" s="82">
        <v>-0.84399999999999997</v>
      </c>
      <c r="J891" s="82">
        <v>3.3639999999999999</v>
      </c>
      <c r="K891" s="83" t="s">
        <v>111</v>
      </c>
      <c r="L891" s="84" t="str">
        <f t="shared" si="221"/>
        <v>Yes</v>
      </c>
    </row>
    <row r="892" spans="1:12" x14ac:dyDescent="0.25">
      <c r="A892" s="129" t="s">
        <v>769</v>
      </c>
      <c r="B892" s="79" t="s">
        <v>50</v>
      </c>
      <c r="C892" s="80">
        <v>1213</v>
      </c>
      <c r="D892" s="81" t="str">
        <f t="shared" si="218"/>
        <v>N/A</v>
      </c>
      <c r="E892" s="80">
        <v>791</v>
      </c>
      <c r="F892" s="81" t="str">
        <f t="shared" si="219"/>
        <v>N/A</v>
      </c>
      <c r="G892" s="80">
        <v>892</v>
      </c>
      <c r="H892" s="81" t="str">
        <f t="shared" si="220"/>
        <v>N/A</v>
      </c>
      <c r="I892" s="82">
        <v>-34.799999999999997</v>
      </c>
      <c r="J892" s="82">
        <v>12.77</v>
      </c>
      <c r="K892" s="83" t="s">
        <v>111</v>
      </c>
      <c r="L892" s="84" t="str">
        <f t="shared" si="221"/>
        <v>No</v>
      </c>
    </row>
    <row r="893" spans="1:12" x14ac:dyDescent="0.25">
      <c r="A893" s="129" t="s">
        <v>770</v>
      </c>
      <c r="B893" s="79" t="s">
        <v>50</v>
      </c>
      <c r="C893" s="80">
        <v>33927</v>
      </c>
      <c r="D893" s="81" t="str">
        <f t="shared" si="218"/>
        <v>N/A</v>
      </c>
      <c r="E893" s="80">
        <v>33787</v>
      </c>
      <c r="F893" s="81" t="str">
        <f t="shared" si="219"/>
        <v>N/A</v>
      </c>
      <c r="G893" s="80">
        <v>33686</v>
      </c>
      <c r="H893" s="81" t="str">
        <f t="shared" si="220"/>
        <v>N/A</v>
      </c>
      <c r="I893" s="82">
        <v>-0.41299999999999998</v>
      </c>
      <c r="J893" s="82">
        <v>-0.29899999999999999</v>
      </c>
      <c r="K893" s="83" t="s">
        <v>111</v>
      </c>
      <c r="L893" s="84" t="str">
        <f t="shared" si="221"/>
        <v>Yes</v>
      </c>
    </row>
    <row r="894" spans="1:12" x14ac:dyDescent="0.25">
      <c r="A894" s="129" t="s">
        <v>771</v>
      </c>
      <c r="B894" s="79" t="s">
        <v>50</v>
      </c>
      <c r="C894" s="80">
        <v>0</v>
      </c>
      <c r="D894" s="81" t="str">
        <f t="shared" si="218"/>
        <v>N/A</v>
      </c>
      <c r="E894" s="80">
        <v>0</v>
      </c>
      <c r="F894" s="81" t="str">
        <f t="shared" si="219"/>
        <v>N/A</v>
      </c>
      <c r="G894" s="80">
        <v>0</v>
      </c>
      <c r="H894" s="81" t="str">
        <f t="shared" si="220"/>
        <v>N/A</v>
      </c>
      <c r="I894" s="82" t="s">
        <v>1088</v>
      </c>
      <c r="J894" s="82" t="s">
        <v>1088</v>
      </c>
      <c r="K894" s="83" t="s">
        <v>111</v>
      </c>
      <c r="L894" s="84" t="str">
        <f t="shared" si="221"/>
        <v>N/A</v>
      </c>
    </row>
    <row r="895" spans="1:12" x14ac:dyDescent="0.25">
      <c r="A895" s="78" t="s">
        <v>586</v>
      </c>
      <c r="B895" s="79" t="s">
        <v>50</v>
      </c>
      <c r="C895" s="80">
        <v>30859</v>
      </c>
      <c r="D895" s="81" t="str">
        <f t="shared" si="218"/>
        <v>N/A</v>
      </c>
      <c r="E895" s="80">
        <v>30755</v>
      </c>
      <c r="F895" s="81" t="str">
        <f t="shared" si="219"/>
        <v>N/A</v>
      </c>
      <c r="G895" s="80">
        <v>31714</v>
      </c>
      <c r="H895" s="81" t="str">
        <f t="shared" si="220"/>
        <v>N/A</v>
      </c>
      <c r="I895" s="82">
        <v>-0.33700000000000002</v>
      </c>
      <c r="J895" s="82">
        <v>3.1179999999999999</v>
      </c>
      <c r="K895" s="83" t="s">
        <v>111</v>
      </c>
      <c r="L895" s="84" t="str">
        <f t="shared" si="221"/>
        <v>Yes</v>
      </c>
    </row>
    <row r="896" spans="1:12" x14ac:dyDescent="0.25">
      <c r="A896" s="129" t="s">
        <v>772</v>
      </c>
      <c r="B896" s="79" t="s">
        <v>50</v>
      </c>
      <c r="C896" s="80">
        <v>5810</v>
      </c>
      <c r="D896" s="81" t="str">
        <f t="shared" si="218"/>
        <v>N/A</v>
      </c>
      <c r="E896" s="80">
        <v>5743</v>
      </c>
      <c r="F896" s="81" t="str">
        <f t="shared" si="219"/>
        <v>N/A</v>
      </c>
      <c r="G896" s="80">
        <v>5771</v>
      </c>
      <c r="H896" s="81" t="str">
        <f t="shared" si="220"/>
        <v>N/A</v>
      </c>
      <c r="I896" s="82">
        <v>-1.1499999999999999</v>
      </c>
      <c r="J896" s="82">
        <v>0.48759999999999998</v>
      </c>
      <c r="K896" s="83" t="s">
        <v>111</v>
      </c>
      <c r="L896" s="84" t="str">
        <f t="shared" si="221"/>
        <v>Yes</v>
      </c>
    </row>
    <row r="897" spans="1:12" x14ac:dyDescent="0.25">
      <c r="A897" s="129" t="s">
        <v>773</v>
      </c>
      <c r="B897" s="79" t="s">
        <v>50</v>
      </c>
      <c r="C897" s="80">
        <v>8088</v>
      </c>
      <c r="D897" s="81" t="str">
        <f t="shared" si="218"/>
        <v>N/A</v>
      </c>
      <c r="E897" s="80">
        <v>8234</v>
      </c>
      <c r="F897" s="81" t="str">
        <f t="shared" si="219"/>
        <v>N/A</v>
      </c>
      <c r="G897" s="80">
        <v>8608</v>
      </c>
      <c r="H897" s="81" t="str">
        <f t="shared" si="220"/>
        <v>N/A</v>
      </c>
      <c r="I897" s="82">
        <v>1.8049999999999999</v>
      </c>
      <c r="J897" s="82">
        <v>4.5419999999999998</v>
      </c>
      <c r="K897" s="83" t="s">
        <v>111</v>
      </c>
      <c r="L897" s="84" t="str">
        <f t="shared" si="221"/>
        <v>Yes</v>
      </c>
    </row>
    <row r="898" spans="1:12" x14ac:dyDescent="0.25">
      <c r="A898" s="129" t="s">
        <v>866</v>
      </c>
      <c r="B898" s="79" t="s">
        <v>50</v>
      </c>
      <c r="C898" s="80">
        <v>2298</v>
      </c>
      <c r="D898" s="81" t="str">
        <f t="shared" si="218"/>
        <v>N/A</v>
      </c>
      <c r="E898" s="80">
        <v>1794</v>
      </c>
      <c r="F898" s="81" t="str">
        <f t="shared" si="219"/>
        <v>N/A</v>
      </c>
      <c r="G898" s="80">
        <v>1927</v>
      </c>
      <c r="H898" s="81" t="str">
        <f t="shared" si="220"/>
        <v>N/A</v>
      </c>
      <c r="I898" s="82">
        <v>-21.9</v>
      </c>
      <c r="J898" s="82">
        <v>7.4139999999999997</v>
      </c>
      <c r="K898" s="83" t="s">
        <v>111</v>
      </c>
      <c r="L898" s="84" t="str">
        <f t="shared" si="221"/>
        <v>Yes</v>
      </c>
    </row>
    <row r="899" spans="1:12" x14ac:dyDescent="0.25">
      <c r="A899" s="129" t="s">
        <v>788</v>
      </c>
      <c r="B899" s="79" t="s">
        <v>50</v>
      </c>
      <c r="C899" s="80">
        <v>14663</v>
      </c>
      <c r="D899" s="81" t="str">
        <f t="shared" si="218"/>
        <v>N/A</v>
      </c>
      <c r="E899" s="80">
        <v>14984</v>
      </c>
      <c r="F899" s="81" t="str">
        <f t="shared" si="219"/>
        <v>N/A</v>
      </c>
      <c r="G899" s="80">
        <v>15408</v>
      </c>
      <c r="H899" s="81" t="str">
        <f t="shared" si="220"/>
        <v>N/A</v>
      </c>
      <c r="I899" s="82">
        <v>2.1890000000000001</v>
      </c>
      <c r="J899" s="82">
        <v>2.83</v>
      </c>
      <c r="K899" s="83" t="s">
        <v>111</v>
      </c>
      <c r="L899" s="84" t="str">
        <f t="shared" si="221"/>
        <v>Yes</v>
      </c>
    </row>
    <row r="900" spans="1:12" x14ac:dyDescent="0.25">
      <c r="A900" s="129" t="s">
        <v>774</v>
      </c>
      <c r="B900" s="79" t="s">
        <v>50</v>
      </c>
      <c r="C900" s="80">
        <v>0</v>
      </c>
      <c r="D900" s="81" t="str">
        <f t="shared" si="218"/>
        <v>N/A</v>
      </c>
      <c r="E900" s="80">
        <v>0</v>
      </c>
      <c r="F900" s="81" t="str">
        <f t="shared" si="219"/>
        <v>N/A</v>
      </c>
      <c r="G900" s="80">
        <v>0</v>
      </c>
      <c r="H900" s="81" t="str">
        <f t="shared" si="220"/>
        <v>N/A</v>
      </c>
      <c r="I900" s="82" t="s">
        <v>1088</v>
      </c>
      <c r="J900" s="82" t="s">
        <v>1088</v>
      </c>
      <c r="K900" s="83" t="s">
        <v>111</v>
      </c>
      <c r="L900" s="84" t="str">
        <f t="shared" si="221"/>
        <v>N/A</v>
      </c>
    </row>
    <row r="901" spans="1:12" x14ac:dyDescent="0.25">
      <c r="A901" s="148" t="s">
        <v>399</v>
      </c>
      <c r="B901" s="79" t="s">
        <v>50</v>
      </c>
      <c r="C901" s="85">
        <v>2188105528</v>
      </c>
      <c r="D901" s="81" t="str">
        <f t="shared" si="218"/>
        <v>N/A</v>
      </c>
      <c r="E901" s="85">
        <v>2220909903</v>
      </c>
      <c r="F901" s="81" t="str">
        <f t="shared" si="219"/>
        <v>N/A</v>
      </c>
      <c r="G901" s="85">
        <v>2383960313</v>
      </c>
      <c r="H901" s="81" t="str">
        <f t="shared" si="220"/>
        <v>N/A</v>
      </c>
      <c r="I901" s="82">
        <v>1.4990000000000001</v>
      </c>
      <c r="J901" s="82">
        <v>7.3419999999999996</v>
      </c>
      <c r="K901" s="83" t="s">
        <v>112</v>
      </c>
      <c r="L901" s="84" t="str">
        <f t="shared" si="221"/>
        <v>Yes</v>
      </c>
    </row>
    <row r="902" spans="1:12" x14ac:dyDescent="0.25">
      <c r="A902" s="137" t="s">
        <v>472</v>
      </c>
      <c r="B902" s="79" t="s">
        <v>50</v>
      </c>
      <c r="C902" s="85">
        <v>27165.237225000001</v>
      </c>
      <c r="D902" s="81" t="str">
        <f t="shared" si="218"/>
        <v>N/A</v>
      </c>
      <c r="E902" s="85">
        <v>27699.741861999999</v>
      </c>
      <c r="F902" s="81" t="str">
        <f t="shared" si="219"/>
        <v>N/A</v>
      </c>
      <c r="G902" s="85">
        <v>28826.605961000001</v>
      </c>
      <c r="H902" s="81" t="str">
        <f t="shared" si="220"/>
        <v>N/A</v>
      </c>
      <c r="I902" s="82">
        <v>1.968</v>
      </c>
      <c r="J902" s="82">
        <v>4.0679999999999996</v>
      </c>
      <c r="K902" s="83" t="s">
        <v>112</v>
      </c>
      <c r="L902" s="84" t="str">
        <f t="shared" si="221"/>
        <v>Yes</v>
      </c>
    </row>
    <row r="903" spans="1:12" ht="12.75" customHeight="1" x14ac:dyDescent="0.25">
      <c r="A903" s="137" t="s">
        <v>686</v>
      </c>
      <c r="B903" s="79" t="s">
        <v>50</v>
      </c>
      <c r="C903" s="85">
        <v>28118.605549</v>
      </c>
      <c r="D903" s="81" t="str">
        <f t="shared" si="218"/>
        <v>N/A</v>
      </c>
      <c r="E903" s="85">
        <v>28745.54954</v>
      </c>
      <c r="F903" s="81" t="str">
        <f t="shared" si="219"/>
        <v>N/A</v>
      </c>
      <c r="G903" s="85">
        <v>29951.507815000001</v>
      </c>
      <c r="H903" s="81" t="str">
        <f t="shared" si="220"/>
        <v>N/A</v>
      </c>
      <c r="I903" s="82">
        <v>2.23</v>
      </c>
      <c r="J903" s="82">
        <v>4.1950000000000003</v>
      </c>
      <c r="K903" s="83" t="s">
        <v>112</v>
      </c>
      <c r="L903" s="84" t="str">
        <f t="shared" si="221"/>
        <v>Yes</v>
      </c>
    </row>
    <row r="904" spans="1:12" x14ac:dyDescent="0.25">
      <c r="A904" s="160" t="s">
        <v>591</v>
      </c>
      <c r="B904" s="79" t="s">
        <v>50</v>
      </c>
      <c r="C904" s="85" t="s">
        <v>50</v>
      </c>
      <c r="D904" s="81" t="str">
        <f t="shared" si="218"/>
        <v>N/A</v>
      </c>
      <c r="E904" s="85">
        <v>392</v>
      </c>
      <c r="F904" s="81" t="str">
        <f t="shared" si="219"/>
        <v>N/A</v>
      </c>
      <c r="G904" s="85">
        <v>0</v>
      </c>
      <c r="H904" s="81" t="str">
        <f t="shared" si="220"/>
        <v>N/A</v>
      </c>
      <c r="I904" s="82" t="s">
        <v>50</v>
      </c>
      <c r="J904" s="82">
        <v>-100</v>
      </c>
      <c r="K904" s="83" t="s">
        <v>112</v>
      </c>
      <c r="L904" s="84" t="str">
        <f t="shared" si="221"/>
        <v>No</v>
      </c>
    </row>
    <row r="905" spans="1:12" ht="12.75" customHeight="1" x14ac:dyDescent="0.25">
      <c r="A905" s="161" t="s">
        <v>930</v>
      </c>
      <c r="B905" s="83" t="s">
        <v>127</v>
      </c>
      <c r="C905" s="89" t="s">
        <v>50</v>
      </c>
      <c r="D905" s="81" t="str">
        <f>IF(OR($B905="N/A",$C905="N/A"),"N/A",IF(C905&gt;0,"No",IF(C905&lt;0,"No","Yes")))</f>
        <v>N/A</v>
      </c>
      <c r="E905" s="89">
        <v>11</v>
      </c>
      <c r="F905" s="81" t="str">
        <f>IF($B905="N/A","N/A",IF(E905&gt;0,"No",IF(E905&lt;0,"No","Yes")))</f>
        <v>No</v>
      </c>
      <c r="G905" s="89">
        <v>0</v>
      </c>
      <c r="H905" s="81" t="str">
        <f>IF($B905="N/A","N/A",IF(G905&gt;0,"No",IF(G905&lt;0,"No","Yes")))</f>
        <v>Yes</v>
      </c>
      <c r="I905" s="82" t="s">
        <v>50</v>
      </c>
      <c r="J905" s="82">
        <v>-100</v>
      </c>
      <c r="K905" s="83" t="s">
        <v>111</v>
      </c>
      <c r="L905" s="84" t="str">
        <f t="shared" si="221"/>
        <v>No</v>
      </c>
    </row>
    <row r="906" spans="1:12" x14ac:dyDescent="0.25">
      <c r="A906" s="161" t="s">
        <v>916</v>
      </c>
      <c r="B906" s="79" t="s">
        <v>50</v>
      </c>
      <c r="C906" s="85" t="s">
        <v>50</v>
      </c>
      <c r="D906" s="81" t="str">
        <f t="shared" ref="D906:D907" si="226">IF($B906="N/A","N/A",IF(C906&gt;10,"No",IF(C906&lt;-10,"No","Yes")))</f>
        <v>N/A</v>
      </c>
      <c r="E906" s="85">
        <v>392</v>
      </c>
      <c r="F906" s="81" t="str">
        <f t="shared" ref="F906:F907" si="227">IF($B906="N/A","N/A",IF(E906&gt;10,"No",IF(E906&lt;-10,"No","Yes")))</f>
        <v>N/A</v>
      </c>
      <c r="G906" s="85">
        <v>0</v>
      </c>
      <c r="H906" s="81" t="str">
        <f t="shared" ref="H906:H907" si="228">IF($B906="N/A","N/A",IF(G906&gt;10,"No",IF(G906&lt;-10,"No","Yes")))</f>
        <v>N/A</v>
      </c>
      <c r="I906" s="82" t="s">
        <v>50</v>
      </c>
      <c r="J906" s="82">
        <v>-100</v>
      </c>
      <c r="K906" s="83" t="s">
        <v>112</v>
      </c>
      <c r="L906" s="84" t="str">
        <f t="shared" si="221"/>
        <v>No</v>
      </c>
    </row>
    <row r="907" spans="1:12" x14ac:dyDescent="0.25">
      <c r="A907" s="161" t="s">
        <v>1056</v>
      </c>
      <c r="B907" s="79" t="s">
        <v>50</v>
      </c>
      <c r="C907" s="85" t="s">
        <v>50</v>
      </c>
      <c r="D907" s="81" t="str">
        <f t="shared" si="226"/>
        <v>N/A</v>
      </c>
      <c r="E907" s="85" t="s">
        <v>50</v>
      </c>
      <c r="F907" s="81" t="str">
        <f t="shared" si="227"/>
        <v>N/A</v>
      </c>
      <c r="G907" s="85" t="s">
        <v>1088</v>
      </c>
      <c r="H907" s="81" t="str">
        <f t="shared" si="228"/>
        <v>N/A</v>
      </c>
      <c r="I907" s="82" t="s">
        <v>50</v>
      </c>
      <c r="J907" s="82" t="s">
        <v>50</v>
      </c>
      <c r="K907" s="83" t="s">
        <v>112</v>
      </c>
      <c r="L907" s="84" t="str">
        <f>IF(J907="Div by 0", "N/A", IF(OR(J907="N/A",K907="N/A"),"N/A", IF(J907&gt;VALUE(MID(K907,1,2)), "No", IF(J907&lt;-1*VALUE(MID(K907,1,2)), "No", "Yes"))))</f>
        <v>N/A</v>
      </c>
    </row>
    <row r="908" spans="1:12" x14ac:dyDescent="0.25">
      <c r="A908" s="223" t="s">
        <v>473</v>
      </c>
      <c r="B908" s="223"/>
      <c r="C908" s="223"/>
      <c r="D908" s="223"/>
      <c r="E908" s="223"/>
      <c r="F908" s="223"/>
      <c r="G908" s="223"/>
      <c r="H908" s="223"/>
      <c r="I908" s="223"/>
      <c r="J908" s="223"/>
      <c r="K908" s="223"/>
      <c r="L908" s="223"/>
    </row>
    <row r="909" spans="1:12" x14ac:dyDescent="0.25">
      <c r="A909" s="153" t="s">
        <v>582</v>
      </c>
      <c r="B909" s="79" t="s">
        <v>50</v>
      </c>
      <c r="C909" s="85">
        <v>28559.485660999999</v>
      </c>
      <c r="D909" s="81" t="str">
        <f t="shared" ref="D909:D920" si="229">IF($B909="N/A","N/A",IF(C909&gt;10,"No",IF(C909&lt;-10,"No","Yes")))</f>
        <v>N/A</v>
      </c>
      <c r="E909" s="85">
        <v>29445.743144</v>
      </c>
      <c r="F909" s="81" t="str">
        <f t="shared" ref="F909:F920" si="230">IF($B909="N/A","N/A",IF(E909&gt;10,"No",IF(E909&lt;-10,"No","Yes")))</f>
        <v>N/A</v>
      </c>
      <c r="G909" s="85">
        <v>29934.333247999999</v>
      </c>
      <c r="H909" s="81" t="str">
        <f t="shared" ref="H909:H920" si="231">IF($B909="N/A","N/A",IF(G909&gt;10,"No",IF(G909&lt;-10,"No","Yes")))</f>
        <v>N/A</v>
      </c>
      <c r="I909" s="82">
        <v>3.1030000000000002</v>
      </c>
      <c r="J909" s="82">
        <v>1.659</v>
      </c>
      <c r="K909" s="83" t="s">
        <v>112</v>
      </c>
      <c r="L909" s="84" t="str">
        <f t="shared" ref="L909:L920" si="232">IF(J909="Div by 0", "N/A", IF(K909="N/A","N/A", IF(J909&gt;VALUE(MID(K909,1,2)), "No", IF(J909&lt;-1*VALUE(MID(K909,1,2)), "No", "Yes"))))</f>
        <v>Yes</v>
      </c>
    </row>
    <row r="910" spans="1:12" x14ac:dyDescent="0.25">
      <c r="A910" s="145" t="s">
        <v>767</v>
      </c>
      <c r="B910" s="79" t="s">
        <v>50</v>
      </c>
      <c r="C910" s="85">
        <v>12840.324129000001</v>
      </c>
      <c r="D910" s="81" t="str">
        <f t="shared" si="229"/>
        <v>N/A</v>
      </c>
      <c r="E910" s="85">
        <v>12947.305061999999</v>
      </c>
      <c r="F910" s="81" t="str">
        <f t="shared" si="230"/>
        <v>N/A</v>
      </c>
      <c r="G910" s="85">
        <v>14166.72524</v>
      </c>
      <c r="H910" s="81" t="str">
        <f t="shared" si="231"/>
        <v>N/A</v>
      </c>
      <c r="I910" s="82">
        <v>0.83320000000000005</v>
      </c>
      <c r="J910" s="82">
        <v>9.4179999999999993</v>
      </c>
      <c r="K910" s="83" t="s">
        <v>112</v>
      </c>
      <c r="L910" s="84" t="str">
        <f t="shared" si="232"/>
        <v>Yes</v>
      </c>
    </row>
    <row r="911" spans="1:12" x14ac:dyDescent="0.25">
      <c r="A911" s="145" t="s">
        <v>768</v>
      </c>
      <c r="B911" s="79" t="s">
        <v>50</v>
      </c>
      <c r="C911" s="85">
        <v>18798.898645000001</v>
      </c>
      <c r="D911" s="81" t="str">
        <f t="shared" si="229"/>
        <v>N/A</v>
      </c>
      <c r="E911" s="85">
        <v>19273.730600999999</v>
      </c>
      <c r="F911" s="81" t="str">
        <f t="shared" si="230"/>
        <v>N/A</v>
      </c>
      <c r="G911" s="85">
        <v>19741.072327999998</v>
      </c>
      <c r="H911" s="81" t="str">
        <f t="shared" si="231"/>
        <v>N/A</v>
      </c>
      <c r="I911" s="82">
        <v>2.5259999999999998</v>
      </c>
      <c r="J911" s="82">
        <v>2.4249999999999998</v>
      </c>
      <c r="K911" s="83" t="s">
        <v>112</v>
      </c>
      <c r="L911" s="84" t="str">
        <f t="shared" si="232"/>
        <v>Yes</v>
      </c>
    </row>
    <row r="912" spans="1:12" x14ac:dyDescent="0.25">
      <c r="A912" s="145" t="s">
        <v>769</v>
      </c>
      <c r="B912" s="79" t="s">
        <v>50</v>
      </c>
      <c r="C912" s="85">
        <v>2345.1154163000001</v>
      </c>
      <c r="D912" s="81" t="str">
        <f t="shared" si="229"/>
        <v>N/A</v>
      </c>
      <c r="E912" s="85">
        <v>3187.9633374999999</v>
      </c>
      <c r="F912" s="81" t="str">
        <f t="shared" si="230"/>
        <v>N/A</v>
      </c>
      <c r="G912" s="85">
        <v>2936.7668161000001</v>
      </c>
      <c r="H912" s="81" t="str">
        <f t="shared" si="231"/>
        <v>N/A</v>
      </c>
      <c r="I912" s="82">
        <v>35.94</v>
      </c>
      <c r="J912" s="82">
        <v>-7.88</v>
      </c>
      <c r="K912" s="83" t="s">
        <v>112</v>
      </c>
      <c r="L912" s="84" t="str">
        <f t="shared" si="232"/>
        <v>Yes</v>
      </c>
    </row>
    <row r="913" spans="1:12" x14ac:dyDescent="0.25">
      <c r="A913" s="129" t="s">
        <v>770</v>
      </c>
      <c r="B913" s="79" t="s">
        <v>50</v>
      </c>
      <c r="C913" s="85">
        <v>33861.793497999999</v>
      </c>
      <c r="D913" s="81" t="str">
        <f t="shared" si="229"/>
        <v>N/A</v>
      </c>
      <c r="E913" s="85">
        <v>34566.645691999998</v>
      </c>
      <c r="F913" s="81" t="str">
        <f t="shared" si="230"/>
        <v>N/A</v>
      </c>
      <c r="G913" s="85">
        <v>35169.448703000002</v>
      </c>
      <c r="H913" s="81" t="str">
        <f t="shared" si="231"/>
        <v>N/A</v>
      </c>
      <c r="I913" s="82">
        <v>2.0819999999999999</v>
      </c>
      <c r="J913" s="82">
        <v>1.744</v>
      </c>
      <c r="K913" s="83" t="s">
        <v>112</v>
      </c>
      <c r="L913" s="84" t="str">
        <f t="shared" si="232"/>
        <v>Yes</v>
      </c>
    </row>
    <row r="914" spans="1:12" x14ac:dyDescent="0.25">
      <c r="A914" s="129" t="s">
        <v>771</v>
      </c>
      <c r="B914" s="79" t="s">
        <v>50</v>
      </c>
      <c r="C914" s="85" t="s">
        <v>1088</v>
      </c>
      <c r="D914" s="81" t="str">
        <f t="shared" si="229"/>
        <v>N/A</v>
      </c>
      <c r="E914" s="85" t="s">
        <v>1088</v>
      </c>
      <c r="F914" s="81" t="str">
        <f t="shared" si="230"/>
        <v>N/A</v>
      </c>
      <c r="G914" s="85" t="s">
        <v>1088</v>
      </c>
      <c r="H914" s="81" t="str">
        <f t="shared" si="231"/>
        <v>N/A</v>
      </c>
      <c r="I914" s="82" t="s">
        <v>1088</v>
      </c>
      <c r="J914" s="82" t="s">
        <v>1088</v>
      </c>
      <c r="K914" s="83" t="s">
        <v>112</v>
      </c>
      <c r="L914" s="84" t="str">
        <f t="shared" si="232"/>
        <v>N/A</v>
      </c>
    </row>
    <row r="915" spans="1:12" x14ac:dyDescent="0.25">
      <c r="A915" s="78" t="s">
        <v>585</v>
      </c>
      <c r="B915" s="79" t="s">
        <v>50</v>
      </c>
      <c r="C915" s="85">
        <v>26689.516122000001</v>
      </c>
      <c r="D915" s="81" t="str">
        <f t="shared" si="229"/>
        <v>N/A</v>
      </c>
      <c r="E915" s="85">
        <v>27210.598082</v>
      </c>
      <c r="F915" s="81" t="str">
        <f t="shared" si="230"/>
        <v>N/A</v>
      </c>
      <c r="G915" s="85">
        <v>30341.687550999999</v>
      </c>
      <c r="H915" s="81" t="str">
        <f t="shared" si="231"/>
        <v>N/A</v>
      </c>
      <c r="I915" s="82">
        <v>1.952</v>
      </c>
      <c r="J915" s="82">
        <v>11.51</v>
      </c>
      <c r="K915" s="83" t="s">
        <v>112</v>
      </c>
      <c r="L915" s="84" t="str">
        <f t="shared" si="232"/>
        <v>Yes</v>
      </c>
    </row>
    <row r="916" spans="1:12" x14ac:dyDescent="0.25">
      <c r="A916" s="126" t="s">
        <v>772</v>
      </c>
      <c r="B916" s="83" t="s">
        <v>50</v>
      </c>
      <c r="C916" s="140">
        <v>35348.803269999997</v>
      </c>
      <c r="D916" s="81" t="str">
        <f t="shared" si="229"/>
        <v>N/A</v>
      </c>
      <c r="E916" s="140">
        <v>36240.037785</v>
      </c>
      <c r="F916" s="81" t="str">
        <f t="shared" si="230"/>
        <v>N/A</v>
      </c>
      <c r="G916" s="140">
        <v>41375.970023000002</v>
      </c>
      <c r="H916" s="81" t="str">
        <f t="shared" si="231"/>
        <v>N/A</v>
      </c>
      <c r="I916" s="82">
        <v>2.5209999999999999</v>
      </c>
      <c r="J916" s="82">
        <v>14.17</v>
      </c>
      <c r="K916" s="83" t="s">
        <v>112</v>
      </c>
      <c r="L916" s="84" t="str">
        <f t="shared" si="232"/>
        <v>Yes</v>
      </c>
    </row>
    <row r="917" spans="1:12" x14ac:dyDescent="0.25">
      <c r="A917" s="126" t="s">
        <v>773</v>
      </c>
      <c r="B917" s="83" t="s">
        <v>50</v>
      </c>
      <c r="C917" s="140">
        <v>8847.3895895000005</v>
      </c>
      <c r="D917" s="81" t="str">
        <f t="shared" si="229"/>
        <v>N/A</v>
      </c>
      <c r="E917" s="140">
        <v>8340.0983725999995</v>
      </c>
      <c r="F917" s="81" t="str">
        <f t="shared" si="230"/>
        <v>N/A</v>
      </c>
      <c r="G917" s="140">
        <v>8551.7580158000001</v>
      </c>
      <c r="H917" s="81" t="str">
        <f t="shared" si="231"/>
        <v>N/A</v>
      </c>
      <c r="I917" s="82">
        <v>-5.73</v>
      </c>
      <c r="J917" s="82">
        <v>2.5379999999999998</v>
      </c>
      <c r="K917" s="83" t="s">
        <v>112</v>
      </c>
      <c r="L917" s="84" t="str">
        <f t="shared" si="232"/>
        <v>Yes</v>
      </c>
    </row>
    <row r="918" spans="1:12" x14ac:dyDescent="0.25">
      <c r="A918" s="126" t="s">
        <v>866</v>
      </c>
      <c r="B918" s="83" t="s">
        <v>50</v>
      </c>
      <c r="C918" s="140">
        <v>3222.8955614000001</v>
      </c>
      <c r="D918" s="81" t="str">
        <f t="shared" si="229"/>
        <v>N/A</v>
      </c>
      <c r="E918" s="140">
        <v>3806.4442586</v>
      </c>
      <c r="F918" s="81" t="str">
        <f t="shared" si="230"/>
        <v>N/A</v>
      </c>
      <c r="G918" s="140">
        <v>4047.3995848</v>
      </c>
      <c r="H918" s="81" t="str">
        <f t="shared" si="231"/>
        <v>N/A</v>
      </c>
      <c r="I918" s="82">
        <v>18.11</v>
      </c>
      <c r="J918" s="82">
        <v>6.33</v>
      </c>
      <c r="K918" s="83" t="s">
        <v>112</v>
      </c>
      <c r="L918" s="84" t="str">
        <f t="shared" si="232"/>
        <v>Yes</v>
      </c>
    </row>
    <row r="919" spans="1:12" x14ac:dyDescent="0.25">
      <c r="A919" s="126" t="s">
        <v>788</v>
      </c>
      <c r="B919" s="83" t="s">
        <v>50</v>
      </c>
      <c r="C919" s="140">
        <v>36777.694195999997</v>
      </c>
      <c r="D919" s="81" t="str">
        <f t="shared" si="229"/>
        <v>N/A</v>
      </c>
      <c r="E919" s="140">
        <v>36921.668179</v>
      </c>
      <c r="F919" s="81" t="str">
        <f t="shared" si="230"/>
        <v>N/A</v>
      </c>
      <c r="G919" s="140">
        <v>41670.734943000003</v>
      </c>
      <c r="H919" s="81" t="str">
        <f t="shared" si="231"/>
        <v>N/A</v>
      </c>
      <c r="I919" s="82">
        <v>0.39150000000000001</v>
      </c>
      <c r="J919" s="82">
        <v>12.86</v>
      </c>
      <c r="K919" s="83" t="s">
        <v>112</v>
      </c>
      <c r="L919" s="84" t="str">
        <f t="shared" si="232"/>
        <v>Yes</v>
      </c>
    </row>
    <row r="920" spans="1:12" x14ac:dyDescent="0.25">
      <c r="A920" s="126" t="s">
        <v>774</v>
      </c>
      <c r="B920" s="90" t="s">
        <v>50</v>
      </c>
      <c r="C920" s="97" t="s">
        <v>1088</v>
      </c>
      <c r="D920" s="98" t="str">
        <f t="shared" si="229"/>
        <v>N/A</v>
      </c>
      <c r="E920" s="97" t="s">
        <v>1088</v>
      </c>
      <c r="F920" s="98" t="str">
        <f t="shared" si="230"/>
        <v>N/A</v>
      </c>
      <c r="G920" s="97" t="s">
        <v>1088</v>
      </c>
      <c r="H920" s="98" t="str">
        <f t="shared" si="231"/>
        <v>N/A</v>
      </c>
      <c r="I920" s="99" t="s">
        <v>1088</v>
      </c>
      <c r="J920" s="99" t="s">
        <v>1088</v>
      </c>
      <c r="K920" s="90" t="s">
        <v>112</v>
      </c>
      <c r="L920" s="92" t="str">
        <f t="shared" si="232"/>
        <v>N/A</v>
      </c>
    </row>
    <row r="921" spans="1:12" x14ac:dyDescent="0.25">
      <c r="A921" s="219" t="s">
        <v>403</v>
      </c>
      <c r="B921" s="220"/>
      <c r="C921" s="220"/>
      <c r="D921" s="220"/>
      <c r="E921" s="220"/>
      <c r="F921" s="220"/>
      <c r="G921" s="220"/>
      <c r="H921" s="220"/>
      <c r="I921" s="220"/>
      <c r="J921" s="220"/>
      <c r="K921" s="220"/>
      <c r="L921" s="221"/>
    </row>
    <row r="922" spans="1:12" x14ac:dyDescent="0.25">
      <c r="A922" s="148" t="s">
        <v>404</v>
      </c>
      <c r="B922" s="130" t="s">
        <v>50</v>
      </c>
      <c r="C922" s="143">
        <v>35156171</v>
      </c>
      <c r="D922" s="102" t="str">
        <f t="shared" ref="D922:D991" si="233">IF($B922="N/A","N/A",IF(C922&gt;10,"No",IF(C922&lt;-10,"No","Yes")))</f>
        <v>N/A</v>
      </c>
      <c r="E922" s="143">
        <v>41305380</v>
      </c>
      <c r="F922" s="102" t="str">
        <f t="shared" ref="F922:F991" si="234">IF($B922="N/A","N/A",IF(E922&gt;10,"No",IF(E922&lt;-10,"No","Yes")))</f>
        <v>N/A</v>
      </c>
      <c r="G922" s="143">
        <v>46232944</v>
      </c>
      <c r="H922" s="102" t="str">
        <f t="shared" ref="H922:H991" si="235">IF($B922="N/A","N/A",IF(G922&gt;10,"No",IF(G922&lt;-10,"No","Yes")))</f>
        <v>N/A</v>
      </c>
      <c r="I922" s="103">
        <v>17.489999999999998</v>
      </c>
      <c r="J922" s="103">
        <v>11.93</v>
      </c>
      <c r="K922" s="109" t="s">
        <v>112</v>
      </c>
      <c r="L922" s="104" t="str">
        <f t="shared" ref="L922:L953" si="236">IF(J922="Div by 0", "N/A", IF(K922="N/A","N/A", IF(J922&gt;VALUE(MID(K922,1,2)), "No", IF(J922&lt;-1*VALUE(MID(K922,1,2)), "No", "Yes"))))</f>
        <v>Yes</v>
      </c>
    </row>
    <row r="923" spans="1:12" x14ac:dyDescent="0.25">
      <c r="A923" s="148" t="s">
        <v>97</v>
      </c>
      <c r="B923" s="79" t="s">
        <v>50</v>
      </c>
      <c r="C923" s="80">
        <v>12490</v>
      </c>
      <c r="D923" s="81" t="str">
        <f t="shared" si="233"/>
        <v>N/A</v>
      </c>
      <c r="E923" s="80">
        <v>16285</v>
      </c>
      <c r="F923" s="81" t="str">
        <f t="shared" si="234"/>
        <v>N/A</v>
      </c>
      <c r="G923" s="80">
        <v>16140</v>
      </c>
      <c r="H923" s="81" t="str">
        <f t="shared" si="235"/>
        <v>N/A</v>
      </c>
      <c r="I923" s="82">
        <v>30.38</v>
      </c>
      <c r="J923" s="82">
        <v>-0.89</v>
      </c>
      <c r="K923" s="83" t="s">
        <v>112</v>
      </c>
      <c r="L923" s="84" t="str">
        <f t="shared" si="236"/>
        <v>Yes</v>
      </c>
    </row>
    <row r="924" spans="1:12" x14ac:dyDescent="0.25">
      <c r="A924" s="148" t="s">
        <v>405</v>
      </c>
      <c r="B924" s="79" t="s">
        <v>50</v>
      </c>
      <c r="C924" s="85">
        <v>2814.7454763999999</v>
      </c>
      <c r="D924" s="81" t="str">
        <f t="shared" si="233"/>
        <v>N/A</v>
      </c>
      <c r="E924" s="85">
        <v>2536.4065091000002</v>
      </c>
      <c r="F924" s="81" t="str">
        <f t="shared" si="234"/>
        <v>N/A</v>
      </c>
      <c r="G924" s="85">
        <v>2864.4946715999999</v>
      </c>
      <c r="H924" s="81" t="str">
        <f t="shared" si="235"/>
        <v>N/A</v>
      </c>
      <c r="I924" s="82">
        <v>-9.89</v>
      </c>
      <c r="J924" s="82">
        <v>12.94</v>
      </c>
      <c r="K924" s="83" t="s">
        <v>112</v>
      </c>
      <c r="L924" s="84" t="str">
        <f t="shared" si="236"/>
        <v>Yes</v>
      </c>
    </row>
    <row r="925" spans="1:12" x14ac:dyDescent="0.25">
      <c r="A925" s="148" t="s">
        <v>406</v>
      </c>
      <c r="B925" s="79" t="s">
        <v>50</v>
      </c>
      <c r="C925" s="80">
        <v>1.985988791</v>
      </c>
      <c r="D925" s="81" t="str">
        <f t="shared" si="233"/>
        <v>N/A</v>
      </c>
      <c r="E925" s="80">
        <v>1.5626650291999999</v>
      </c>
      <c r="F925" s="81" t="str">
        <f t="shared" si="234"/>
        <v>N/A</v>
      </c>
      <c r="G925" s="80">
        <v>1.7701982651999999</v>
      </c>
      <c r="H925" s="81" t="str">
        <f t="shared" si="235"/>
        <v>N/A</v>
      </c>
      <c r="I925" s="82">
        <v>-21.3</v>
      </c>
      <c r="J925" s="82">
        <v>13.28</v>
      </c>
      <c r="K925" s="83" t="s">
        <v>112</v>
      </c>
      <c r="L925" s="84" t="str">
        <f t="shared" si="236"/>
        <v>Yes</v>
      </c>
    </row>
    <row r="926" spans="1:12" x14ac:dyDescent="0.25">
      <c r="A926" s="148" t="s">
        <v>407</v>
      </c>
      <c r="B926" s="79" t="s">
        <v>50</v>
      </c>
      <c r="C926" s="85">
        <v>3464846</v>
      </c>
      <c r="D926" s="81" t="str">
        <f t="shared" si="233"/>
        <v>N/A</v>
      </c>
      <c r="E926" s="85">
        <v>3265705</v>
      </c>
      <c r="F926" s="81" t="str">
        <f t="shared" si="234"/>
        <v>N/A</v>
      </c>
      <c r="G926" s="85">
        <v>3756859</v>
      </c>
      <c r="H926" s="81" t="str">
        <f t="shared" si="235"/>
        <v>N/A</v>
      </c>
      <c r="I926" s="82">
        <v>-5.75</v>
      </c>
      <c r="J926" s="82">
        <v>15.04</v>
      </c>
      <c r="K926" s="83" t="s">
        <v>112</v>
      </c>
      <c r="L926" s="84" t="str">
        <f t="shared" si="236"/>
        <v>No</v>
      </c>
    </row>
    <row r="927" spans="1:12" x14ac:dyDescent="0.25">
      <c r="A927" s="148" t="s">
        <v>98</v>
      </c>
      <c r="B927" s="79" t="s">
        <v>50</v>
      </c>
      <c r="C927" s="80">
        <v>988</v>
      </c>
      <c r="D927" s="81" t="str">
        <f t="shared" si="233"/>
        <v>N/A</v>
      </c>
      <c r="E927" s="80">
        <v>860</v>
      </c>
      <c r="F927" s="81" t="str">
        <f t="shared" si="234"/>
        <v>N/A</v>
      </c>
      <c r="G927" s="80">
        <v>53</v>
      </c>
      <c r="H927" s="81" t="str">
        <f t="shared" si="235"/>
        <v>N/A</v>
      </c>
      <c r="I927" s="82">
        <v>-13</v>
      </c>
      <c r="J927" s="82">
        <v>-93.8</v>
      </c>
      <c r="K927" s="83" t="s">
        <v>112</v>
      </c>
      <c r="L927" s="84" t="str">
        <f t="shared" si="236"/>
        <v>No</v>
      </c>
    </row>
    <row r="928" spans="1:12" x14ac:dyDescent="0.25">
      <c r="A928" s="148" t="s">
        <v>408</v>
      </c>
      <c r="B928" s="79" t="s">
        <v>50</v>
      </c>
      <c r="C928" s="85">
        <v>3506.9291497999998</v>
      </c>
      <c r="D928" s="81" t="str">
        <f t="shared" si="233"/>
        <v>N/A</v>
      </c>
      <c r="E928" s="85">
        <v>3797.3313953000002</v>
      </c>
      <c r="F928" s="81" t="str">
        <f t="shared" si="234"/>
        <v>N/A</v>
      </c>
      <c r="G928" s="85">
        <v>70884.132075000001</v>
      </c>
      <c r="H928" s="81" t="str">
        <f t="shared" si="235"/>
        <v>N/A</v>
      </c>
      <c r="I928" s="82">
        <v>8.2810000000000006</v>
      </c>
      <c r="J928" s="82">
        <v>1767</v>
      </c>
      <c r="K928" s="83" t="s">
        <v>112</v>
      </c>
      <c r="L928" s="84" t="str">
        <f t="shared" si="236"/>
        <v>No</v>
      </c>
    </row>
    <row r="929" spans="1:12" x14ac:dyDescent="0.25">
      <c r="A929" s="148" t="s">
        <v>409</v>
      </c>
      <c r="B929" s="79" t="s">
        <v>50</v>
      </c>
      <c r="C929" s="85">
        <v>233126</v>
      </c>
      <c r="D929" s="81" t="str">
        <f t="shared" si="233"/>
        <v>N/A</v>
      </c>
      <c r="E929" s="85">
        <v>65644</v>
      </c>
      <c r="F929" s="81" t="str">
        <f t="shared" si="234"/>
        <v>N/A</v>
      </c>
      <c r="G929" s="85">
        <v>64506</v>
      </c>
      <c r="H929" s="81" t="str">
        <f t="shared" si="235"/>
        <v>N/A</v>
      </c>
      <c r="I929" s="82">
        <v>-71.8</v>
      </c>
      <c r="J929" s="82">
        <v>-1.73</v>
      </c>
      <c r="K929" s="83" t="s">
        <v>112</v>
      </c>
      <c r="L929" s="84" t="str">
        <f t="shared" si="236"/>
        <v>Yes</v>
      </c>
    </row>
    <row r="930" spans="1:12" x14ac:dyDescent="0.25">
      <c r="A930" s="86" t="s">
        <v>410</v>
      </c>
      <c r="B930" s="83" t="s">
        <v>50</v>
      </c>
      <c r="C930" s="89">
        <v>89</v>
      </c>
      <c r="D930" s="81" t="str">
        <f t="shared" si="233"/>
        <v>N/A</v>
      </c>
      <c r="E930" s="89">
        <v>616</v>
      </c>
      <c r="F930" s="81" t="str">
        <f t="shared" si="234"/>
        <v>N/A</v>
      </c>
      <c r="G930" s="89">
        <v>928</v>
      </c>
      <c r="H930" s="81" t="str">
        <f t="shared" si="235"/>
        <v>N/A</v>
      </c>
      <c r="I930" s="82">
        <v>592.1</v>
      </c>
      <c r="J930" s="82">
        <v>50.65</v>
      </c>
      <c r="K930" s="83" t="s">
        <v>112</v>
      </c>
      <c r="L930" s="84" t="str">
        <f t="shared" si="236"/>
        <v>No</v>
      </c>
    </row>
    <row r="931" spans="1:12" x14ac:dyDescent="0.25">
      <c r="A931" s="86" t="s">
        <v>809</v>
      </c>
      <c r="B931" s="83" t="s">
        <v>50</v>
      </c>
      <c r="C931" s="140">
        <v>2619.3932583999999</v>
      </c>
      <c r="D931" s="81" t="str">
        <f t="shared" si="233"/>
        <v>N/A</v>
      </c>
      <c r="E931" s="140">
        <v>106.56493506</v>
      </c>
      <c r="F931" s="81" t="str">
        <f t="shared" si="234"/>
        <v>N/A</v>
      </c>
      <c r="G931" s="140">
        <v>69.510775862000003</v>
      </c>
      <c r="H931" s="81" t="str">
        <f t="shared" si="235"/>
        <v>N/A</v>
      </c>
      <c r="I931" s="82">
        <v>-95.9</v>
      </c>
      <c r="J931" s="82">
        <v>-34.799999999999997</v>
      </c>
      <c r="K931" s="83" t="s">
        <v>112</v>
      </c>
      <c r="L931" s="84" t="str">
        <f t="shared" si="236"/>
        <v>No</v>
      </c>
    </row>
    <row r="932" spans="1:12" x14ac:dyDescent="0.25">
      <c r="A932" s="86" t="s">
        <v>411</v>
      </c>
      <c r="B932" s="83" t="s">
        <v>50</v>
      </c>
      <c r="C932" s="140">
        <v>203552569</v>
      </c>
      <c r="D932" s="81" t="str">
        <f t="shared" si="233"/>
        <v>N/A</v>
      </c>
      <c r="E932" s="140">
        <v>200580202</v>
      </c>
      <c r="F932" s="81" t="str">
        <f t="shared" si="234"/>
        <v>N/A</v>
      </c>
      <c r="G932" s="140">
        <v>257684149</v>
      </c>
      <c r="H932" s="81" t="str">
        <f t="shared" si="235"/>
        <v>N/A</v>
      </c>
      <c r="I932" s="82">
        <v>-1.46</v>
      </c>
      <c r="J932" s="82">
        <v>28.47</v>
      </c>
      <c r="K932" s="83" t="s">
        <v>112</v>
      </c>
      <c r="L932" s="84" t="str">
        <f t="shared" si="236"/>
        <v>No</v>
      </c>
    </row>
    <row r="933" spans="1:12" x14ac:dyDescent="0.25">
      <c r="A933" s="86" t="s">
        <v>99</v>
      </c>
      <c r="B933" s="83" t="s">
        <v>50</v>
      </c>
      <c r="C933" s="89">
        <v>1056</v>
      </c>
      <c r="D933" s="81" t="str">
        <f t="shared" si="233"/>
        <v>N/A</v>
      </c>
      <c r="E933" s="89">
        <v>1039</v>
      </c>
      <c r="F933" s="81" t="str">
        <f t="shared" si="234"/>
        <v>N/A</v>
      </c>
      <c r="G933" s="89">
        <v>982</v>
      </c>
      <c r="H933" s="81" t="str">
        <f t="shared" si="235"/>
        <v>N/A</v>
      </c>
      <c r="I933" s="82">
        <v>-1.61</v>
      </c>
      <c r="J933" s="82">
        <v>-5.49</v>
      </c>
      <c r="K933" s="83" t="s">
        <v>112</v>
      </c>
      <c r="L933" s="84" t="str">
        <f t="shared" si="236"/>
        <v>Yes</v>
      </c>
    </row>
    <row r="934" spans="1:12" x14ac:dyDescent="0.25">
      <c r="A934" s="86" t="s">
        <v>412</v>
      </c>
      <c r="B934" s="83" t="s">
        <v>50</v>
      </c>
      <c r="C934" s="140">
        <v>192758.11457999999</v>
      </c>
      <c r="D934" s="81" t="str">
        <f t="shared" si="233"/>
        <v>N/A</v>
      </c>
      <c r="E934" s="140">
        <v>193051.20499999999</v>
      </c>
      <c r="F934" s="81" t="str">
        <f t="shared" si="234"/>
        <v>N/A</v>
      </c>
      <c r="G934" s="140">
        <v>262407.48371</v>
      </c>
      <c r="H934" s="81" t="str">
        <f t="shared" si="235"/>
        <v>N/A</v>
      </c>
      <c r="I934" s="82">
        <v>0.15210000000000001</v>
      </c>
      <c r="J934" s="82">
        <v>35.93</v>
      </c>
      <c r="K934" s="83" t="s">
        <v>112</v>
      </c>
      <c r="L934" s="84" t="str">
        <f t="shared" si="236"/>
        <v>No</v>
      </c>
    </row>
    <row r="935" spans="1:12" x14ac:dyDescent="0.25">
      <c r="A935" s="86" t="s">
        <v>413</v>
      </c>
      <c r="B935" s="83" t="s">
        <v>50</v>
      </c>
      <c r="C935" s="140">
        <v>1162568491</v>
      </c>
      <c r="D935" s="81" t="str">
        <f t="shared" si="233"/>
        <v>N/A</v>
      </c>
      <c r="E935" s="140">
        <v>1185439338</v>
      </c>
      <c r="F935" s="81" t="str">
        <f t="shared" si="234"/>
        <v>N/A</v>
      </c>
      <c r="G935" s="140">
        <v>1185139935</v>
      </c>
      <c r="H935" s="81" t="str">
        <f t="shared" si="235"/>
        <v>N/A</v>
      </c>
      <c r="I935" s="82">
        <v>1.9670000000000001</v>
      </c>
      <c r="J935" s="82">
        <v>-2.5000000000000001E-2</v>
      </c>
      <c r="K935" s="83" t="s">
        <v>112</v>
      </c>
      <c r="L935" s="84" t="str">
        <f t="shared" si="236"/>
        <v>Yes</v>
      </c>
    </row>
    <row r="936" spans="1:12" x14ac:dyDescent="0.25">
      <c r="A936" s="86" t="s">
        <v>414</v>
      </c>
      <c r="B936" s="83" t="s">
        <v>50</v>
      </c>
      <c r="C936" s="89">
        <v>26804</v>
      </c>
      <c r="D936" s="81" t="str">
        <f t="shared" si="233"/>
        <v>N/A</v>
      </c>
      <c r="E936" s="89">
        <v>26453</v>
      </c>
      <c r="F936" s="81" t="str">
        <f t="shared" si="234"/>
        <v>N/A</v>
      </c>
      <c r="G936" s="89">
        <v>25810</v>
      </c>
      <c r="H936" s="81" t="str">
        <f t="shared" si="235"/>
        <v>N/A</v>
      </c>
      <c r="I936" s="82">
        <v>-1.31</v>
      </c>
      <c r="J936" s="82">
        <v>-2.4300000000000002</v>
      </c>
      <c r="K936" s="83" t="s">
        <v>112</v>
      </c>
      <c r="L936" s="84" t="str">
        <f t="shared" si="236"/>
        <v>Yes</v>
      </c>
    </row>
    <row r="937" spans="1:12" x14ac:dyDescent="0.25">
      <c r="A937" s="86" t="s">
        <v>415</v>
      </c>
      <c r="B937" s="83" t="s">
        <v>50</v>
      </c>
      <c r="C937" s="140">
        <v>43372.947732000001</v>
      </c>
      <c r="D937" s="81" t="str">
        <f t="shared" si="233"/>
        <v>N/A</v>
      </c>
      <c r="E937" s="140">
        <v>44813.039655</v>
      </c>
      <c r="F937" s="81" t="str">
        <f t="shared" si="234"/>
        <v>N/A</v>
      </c>
      <c r="G937" s="140">
        <v>45917.858776000001</v>
      </c>
      <c r="H937" s="81" t="str">
        <f t="shared" si="235"/>
        <v>N/A</v>
      </c>
      <c r="I937" s="82">
        <v>3.32</v>
      </c>
      <c r="J937" s="82">
        <v>2.4649999999999999</v>
      </c>
      <c r="K937" s="83" t="s">
        <v>112</v>
      </c>
      <c r="L937" s="84" t="str">
        <f t="shared" si="236"/>
        <v>Yes</v>
      </c>
    </row>
    <row r="938" spans="1:12" x14ac:dyDescent="0.25">
      <c r="A938" s="86" t="s">
        <v>416</v>
      </c>
      <c r="B938" s="83" t="s">
        <v>50</v>
      </c>
      <c r="C938" s="140">
        <v>7420156</v>
      </c>
      <c r="D938" s="81" t="str">
        <f t="shared" si="233"/>
        <v>N/A</v>
      </c>
      <c r="E938" s="140">
        <v>6530931</v>
      </c>
      <c r="F938" s="81" t="str">
        <f t="shared" si="234"/>
        <v>N/A</v>
      </c>
      <c r="G938" s="140">
        <v>7468829</v>
      </c>
      <c r="H938" s="81" t="str">
        <f t="shared" si="235"/>
        <v>N/A</v>
      </c>
      <c r="I938" s="82">
        <v>-12</v>
      </c>
      <c r="J938" s="82">
        <v>14.36</v>
      </c>
      <c r="K938" s="83" t="s">
        <v>112</v>
      </c>
      <c r="L938" s="84" t="str">
        <f t="shared" si="236"/>
        <v>Yes</v>
      </c>
    </row>
    <row r="939" spans="1:12" x14ac:dyDescent="0.25">
      <c r="A939" s="86" t="s">
        <v>100</v>
      </c>
      <c r="B939" s="83" t="s">
        <v>50</v>
      </c>
      <c r="C939" s="89">
        <v>49764</v>
      </c>
      <c r="D939" s="81" t="str">
        <f t="shared" si="233"/>
        <v>N/A</v>
      </c>
      <c r="E939" s="89">
        <v>46706</v>
      </c>
      <c r="F939" s="81" t="str">
        <f t="shared" si="234"/>
        <v>N/A</v>
      </c>
      <c r="G939" s="89">
        <v>45772</v>
      </c>
      <c r="H939" s="81" t="str">
        <f t="shared" si="235"/>
        <v>N/A</v>
      </c>
      <c r="I939" s="82">
        <v>-6.15</v>
      </c>
      <c r="J939" s="82">
        <v>-2</v>
      </c>
      <c r="K939" s="83" t="s">
        <v>112</v>
      </c>
      <c r="L939" s="84" t="str">
        <f t="shared" si="236"/>
        <v>Yes</v>
      </c>
    </row>
    <row r="940" spans="1:12" x14ac:dyDescent="0.25">
      <c r="A940" s="86" t="s">
        <v>417</v>
      </c>
      <c r="B940" s="83" t="s">
        <v>50</v>
      </c>
      <c r="C940" s="140">
        <v>149.10690459</v>
      </c>
      <c r="D940" s="81" t="str">
        <f t="shared" si="233"/>
        <v>N/A</v>
      </c>
      <c r="E940" s="140">
        <v>139.83066414999999</v>
      </c>
      <c r="F940" s="81" t="str">
        <f t="shared" si="234"/>
        <v>N/A</v>
      </c>
      <c r="G940" s="140">
        <v>163.17462641</v>
      </c>
      <c r="H940" s="81" t="str">
        <f t="shared" si="235"/>
        <v>N/A</v>
      </c>
      <c r="I940" s="82">
        <v>-6.22</v>
      </c>
      <c r="J940" s="82">
        <v>16.690000000000001</v>
      </c>
      <c r="K940" s="83" t="s">
        <v>112</v>
      </c>
      <c r="L940" s="84" t="str">
        <f t="shared" si="236"/>
        <v>No</v>
      </c>
    </row>
    <row r="941" spans="1:12" x14ac:dyDescent="0.25">
      <c r="A941" s="86" t="s">
        <v>418</v>
      </c>
      <c r="B941" s="83" t="s">
        <v>50</v>
      </c>
      <c r="C941" s="140">
        <v>4870138</v>
      </c>
      <c r="D941" s="81" t="str">
        <f t="shared" si="233"/>
        <v>N/A</v>
      </c>
      <c r="E941" s="140">
        <v>5196951</v>
      </c>
      <c r="F941" s="81" t="str">
        <f t="shared" si="234"/>
        <v>N/A</v>
      </c>
      <c r="G941" s="140">
        <v>8360654</v>
      </c>
      <c r="H941" s="81" t="str">
        <f t="shared" si="235"/>
        <v>N/A</v>
      </c>
      <c r="I941" s="82">
        <v>6.7110000000000003</v>
      </c>
      <c r="J941" s="82">
        <v>60.88</v>
      </c>
      <c r="K941" s="83" t="s">
        <v>112</v>
      </c>
      <c r="L941" s="84" t="str">
        <f t="shared" si="236"/>
        <v>No</v>
      </c>
    </row>
    <row r="942" spans="1:12" x14ac:dyDescent="0.25">
      <c r="A942" s="86" t="s">
        <v>101</v>
      </c>
      <c r="B942" s="83" t="s">
        <v>50</v>
      </c>
      <c r="C942" s="89">
        <v>24425</v>
      </c>
      <c r="D942" s="81" t="str">
        <f t="shared" si="233"/>
        <v>N/A</v>
      </c>
      <c r="E942" s="89">
        <v>24912</v>
      </c>
      <c r="F942" s="81" t="str">
        <f t="shared" si="234"/>
        <v>N/A</v>
      </c>
      <c r="G942" s="89">
        <v>27840</v>
      </c>
      <c r="H942" s="81" t="str">
        <f t="shared" si="235"/>
        <v>N/A</v>
      </c>
      <c r="I942" s="82">
        <v>1.994</v>
      </c>
      <c r="J942" s="82">
        <v>11.75</v>
      </c>
      <c r="K942" s="83" t="s">
        <v>112</v>
      </c>
      <c r="L942" s="84" t="str">
        <f t="shared" si="236"/>
        <v>Yes</v>
      </c>
    </row>
    <row r="943" spans="1:12" x14ac:dyDescent="0.25">
      <c r="A943" s="86" t="s">
        <v>419</v>
      </c>
      <c r="B943" s="83" t="s">
        <v>50</v>
      </c>
      <c r="C943" s="140">
        <v>199.39152508000001</v>
      </c>
      <c r="D943" s="81" t="str">
        <f t="shared" si="233"/>
        <v>N/A</v>
      </c>
      <c r="E943" s="140">
        <v>208.61235549</v>
      </c>
      <c r="F943" s="81" t="str">
        <f t="shared" si="234"/>
        <v>N/A</v>
      </c>
      <c r="G943" s="140">
        <v>300.31084770000001</v>
      </c>
      <c r="H943" s="81" t="str">
        <f t="shared" si="235"/>
        <v>N/A</v>
      </c>
      <c r="I943" s="82">
        <v>4.6239999999999997</v>
      </c>
      <c r="J943" s="82">
        <v>43.96</v>
      </c>
      <c r="K943" s="83" t="s">
        <v>112</v>
      </c>
      <c r="L943" s="84" t="str">
        <f t="shared" si="236"/>
        <v>No</v>
      </c>
    </row>
    <row r="944" spans="1:12" x14ac:dyDescent="0.25">
      <c r="A944" s="86" t="s">
        <v>420</v>
      </c>
      <c r="B944" s="83" t="s">
        <v>50</v>
      </c>
      <c r="C944" s="140">
        <v>747088</v>
      </c>
      <c r="D944" s="81" t="str">
        <f t="shared" si="233"/>
        <v>N/A</v>
      </c>
      <c r="E944" s="140">
        <v>842851</v>
      </c>
      <c r="F944" s="81" t="str">
        <f t="shared" si="234"/>
        <v>N/A</v>
      </c>
      <c r="G944" s="140">
        <v>1050841</v>
      </c>
      <c r="H944" s="81" t="str">
        <f t="shared" si="235"/>
        <v>N/A</v>
      </c>
      <c r="I944" s="82">
        <v>12.82</v>
      </c>
      <c r="J944" s="82">
        <v>24.68</v>
      </c>
      <c r="K944" s="83" t="s">
        <v>112</v>
      </c>
      <c r="L944" s="84" t="str">
        <f t="shared" si="236"/>
        <v>No</v>
      </c>
    </row>
    <row r="945" spans="1:12" x14ac:dyDescent="0.25">
      <c r="A945" s="148" t="s">
        <v>102</v>
      </c>
      <c r="B945" s="79" t="s">
        <v>50</v>
      </c>
      <c r="C945" s="80">
        <v>23796</v>
      </c>
      <c r="D945" s="81" t="str">
        <f t="shared" si="233"/>
        <v>N/A</v>
      </c>
      <c r="E945" s="80">
        <v>22529</v>
      </c>
      <c r="F945" s="81" t="str">
        <f t="shared" si="234"/>
        <v>N/A</v>
      </c>
      <c r="G945" s="80">
        <v>21691</v>
      </c>
      <c r="H945" s="81" t="str">
        <f t="shared" si="235"/>
        <v>N/A</v>
      </c>
      <c r="I945" s="82">
        <v>-5.32</v>
      </c>
      <c r="J945" s="82">
        <v>-3.72</v>
      </c>
      <c r="K945" s="83" t="s">
        <v>112</v>
      </c>
      <c r="L945" s="84" t="str">
        <f t="shared" si="236"/>
        <v>Yes</v>
      </c>
    </row>
    <row r="946" spans="1:12" x14ac:dyDescent="0.25">
      <c r="A946" s="148" t="s">
        <v>421</v>
      </c>
      <c r="B946" s="79" t="s">
        <v>50</v>
      </c>
      <c r="C946" s="85">
        <v>31.39552866</v>
      </c>
      <c r="D946" s="81" t="str">
        <f t="shared" si="233"/>
        <v>N/A</v>
      </c>
      <c r="E946" s="85">
        <v>37.411824758999998</v>
      </c>
      <c r="F946" s="81" t="str">
        <f t="shared" si="234"/>
        <v>N/A</v>
      </c>
      <c r="G946" s="85">
        <v>48.445945322999997</v>
      </c>
      <c r="H946" s="81" t="str">
        <f t="shared" si="235"/>
        <v>N/A</v>
      </c>
      <c r="I946" s="82">
        <v>19.16</v>
      </c>
      <c r="J946" s="82">
        <v>29.49</v>
      </c>
      <c r="K946" s="83" t="s">
        <v>112</v>
      </c>
      <c r="L946" s="84" t="str">
        <f t="shared" si="236"/>
        <v>No</v>
      </c>
    </row>
    <row r="947" spans="1:12" x14ac:dyDescent="0.25">
      <c r="A947" s="148" t="s">
        <v>422</v>
      </c>
      <c r="B947" s="79" t="s">
        <v>50</v>
      </c>
      <c r="C947" s="85">
        <v>17193888</v>
      </c>
      <c r="D947" s="81" t="str">
        <f t="shared" si="233"/>
        <v>N/A</v>
      </c>
      <c r="E947" s="85">
        <v>11155159</v>
      </c>
      <c r="F947" s="81" t="str">
        <f t="shared" si="234"/>
        <v>N/A</v>
      </c>
      <c r="G947" s="85">
        <v>12218062</v>
      </c>
      <c r="H947" s="81" t="str">
        <f t="shared" si="235"/>
        <v>N/A</v>
      </c>
      <c r="I947" s="82">
        <v>-35.1</v>
      </c>
      <c r="J947" s="82">
        <v>9.5280000000000005</v>
      </c>
      <c r="K947" s="83" t="s">
        <v>112</v>
      </c>
      <c r="L947" s="84" t="str">
        <f t="shared" si="236"/>
        <v>Yes</v>
      </c>
    </row>
    <row r="948" spans="1:12" x14ac:dyDescent="0.25">
      <c r="A948" s="148" t="s">
        <v>423</v>
      </c>
      <c r="B948" s="79" t="s">
        <v>50</v>
      </c>
      <c r="C948" s="80">
        <v>38000</v>
      </c>
      <c r="D948" s="81" t="str">
        <f t="shared" si="233"/>
        <v>N/A</v>
      </c>
      <c r="E948" s="80">
        <v>36284</v>
      </c>
      <c r="F948" s="81" t="str">
        <f t="shared" si="234"/>
        <v>N/A</v>
      </c>
      <c r="G948" s="80">
        <v>36914</v>
      </c>
      <c r="H948" s="81" t="str">
        <f t="shared" si="235"/>
        <v>N/A</v>
      </c>
      <c r="I948" s="82">
        <v>-4.5199999999999996</v>
      </c>
      <c r="J948" s="82">
        <v>1.736</v>
      </c>
      <c r="K948" s="83" t="s">
        <v>112</v>
      </c>
      <c r="L948" s="84" t="str">
        <f t="shared" si="236"/>
        <v>Yes</v>
      </c>
    </row>
    <row r="949" spans="1:12" x14ac:dyDescent="0.25">
      <c r="A949" s="148" t="s">
        <v>424</v>
      </c>
      <c r="B949" s="79" t="s">
        <v>50</v>
      </c>
      <c r="C949" s="85">
        <v>452.47073683999997</v>
      </c>
      <c r="D949" s="81" t="str">
        <f t="shared" si="233"/>
        <v>N/A</v>
      </c>
      <c r="E949" s="85">
        <v>307.44016646</v>
      </c>
      <c r="F949" s="81" t="str">
        <f t="shared" si="234"/>
        <v>N/A</v>
      </c>
      <c r="G949" s="85">
        <v>330.98721352000001</v>
      </c>
      <c r="H949" s="81" t="str">
        <f t="shared" si="235"/>
        <v>N/A</v>
      </c>
      <c r="I949" s="82">
        <v>-32.1</v>
      </c>
      <c r="J949" s="82">
        <v>7.6589999999999998</v>
      </c>
      <c r="K949" s="83" t="s">
        <v>112</v>
      </c>
      <c r="L949" s="84" t="str">
        <f t="shared" si="236"/>
        <v>Yes</v>
      </c>
    </row>
    <row r="950" spans="1:12" x14ac:dyDescent="0.25">
      <c r="A950" s="148" t="s">
        <v>425</v>
      </c>
      <c r="B950" s="79" t="s">
        <v>50</v>
      </c>
      <c r="C950" s="85">
        <v>7672364</v>
      </c>
      <c r="D950" s="81" t="str">
        <f t="shared" si="233"/>
        <v>N/A</v>
      </c>
      <c r="E950" s="85">
        <v>8677503</v>
      </c>
      <c r="F950" s="81" t="str">
        <f t="shared" si="234"/>
        <v>N/A</v>
      </c>
      <c r="G950" s="85">
        <v>10189733</v>
      </c>
      <c r="H950" s="81" t="str">
        <f t="shared" si="235"/>
        <v>N/A</v>
      </c>
      <c r="I950" s="82">
        <v>13.1</v>
      </c>
      <c r="J950" s="82">
        <v>17.43</v>
      </c>
      <c r="K950" s="83" t="s">
        <v>112</v>
      </c>
      <c r="L950" s="84" t="str">
        <f t="shared" si="236"/>
        <v>No</v>
      </c>
    </row>
    <row r="951" spans="1:12" x14ac:dyDescent="0.25">
      <c r="A951" s="148" t="s">
        <v>103</v>
      </c>
      <c r="B951" s="79" t="s">
        <v>50</v>
      </c>
      <c r="C951" s="80">
        <v>12637</v>
      </c>
      <c r="D951" s="81" t="str">
        <f t="shared" si="233"/>
        <v>N/A</v>
      </c>
      <c r="E951" s="80">
        <v>12774</v>
      </c>
      <c r="F951" s="81" t="str">
        <f t="shared" si="234"/>
        <v>N/A</v>
      </c>
      <c r="G951" s="80">
        <v>13627</v>
      </c>
      <c r="H951" s="81" t="str">
        <f t="shared" si="235"/>
        <v>N/A</v>
      </c>
      <c r="I951" s="82">
        <v>1.0840000000000001</v>
      </c>
      <c r="J951" s="82">
        <v>6.6779999999999999</v>
      </c>
      <c r="K951" s="83" t="s">
        <v>112</v>
      </c>
      <c r="L951" s="84" t="str">
        <f t="shared" si="236"/>
        <v>Yes</v>
      </c>
    </row>
    <row r="952" spans="1:12" x14ac:dyDescent="0.25">
      <c r="A952" s="148" t="s">
        <v>426</v>
      </c>
      <c r="B952" s="79" t="s">
        <v>50</v>
      </c>
      <c r="C952" s="85">
        <v>607.13492126000006</v>
      </c>
      <c r="D952" s="81" t="str">
        <f t="shared" si="233"/>
        <v>N/A</v>
      </c>
      <c r="E952" s="85">
        <v>679.30976983999994</v>
      </c>
      <c r="F952" s="81" t="str">
        <f t="shared" si="234"/>
        <v>N/A</v>
      </c>
      <c r="G952" s="85">
        <v>747.76054891000001</v>
      </c>
      <c r="H952" s="81" t="str">
        <f t="shared" si="235"/>
        <v>N/A</v>
      </c>
      <c r="I952" s="82">
        <v>11.89</v>
      </c>
      <c r="J952" s="82">
        <v>10.08</v>
      </c>
      <c r="K952" s="83" t="s">
        <v>112</v>
      </c>
      <c r="L952" s="84" t="str">
        <f t="shared" si="236"/>
        <v>Yes</v>
      </c>
    </row>
    <row r="953" spans="1:12" x14ac:dyDescent="0.25">
      <c r="A953" s="148" t="s">
        <v>427</v>
      </c>
      <c r="B953" s="79" t="s">
        <v>50</v>
      </c>
      <c r="C953" s="85">
        <v>80340809</v>
      </c>
      <c r="D953" s="81" t="str">
        <f t="shared" si="233"/>
        <v>N/A</v>
      </c>
      <c r="E953" s="85">
        <v>80650498</v>
      </c>
      <c r="F953" s="81" t="str">
        <f t="shared" si="234"/>
        <v>N/A</v>
      </c>
      <c r="G953" s="85">
        <v>79740726</v>
      </c>
      <c r="H953" s="81" t="str">
        <f t="shared" si="235"/>
        <v>N/A</v>
      </c>
      <c r="I953" s="82">
        <v>0.38550000000000001</v>
      </c>
      <c r="J953" s="82">
        <v>-1.1299999999999999</v>
      </c>
      <c r="K953" s="83" t="s">
        <v>112</v>
      </c>
      <c r="L953" s="84" t="str">
        <f t="shared" si="236"/>
        <v>Yes</v>
      </c>
    </row>
    <row r="954" spans="1:12" x14ac:dyDescent="0.25">
      <c r="A954" s="148" t="s">
        <v>428</v>
      </c>
      <c r="B954" s="79" t="s">
        <v>50</v>
      </c>
      <c r="C954" s="80">
        <v>15225</v>
      </c>
      <c r="D954" s="81" t="str">
        <f t="shared" si="233"/>
        <v>N/A</v>
      </c>
      <c r="E954" s="80">
        <v>15373</v>
      </c>
      <c r="F954" s="81" t="str">
        <f t="shared" si="234"/>
        <v>N/A</v>
      </c>
      <c r="G954" s="80">
        <v>15982</v>
      </c>
      <c r="H954" s="81" t="str">
        <f t="shared" si="235"/>
        <v>N/A</v>
      </c>
      <c r="I954" s="82">
        <v>0.97209999999999996</v>
      </c>
      <c r="J954" s="82">
        <v>3.9609999999999999</v>
      </c>
      <c r="K954" s="83" t="s">
        <v>112</v>
      </c>
      <c r="L954" s="84" t="str">
        <f t="shared" ref="L954:L991" si="237">IF(J954="Div by 0", "N/A", IF(K954="N/A","N/A", IF(J954&gt;VALUE(MID(K954,1,2)), "No", IF(J954&lt;-1*VALUE(MID(K954,1,2)), "No", "Yes"))))</f>
        <v>Yes</v>
      </c>
    </row>
    <row r="955" spans="1:12" x14ac:dyDescent="0.25">
      <c r="A955" s="148" t="s">
        <v>429</v>
      </c>
      <c r="B955" s="79" t="s">
        <v>50</v>
      </c>
      <c r="C955" s="85">
        <v>5276.9004268999997</v>
      </c>
      <c r="D955" s="81" t="str">
        <f t="shared" si="233"/>
        <v>N/A</v>
      </c>
      <c r="E955" s="85">
        <v>5246.2432836999997</v>
      </c>
      <c r="F955" s="81" t="str">
        <f t="shared" si="234"/>
        <v>N/A</v>
      </c>
      <c r="G955" s="85">
        <v>4989.4084595000004</v>
      </c>
      <c r="H955" s="81" t="str">
        <f t="shared" si="235"/>
        <v>N/A</v>
      </c>
      <c r="I955" s="82">
        <v>-0.58099999999999996</v>
      </c>
      <c r="J955" s="82">
        <v>-4.9000000000000004</v>
      </c>
      <c r="K955" s="83" t="s">
        <v>112</v>
      </c>
      <c r="L955" s="84" t="str">
        <f t="shared" si="237"/>
        <v>Yes</v>
      </c>
    </row>
    <row r="956" spans="1:12" x14ac:dyDescent="0.25">
      <c r="A956" s="148" t="s">
        <v>430</v>
      </c>
      <c r="B956" s="79" t="s">
        <v>50</v>
      </c>
      <c r="C956" s="85">
        <v>8526970</v>
      </c>
      <c r="D956" s="81" t="str">
        <f t="shared" si="233"/>
        <v>N/A</v>
      </c>
      <c r="E956" s="85">
        <v>8886376</v>
      </c>
      <c r="F956" s="81" t="str">
        <f t="shared" si="234"/>
        <v>N/A</v>
      </c>
      <c r="G956" s="85">
        <v>9779940</v>
      </c>
      <c r="H956" s="81" t="str">
        <f t="shared" si="235"/>
        <v>N/A</v>
      </c>
      <c r="I956" s="82">
        <v>4.2149999999999999</v>
      </c>
      <c r="J956" s="82">
        <v>10.06</v>
      </c>
      <c r="K956" s="83" t="s">
        <v>112</v>
      </c>
      <c r="L956" s="84" t="str">
        <f t="shared" si="237"/>
        <v>Yes</v>
      </c>
    </row>
    <row r="957" spans="1:12" x14ac:dyDescent="0.25">
      <c r="A957" s="148" t="s">
        <v>104</v>
      </c>
      <c r="B957" s="79" t="s">
        <v>50</v>
      </c>
      <c r="C957" s="80">
        <v>43287</v>
      </c>
      <c r="D957" s="81" t="str">
        <f t="shared" si="233"/>
        <v>N/A</v>
      </c>
      <c r="E957" s="80">
        <v>43150</v>
      </c>
      <c r="F957" s="81" t="str">
        <f t="shared" si="234"/>
        <v>N/A</v>
      </c>
      <c r="G957" s="80">
        <v>44974</v>
      </c>
      <c r="H957" s="81" t="str">
        <f t="shared" si="235"/>
        <v>N/A</v>
      </c>
      <c r="I957" s="82">
        <v>-0.316</v>
      </c>
      <c r="J957" s="82">
        <v>4.2270000000000003</v>
      </c>
      <c r="K957" s="83" t="s">
        <v>112</v>
      </c>
      <c r="L957" s="84" t="str">
        <f t="shared" si="237"/>
        <v>Yes</v>
      </c>
    </row>
    <row r="958" spans="1:12" x14ac:dyDescent="0.25">
      <c r="A958" s="148" t="s">
        <v>431</v>
      </c>
      <c r="B958" s="79" t="s">
        <v>50</v>
      </c>
      <c r="C958" s="85">
        <v>196.98685517999999</v>
      </c>
      <c r="D958" s="81" t="str">
        <f t="shared" si="233"/>
        <v>N/A</v>
      </c>
      <c r="E958" s="85">
        <v>205.94150637000001</v>
      </c>
      <c r="F958" s="81" t="str">
        <f t="shared" si="234"/>
        <v>N/A</v>
      </c>
      <c r="G958" s="85">
        <v>217.45764219</v>
      </c>
      <c r="H958" s="81" t="str">
        <f t="shared" si="235"/>
        <v>N/A</v>
      </c>
      <c r="I958" s="82">
        <v>4.5460000000000003</v>
      </c>
      <c r="J958" s="82">
        <v>5.5919999999999996</v>
      </c>
      <c r="K958" s="83" t="s">
        <v>112</v>
      </c>
      <c r="L958" s="84" t="str">
        <f t="shared" si="237"/>
        <v>Yes</v>
      </c>
    </row>
    <row r="959" spans="1:12" x14ac:dyDescent="0.25">
      <c r="A959" s="148" t="s">
        <v>432</v>
      </c>
      <c r="B959" s="79" t="s">
        <v>50</v>
      </c>
      <c r="C959" s="85">
        <v>61728392</v>
      </c>
      <c r="D959" s="81" t="str">
        <f t="shared" si="233"/>
        <v>N/A</v>
      </c>
      <c r="E959" s="85">
        <v>42740828</v>
      </c>
      <c r="F959" s="81" t="str">
        <f t="shared" si="234"/>
        <v>N/A</v>
      </c>
      <c r="G959" s="85">
        <v>44060882</v>
      </c>
      <c r="H959" s="81" t="str">
        <f t="shared" si="235"/>
        <v>N/A</v>
      </c>
      <c r="I959" s="82">
        <v>-30.8</v>
      </c>
      <c r="J959" s="82">
        <v>3.089</v>
      </c>
      <c r="K959" s="83" t="s">
        <v>112</v>
      </c>
      <c r="L959" s="84" t="str">
        <f t="shared" si="237"/>
        <v>Yes</v>
      </c>
    </row>
    <row r="960" spans="1:12" x14ac:dyDescent="0.25">
      <c r="A960" s="148" t="s">
        <v>105</v>
      </c>
      <c r="B960" s="79" t="s">
        <v>50</v>
      </c>
      <c r="C960" s="80">
        <v>65625</v>
      </c>
      <c r="D960" s="81" t="str">
        <f t="shared" si="233"/>
        <v>N/A</v>
      </c>
      <c r="E960" s="80">
        <v>61647</v>
      </c>
      <c r="F960" s="81" t="str">
        <f t="shared" si="234"/>
        <v>N/A</v>
      </c>
      <c r="G960" s="80">
        <v>63665</v>
      </c>
      <c r="H960" s="81" t="str">
        <f t="shared" si="235"/>
        <v>N/A</v>
      </c>
      <c r="I960" s="82">
        <v>-6.06</v>
      </c>
      <c r="J960" s="82">
        <v>3.2730000000000001</v>
      </c>
      <c r="K960" s="83" t="s">
        <v>112</v>
      </c>
      <c r="L960" s="84" t="str">
        <f t="shared" si="237"/>
        <v>Yes</v>
      </c>
    </row>
    <row r="961" spans="1:12" x14ac:dyDescent="0.25">
      <c r="A961" s="148" t="s">
        <v>433</v>
      </c>
      <c r="B961" s="79" t="s">
        <v>50</v>
      </c>
      <c r="C961" s="85">
        <v>940.62311619000002</v>
      </c>
      <c r="D961" s="81" t="str">
        <f t="shared" si="233"/>
        <v>N/A</v>
      </c>
      <c r="E961" s="85">
        <v>693.31561957999998</v>
      </c>
      <c r="F961" s="81" t="str">
        <f t="shared" si="234"/>
        <v>N/A</v>
      </c>
      <c r="G961" s="85">
        <v>692.07385534000002</v>
      </c>
      <c r="H961" s="81" t="str">
        <f t="shared" si="235"/>
        <v>N/A</v>
      </c>
      <c r="I961" s="82">
        <v>-26.3</v>
      </c>
      <c r="J961" s="82">
        <v>-0.17899999999999999</v>
      </c>
      <c r="K961" s="83" t="s">
        <v>112</v>
      </c>
      <c r="L961" s="84" t="str">
        <f t="shared" si="237"/>
        <v>Yes</v>
      </c>
    </row>
    <row r="962" spans="1:12" x14ac:dyDescent="0.25">
      <c r="A962" s="148" t="s">
        <v>434</v>
      </c>
      <c r="B962" s="79" t="s">
        <v>50</v>
      </c>
      <c r="C962" s="85">
        <v>1612265</v>
      </c>
      <c r="D962" s="81" t="str">
        <f t="shared" si="233"/>
        <v>N/A</v>
      </c>
      <c r="E962" s="85">
        <v>2693107</v>
      </c>
      <c r="F962" s="81" t="str">
        <f t="shared" si="234"/>
        <v>N/A</v>
      </c>
      <c r="G962" s="85">
        <v>3756996</v>
      </c>
      <c r="H962" s="81" t="str">
        <f t="shared" si="235"/>
        <v>N/A</v>
      </c>
      <c r="I962" s="82">
        <v>67.040000000000006</v>
      </c>
      <c r="J962" s="82">
        <v>39.5</v>
      </c>
      <c r="K962" s="83" t="s">
        <v>112</v>
      </c>
      <c r="L962" s="84" t="str">
        <f t="shared" si="237"/>
        <v>No</v>
      </c>
    </row>
    <row r="963" spans="1:12" x14ac:dyDescent="0.25">
      <c r="A963" s="162" t="s">
        <v>688</v>
      </c>
      <c r="B963" s="80" t="s">
        <v>50</v>
      </c>
      <c r="C963" s="80">
        <v>8766</v>
      </c>
      <c r="D963" s="81" t="str">
        <f t="shared" si="233"/>
        <v>N/A</v>
      </c>
      <c r="E963" s="80">
        <v>9606</v>
      </c>
      <c r="F963" s="81" t="str">
        <f t="shared" si="234"/>
        <v>N/A</v>
      </c>
      <c r="G963" s="80">
        <v>10893</v>
      </c>
      <c r="H963" s="81" t="str">
        <f t="shared" si="235"/>
        <v>N/A</v>
      </c>
      <c r="I963" s="82">
        <v>9.5820000000000007</v>
      </c>
      <c r="J963" s="82">
        <v>13.4</v>
      </c>
      <c r="K963" s="89" t="s">
        <v>112</v>
      </c>
      <c r="L963" s="84" t="str">
        <f t="shared" si="237"/>
        <v>Yes</v>
      </c>
    </row>
    <row r="964" spans="1:12" x14ac:dyDescent="0.25">
      <c r="A964" s="148" t="s">
        <v>435</v>
      </c>
      <c r="B964" s="79" t="s">
        <v>50</v>
      </c>
      <c r="C964" s="85">
        <v>183.92254163999999</v>
      </c>
      <c r="D964" s="81" t="str">
        <f t="shared" si="233"/>
        <v>N/A</v>
      </c>
      <c r="E964" s="85">
        <v>280.35675619</v>
      </c>
      <c r="F964" s="81" t="str">
        <f t="shared" si="234"/>
        <v>N/A</v>
      </c>
      <c r="G964" s="85">
        <v>344.90002754</v>
      </c>
      <c r="H964" s="81" t="str">
        <f t="shared" si="235"/>
        <v>N/A</v>
      </c>
      <c r="I964" s="82">
        <v>52.43</v>
      </c>
      <c r="J964" s="82">
        <v>23.02</v>
      </c>
      <c r="K964" s="83" t="s">
        <v>112</v>
      </c>
      <c r="L964" s="84" t="str">
        <f t="shared" si="237"/>
        <v>No</v>
      </c>
    </row>
    <row r="965" spans="1:12" x14ac:dyDescent="0.25">
      <c r="A965" s="148" t="s">
        <v>436</v>
      </c>
      <c r="B965" s="79" t="s">
        <v>50</v>
      </c>
      <c r="C965" s="85">
        <v>7760930</v>
      </c>
      <c r="D965" s="81" t="str">
        <f t="shared" si="233"/>
        <v>N/A</v>
      </c>
      <c r="E965" s="85">
        <v>8169737</v>
      </c>
      <c r="F965" s="81" t="str">
        <f t="shared" si="234"/>
        <v>N/A</v>
      </c>
      <c r="G965" s="85">
        <v>8576474</v>
      </c>
      <c r="H965" s="81" t="str">
        <f t="shared" si="235"/>
        <v>N/A</v>
      </c>
      <c r="I965" s="82">
        <v>5.2679999999999998</v>
      </c>
      <c r="J965" s="82">
        <v>4.9790000000000001</v>
      </c>
      <c r="K965" s="83" t="s">
        <v>112</v>
      </c>
      <c r="L965" s="84" t="str">
        <f t="shared" si="237"/>
        <v>Yes</v>
      </c>
    </row>
    <row r="966" spans="1:12" x14ac:dyDescent="0.25">
      <c r="A966" s="148" t="s">
        <v>39</v>
      </c>
      <c r="B966" s="79" t="s">
        <v>50</v>
      </c>
      <c r="C966" s="80">
        <v>22236</v>
      </c>
      <c r="D966" s="81" t="str">
        <f t="shared" si="233"/>
        <v>N/A</v>
      </c>
      <c r="E966" s="80">
        <v>22552</v>
      </c>
      <c r="F966" s="81" t="str">
        <f t="shared" si="234"/>
        <v>N/A</v>
      </c>
      <c r="G966" s="80">
        <v>23041</v>
      </c>
      <c r="H966" s="81" t="str">
        <f t="shared" si="235"/>
        <v>N/A</v>
      </c>
      <c r="I966" s="82">
        <v>1.421</v>
      </c>
      <c r="J966" s="82">
        <v>2.1680000000000001</v>
      </c>
      <c r="K966" s="83" t="s">
        <v>112</v>
      </c>
      <c r="L966" s="84" t="str">
        <f t="shared" si="237"/>
        <v>Yes</v>
      </c>
    </row>
    <row r="967" spans="1:12" x14ac:dyDescent="0.25">
      <c r="A967" s="148" t="s">
        <v>437</v>
      </c>
      <c r="B967" s="79" t="s">
        <v>50</v>
      </c>
      <c r="C967" s="85">
        <v>349.02545421999997</v>
      </c>
      <c r="D967" s="81" t="str">
        <f t="shared" si="233"/>
        <v>N/A</v>
      </c>
      <c r="E967" s="85">
        <v>362.26219404</v>
      </c>
      <c r="F967" s="81" t="str">
        <f t="shared" si="234"/>
        <v>N/A</v>
      </c>
      <c r="G967" s="85">
        <v>372.22663947000001</v>
      </c>
      <c r="H967" s="81" t="str">
        <f t="shared" si="235"/>
        <v>N/A</v>
      </c>
      <c r="I967" s="82">
        <v>3.7919999999999998</v>
      </c>
      <c r="J967" s="82">
        <v>2.7509999999999999</v>
      </c>
      <c r="K967" s="83" t="s">
        <v>112</v>
      </c>
      <c r="L967" s="84" t="str">
        <f t="shared" si="237"/>
        <v>Yes</v>
      </c>
    </row>
    <row r="968" spans="1:12" ht="12.75" customHeight="1" x14ac:dyDescent="0.25">
      <c r="A968" s="148" t="s">
        <v>438</v>
      </c>
      <c r="B968" s="79" t="s">
        <v>50</v>
      </c>
      <c r="C968" s="85">
        <v>117358124</v>
      </c>
      <c r="D968" s="81" t="str">
        <f t="shared" si="233"/>
        <v>N/A</v>
      </c>
      <c r="E968" s="85">
        <v>130444582</v>
      </c>
      <c r="F968" s="81" t="str">
        <f t="shared" si="234"/>
        <v>N/A</v>
      </c>
      <c r="G968" s="85">
        <v>134249446</v>
      </c>
      <c r="H968" s="81" t="str">
        <f t="shared" si="235"/>
        <v>N/A</v>
      </c>
      <c r="I968" s="82">
        <v>11.15</v>
      </c>
      <c r="J968" s="82">
        <v>2.9169999999999998</v>
      </c>
      <c r="K968" s="83" t="s">
        <v>112</v>
      </c>
      <c r="L968" s="84" t="str">
        <f t="shared" si="237"/>
        <v>Yes</v>
      </c>
    </row>
    <row r="969" spans="1:12" x14ac:dyDescent="0.25">
      <c r="A969" s="148" t="s">
        <v>439</v>
      </c>
      <c r="B969" s="79" t="s">
        <v>50</v>
      </c>
      <c r="C969" s="80">
        <v>12623</v>
      </c>
      <c r="D969" s="81" t="str">
        <f t="shared" si="233"/>
        <v>N/A</v>
      </c>
      <c r="E969" s="80">
        <v>12781</v>
      </c>
      <c r="F969" s="81" t="str">
        <f t="shared" si="234"/>
        <v>N/A</v>
      </c>
      <c r="G969" s="80">
        <v>12598</v>
      </c>
      <c r="H969" s="81" t="str">
        <f t="shared" si="235"/>
        <v>N/A</v>
      </c>
      <c r="I969" s="82">
        <v>1.252</v>
      </c>
      <c r="J969" s="82">
        <v>-1.43</v>
      </c>
      <c r="K969" s="83" t="s">
        <v>112</v>
      </c>
      <c r="L969" s="84" t="str">
        <f t="shared" si="237"/>
        <v>Yes</v>
      </c>
    </row>
    <row r="970" spans="1:12" x14ac:dyDescent="0.25">
      <c r="A970" s="148" t="s">
        <v>440</v>
      </c>
      <c r="B970" s="79" t="s">
        <v>50</v>
      </c>
      <c r="C970" s="85">
        <v>9297.1658083999992</v>
      </c>
      <c r="D970" s="81" t="str">
        <f t="shared" si="233"/>
        <v>N/A</v>
      </c>
      <c r="E970" s="85">
        <v>10206.132696999999</v>
      </c>
      <c r="F970" s="81" t="str">
        <f t="shared" si="234"/>
        <v>N/A</v>
      </c>
      <c r="G970" s="85">
        <v>10656.40943</v>
      </c>
      <c r="H970" s="81" t="str">
        <f t="shared" si="235"/>
        <v>N/A</v>
      </c>
      <c r="I970" s="82">
        <v>9.7769999999999992</v>
      </c>
      <c r="J970" s="82">
        <v>4.4119999999999999</v>
      </c>
      <c r="K970" s="83" t="s">
        <v>112</v>
      </c>
      <c r="L970" s="84" t="str">
        <f t="shared" si="237"/>
        <v>Yes</v>
      </c>
    </row>
    <row r="971" spans="1:12" ht="12.75" customHeight="1" x14ac:dyDescent="0.25">
      <c r="A971" s="148" t="s">
        <v>441</v>
      </c>
      <c r="B971" s="79" t="s">
        <v>50</v>
      </c>
      <c r="C971" s="85">
        <v>18762704</v>
      </c>
      <c r="D971" s="81" t="str">
        <f t="shared" si="233"/>
        <v>N/A</v>
      </c>
      <c r="E971" s="85">
        <v>18559003</v>
      </c>
      <c r="F971" s="81" t="str">
        <f t="shared" si="234"/>
        <v>N/A</v>
      </c>
      <c r="G971" s="85">
        <v>20233787</v>
      </c>
      <c r="H971" s="81" t="str">
        <f t="shared" si="235"/>
        <v>N/A</v>
      </c>
      <c r="I971" s="82">
        <v>-1.0900000000000001</v>
      </c>
      <c r="J971" s="82">
        <v>9.0239999999999991</v>
      </c>
      <c r="K971" s="83" t="s">
        <v>112</v>
      </c>
      <c r="L971" s="84" t="str">
        <f t="shared" si="237"/>
        <v>Yes</v>
      </c>
    </row>
    <row r="972" spans="1:12" x14ac:dyDescent="0.25">
      <c r="A972" s="148" t="s">
        <v>442</v>
      </c>
      <c r="B972" s="79" t="s">
        <v>50</v>
      </c>
      <c r="C972" s="80">
        <v>9343</v>
      </c>
      <c r="D972" s="81" t="str">
        <f t="shared" si="233"/>
        <v>N/A</v>
      </c>
      <c r="E972" s="80">
        <v>9096</v>
      </c>
      <c r="F972" s="81" t="str">
        <f t="shared" si="234"/>
        <v>N/A</v>
      </c>
      <c r="G972" s="80">
        <v>9866</v>
      </c>
      <c r="H972" s="81" t="str">
        <f t="shared" si="235"/>
        <v>N/A</v>
      </c>
      <c r="I972" s="82">
        <v>-2.64</v>
      </c>
      <c r="J972" s="82">
        <v>8.4649999999999999</v>
      </c>
      <c r="K972" s="83" t="s">
        <v>112</v>
      </c>
      <c r="L972" s="84" t="str">
        <f t="shared" si="237"/>
        <v>Yes</v>
      </c>
    </row>
    <row r="973" spans="1:12" x14ac:dyDescent="0.25">
      <c r="A973" s="148" t="s">
        <v>443</v>
      </c>
      <c r="B973" s="79" t="s">
        <v>50</v>
      </c>
      <c r="C973" s="85">
        <v>2008.2097827</v>
      </c>
      <c r="D973" s="81" t="str">
        <f t="shared" si="233"/>
        <v>N/A</v>
      </c>
      <c r="E973" s="85">
        <v>2040.3477353000001</v>
      </c>
      <c r="F973" s="81" t="str">
        <f t="shared" si="234"/>
        <v>N/A</v>
      </c>
      <c r="G973" s="85">
        <v>2050.8602270000001</v>
      </c>
      <c r="H973" s="81" t="str">
        <f t="shared" si="235"/>
        <v>N/A</v>
      </c>
      <c r="I973" s="82">
        <v>1.6</v>
      </c>
      <c r="J973" s="82">
        <v>0.51519999999999999</v>
      </c>
      <c r="K973" s="83" t="s">
        <v>112</v>
      </c>
      <c r="L973" s="84" t="str">
        <f t="shared" si="237"/>
        <v>Yes</v>
      </c>
    </row>
    <row r="974" spans="1:12" x14ac:dyDescent="0.25">
      <c r="A974" s="148" t="s">
        <v>444</v>
      </c>
      <c r="B974" s="79" t="s">
        <v>50</v>
      </c>
      <c r="C974" s="85">
        <v>77420561</v>
      </c>
      <c r="D974" s="81" t="str">
        <f t="shared" si="233"/>
        <v>N/A</v>
      </c>
      <c r="E974" s="85">
        <v>84833225</v>
      </c>
      <c r="F974" s="81" t="str">
        <f t="shared" si="234"/>
        <v>N/A</v>
      </c>
      <c r="G974" s="85">
        <v>122314679</v>
      </c>
      <c r="H974" s="81" t="str">
        <f t="shared" si="235"/>
        <v>N/A</v>
      </c>
      <c r="I974" s="82">
        <v>9.5749999999999993</v>
      </c>
      <c r="J974" s="82">
        <v>44.18</v>
      </c>
      <c r="K974" s="83" t="s">
        <v>112</v>
      </c>
      <c r="L974" s="84" t="str">
        <f t="shared" si="237"/>
        <v>No</v>
      </c>
    </row>
    <row r="975" spans="1:12" x14ac:dyDescent="0.25">
      <c r="A975" s="148" t="s">
        <v>445</v>
      </c>
      <c r="B975" s="79" t="s">
        <v>50</v>
      </c>
      <c r="C975" s="80">
        <v>4955</v>
      </c>
      <c r="D975" s="81" t="str">
        <f t="shared" si="233"/>
        <v>N/A</v>
      </c>
      <c r="E975" s="80">
        <v>5216</v>
      </c>
      <c r="F975" s="81" t="str">
        <f t="shared" si="234"/>
        <v>N/A</v>
      </c>
      <c r="G975" s="80">
        <v>5722</v>
      </c>
      <c r="H975" s="81" t="str">
        <f t="shared" si="235"/>
        <v>N/A</v>
      </c>
      <c r="I975" s="82">
        <v>5.2670000000000003</v>
      </c>
      <c r="J975" s="82">
        <v>9.7010000000000005</v>
      </c>
      <c r="K975" s="83" t="s">
        <v>112</v>
      </c>
      <c r="L975" s="84" t="str">
        <f t="shared" si="237"/>
        <v>Yes</v>
      </c>
    </row>
    <row r="976" spans="1:12" x14ac:dyDescent="0.25">
      <c r="A976" s="148" t="s">
        <v>446</v>
      </c>
      <c r="B976" s="79" t="s">
        <v>50</v>
      </c>
      <c r="C976" s="85">
        <v>15624.734812999999</v>
      </c>
      <c r="D976" s="81" t="str">
        <f t="shared" si="233"/>
        <v>N/A</v>
      </c>
      <c r="E976" s="85">
        <v>16264.038535</v>
      </c>
      <c r="F976" s="81" t="str">
        <f t="shared" si="234"/>
        <v>N/A</v>
      </c>
      <c r="G976" s="85">
        <v>21376.210940000001</v>
      </c>
      <c r="H976" s="81" t="str">
        <f t="shared" si="235"/>
        <v>N/A</v>
      </c>
      <c r="I976" s="82">
        <v>4.0919999999999996</v>
      </c>
      <c r="J976" s="82">
        <v>31.43</v>
      </c>
      <c r="K976" s="83" t="s">
        <v>112</v>
      </c>
      <c r="L976" s="84" t="str">
        <f t="shared" si="237"/>
        <v>No</v>
      </c>
    </row>
    <row r="977" spans="1:12" ht="12.75" customHeight="1" x14ac:dyDescent="0.25">
      <c r="A977" s="148" t="s">
        <v>447</v>
      </c>
      <c r="B977" s="79" t="s">
        <v>50</v>
      </c>
      <c r="C977" s="85">
        <v>119214</v>
      </c>
      <c r="D977" s="81" t="str">
        <f t="shared" si="233"/>
        <v>N/A</v>
      </c>
      <c r="E977" s="85">
        <v>122601</v>
      </c>
      <c r="F977" s="81" t="str">
        <f t="shared" si="234"/>
        <v>N/A</v>
      </c>
      <c r="G977" s="85">
        <v>68199</v>
      </c>
      <c r="H977" s="81" t="str">
        <f t="shared" si="235"/>
        <v>N/A</v>
      </c>
      <c r="I977" s="82">
        <v>2.8410000000000002</v>
      </c>
      <c r="J977" s="82">
        <v>-44.4</v>
      </c>
      <c r="K977" s="83" t="s">
        <v>112</v>
      </c>
      <c r="L977" s="84" t="str">
        <f t="shared" si="237"/>
        <v>No</v>
      </c>
    </row>
    <row r="978" spans="1:12" x14ac:dyDescent="0.25">
      <c r="A978" s="148" t="s">
        <v>689</v>
      </c>
      <c r="B978" s="79" t="s">
        <v>50</v>
      </c>
      <c r="C978" s="80">
        <v>2863</v>
      </c>
      <c r="D978" s="81" t="str">
        <f t="shared" si="233"/>
        <v>N/A</v>
      </c>
      <c r="E978" s="80">
        <v>2713</v>
      </c>
      <c r="F978" s="81" t="str">
        <f t="shared" si="234"/>
        <v>N/A</v>
      </c>
      <c r="G978" s="80">
        <v>1829</v>
      </c>
      <c r="H978" s="81" t="str">
        <f t="shared" si="235"/>
        <v>N/A</v>
      </c>
      <c r="I978" s="82">
        <v>-5.24</v>
      </c>
      <c r="J978" s="82">
        <v>-32.6</v>
      </c>
      <c r="K978" s="83" t="s">
        <v>112</v>
      </c>
      <c r="L978" s="84" t="str">
        <f t="shared" si="237"/>
        <v>No</v>
      </c>
    </row>
    <row r="979" spans="1:12" x14ac:dyDescent="0.25">
      <c r="A979" s="148" t="s">
        <v>448</v>
      </c>
      <c r="B979" s="79" t="s">
        <v>50</v>
      </c>
      <c r="C979" s="85">
        <v>41.639538944999998</v>
      </c>
      <c r="D979" s="81" t="str">
        <f t="shared" si="233"/>
        <v>N/A</v>
      </c>
      <c r="E979" s="85">
        <v>45.190195355999997</v>
      </c>
      <c r="F979" s="81" t="str">
        <f t="shared" si="234"/>
        <v>N/A</v>
      </c>
      <c r="G979" s="85">
        <v>37.287588845999998</v>
      </c>
      <c r="H979" s="81" t="str">
        <f t="shared" si="235"/>
        <v>N/A</v>
      </c>
      <c r="I979" s="82">
        <v>8.5269999999999992</v>
      </c>
      <c r="J979" s="82">
        <v>-17.5</v>
      </c>
      <c r="K979" s="83" t="s">
        <v>112</v>
      </c>
      <c r="L979" s="84" t="str">
        <f t="shared" si="237"/>
        <v>No</v>
      </c>
    </row>
    <row r="980" spans="1:12" x14ac:dyDescent="0.25">
      <c r="A980" s="148" t="s">
        <v>449</v>
      </c>
      <c r="B980" s="79" t="s">
        <v>50</v>
      </c>
      <c r="C980" s="85">
        <v>4550</v>
      </c>
      <c r="D980" s="81" t="str">
        <f t="shared" si="233"/>
        <v>N/A</v>
      </c>
      <c r="E980" s="85">
        <v>23092</v>
      </c>
      <c r="F980" s="81" t="str">
        <f t="shared" si="234"/>
        <v>N/A</v>
      </c>
      <c r="G980" s="85">
        <v>14950</v>
      </c>
      <c r="H980" s="81" t="str">
        <f t="shared" si="235"/>
        <v>N/A</v>
      </c>
      <c r="I980" s="82">
        <v>407.5</v>
      </c>
      <c r="J980" s="82">
        <v>-35.299999999999997</v>
      </c>
      <c r="K980" s="83" t="s">
        <v>112</v>
      </c>
      <c r="L980" s="84" t="str">
        <f t="shared" si="237"/>
        <v>No</v>
      </c>
    </row>
    <row r="981" spans="1:12" x14ac:dyDescent="0.25">
      <c r="A981" s="148" t="s">
        <v>141</v>
      </c>
      <c r="B981" s="79" t="s">
        <v>50</v>
      </c>
      <c r="C981" s="80">
        <v>11</v>
      </c>
      <c r="D981" s="81" t="str">
        <f t="shared" si="233"/>
        <v>N/A</v>
      </c>
      <c r="E981" s="80">
        <v>11</v>
      </c>
      <c r="F981" s="81" t="str">
        <f t="shared" si="234"/>
        <v>N/A</v>
      </c>
      <c r="G981" s="80">
        <v>11</v>
      </c>
      <c r="H981" s="81" t="str">
        <f t="shared" si="235"/>
        <v>N/A</v>
      </c>
      <c r="I981" s="82">
        <v>300</v>
      </c>
      <c r="J981" s="82">
        <v>-50</v>
      </c>
      <c r="K981" s="83" t="s">
        <v>112</v>
      </c>
      <c r="L981" s="84" t="str">
        <f t="shared" si="237"/>
        <v>No</v>
      </c>
    </row>
    <row r="982" spans="1:12" x14ac:dyDescent="0.25">
      <c r="A982" s="148" t="s">
        <v>450</v>
      </c>
      <c r="B982" s="79" t="s">
        <v>50</v>
      </c>
      <c r="C982" s="85">
        <v>4550</v>
      </c>
      <c r="D982" s="81" t="str">
        <f t="shared" si="233"/>
        <v>N/A</v>
      </c>
      <c r="E982" s="85">
        <v>5773</v>
      </c>
      <c r="F982" s="81" t="str">
        <f t="shared" si="234"/>
        <v>N/A</v>
      </c>
      <c r="G982" s="85">
        <v>7475</v>
      </c>
      <c r="H982" s="81" t="str">
        <f t="shared" si="235"/>
        <v>N/A</v>
      </c>
      <c r="I982" s="82">
        <v>26.88</v>
      </c>
      <c r="J982" s="82">
        <v>29.48</v>
      </c>
      <c r="K982" s="83" t="s">
        <v>112</v>
      </c>
      <c r="L982" s="84" t="str">
        <f t="shared" si="237"/>
        <v>No</v>
      </c>
    </row>
    <row r="983" spans="1:12" x14ac:dyDescent="0.25">
      <c r="A983" s="150" t="s">
        <v>1057</v>
      </c>
      <c r="B983" s="79" t="s">
        <v>50</v>
      </c>
      <c r="C983" s="85" t="s">
        <v>50</v>
      </c>
      <c r="D983" s="81" t="str">
        <f t="shared" si="233"/>
        <v>N/A</v>
      </c>
      <c r="E983" s="85" t="s">
        <v>50</v>
      </c>
      <c r="F983" s="81" t="str">
        <f t="shared" si="234"/>
        <v>N/A</v>
      </c>
      <c r="G983" s="85">
        <v>270813</v>
      </c>
      <c r="H983" s="81" t="str">
        <f t="shared" si="235"/>
        <v>N/A</v>
      </c>
      <c r="I983" s="82" t="s">
        <v>50</v>
      </c>
      <c r="J983" s="82" t="s">
        <v>50</v>
      </c>
      <c r="K983" s="83" t="s">
        <v>112</v>
      </c>
      <c r="L983" s="84" t="str">
        <f>IF(J983="Div by 0", "N/A", IF(OR(J983="N/A",K983="N/A"),"N/A", IF(J983&gt;VALUE(MID(K983,1,2)), "No", IF(J983&lt;-1*VALUE(MID(K983,1,2)), "No", "Yes"))))</f>
        <v>N/A</v>
      </c>
    </row>
    <row r="984" spans="1:12" x14ac:dyDescent="0.25">
      <c r="A984" s="150" t="s">
        <v>1058</v>
      </c>
      <c r="B984" s="79" t="s">
        <v>50</v>
      </c>
      <c r="C984" s="80" t="s">
        <v>50</v>
      </c>
      <c r="D984" s="81" t="str">
        <f t="shared" si="233"/>
        <v>N/A</v>
      </c>
      <c r="E984" s="80" t="s">
        <v>50</v>
      </c>
      <c r="F984" s="81" t="str">
        <f t="shared" si="234"/>
        <v>N/A</v>
      </c>
      <c r="G984" s="80">
        <v>4913</v>
      </c>
      <c r="H984" s="81" t="str">
        <f t="shared" si="235"/>
        <v>N/A</v>
      </c>
      <c r="I984" s="82" t="s">
        <v>50</v>
      </c>
      <c r="J984" s="82" t="s">
        <v>50</v>
      </c>
      <c r="K984" s="83" t="s">
        <v>112</v>
      </c>
      <c r="L984" s="84" t="str">
        <f t="shared" ref="L984:L988" si="238">IF(J984="Div by 0", "N/A", IF(OR(J984="N/A",K984="N/A"),"N/A", IF(J984&gt;VALUE(MID(K984,1,2)), "No", IF(J984&lt;-1*VALUE(MID(K984,1,2)), "No", "Yes"))))</f>
        <v>N/A</v>
      </c>
    </row>
    <row r="985" spans="1:12" x14ac:dyDescent="0.25">
      <c r="A985" s="150" t="s">
        <v>1059</v>
      </c>
      <c r="B985" s="79" t="s">
        <v>50</v>
      </c>
      <c r="C985" s="85" t="s">
        <v>50</v>
      </c>
      <c r="D985" s="81" t="str">
        <f t="shared" si="233"/>
        <v>N/A</v>
      </c>
      <c r="E985" s="85" t="s">
        <v>50</v>
      </c>
      <c r="F985" s="81" t="str">
        <f t="shared" si="234"/>
        <v>N/A</v>
      </c>
      <c r="G985" s="85">
        <v>55.121717891000003</v>
      </c>
      <c r="H985" s="81" t="str">
        <f t="shared" si="235"/>
        <v>N/A</v>
      </c>
      <c r="I985" s="82" t="s">
        <v>50</v>
      </c>
      <c r="J985" s="82" t="s">
        <v>50</v>
      </c>
      <c r="K985" s="83" t="s">
        <v>112</v>
      </c>
      <c r="L985" s="84" t="str">
        <f t="shared" si="238"/>
        <v>N/A</v>
      </c>
    </row>
    <row r="986" spans="1:12" x14ac:dyDescent="0.25">
      <c r="A986" s="150" t="s">
        <v>1060</v>
      </c>
      <c r="B986" s="79" t="s">
        <v>50</v>
      </c>
      <c r="C986" s="85" t="s">
        <v>50</v>
      </c>
      <c r="D986" s="81" t="str">
        <f t="shared" si="233"/>
        <v>N/A</v>
      </c>
      <c r="E986" s="85" t="s">
        <v>50</v>
      </c>
      <c r="F986" s="81" t="str">
        <f t="shared" si="234"/>
        <v>N/A</v>
      </c>
      <c r="G986" s="85">
        <v>0</v>
      </c>
      <c r="H986" s="81" t="str">
        <f t="shared" si="235"/>
        <v>N/A</v>
      </c>
      <c r="I986" s="82" t="s">
        <v>50</v>
      </c>
      <c r="J986" s="82" t="s">
        <v>50</v>
      </c>
      <c r="K986" s="83" t="s">
        <v>112</v>
      </c>
      <c r="L986" s="84" t="str">
        <f t="shared" si="238"/>
        <v>N/A</v>
      </c>
    </row>
    <row r="987" spans="1:12" x14ac:dyDescent="0.25">
      <c r="A987" s="150" t="s">
        <v>1061</v>
      </c>
      <c r="B987" s="79" t="s">
        <v>50</v>
      </c>
      <c r="C987" s="80" t="s">
        <v>50</v>
      </c>
      <c r="D987" s="81" t="str">
        <f t="shared" si="233"/>
        <v>N/A</v>
      </c>
      <c r="E987" s="80" t="s">
        <v>50</v>
      </c>
      <c r="F987" s="81" t="str">
        <f t="shared" si="234"/>
        <v>N/A</v>
      </c>
      <c r="G987" s="80">
        <v>0</v>
      </c>
      <c r="H987" s="81" t="str">
        <f t="shared" si="235"/>
        <v>N/A</v>
      </c>
      <c r="I987" s="82" t="s">
        <v>50</v>
      </c>
      <c r="J987" s="82" t="s">
        <v>50</v>
      </c>
      <c r="K987" s="83" t="s">
        <v>112</v>
      </c>
      <c r="L987" s="84" t="str">
        <f t="shared" si="238"/>
        <v>N/A</v>
      </c>
    </row>
    <row r="988" spans="1:12" x14ac:dyDescent="0.25">
      <c r="A988" s="150" t="s">
        <v>1062</v>
      </c>
      <c r="B988" s="79" t="s">
        <v>50</v>
      </c>
      <c r="C988" s="85" t="s">
        <v>50</v>
      </c>
      <c r="D988" s="81" t="str">
        <f t="shared" si="233"/>
        <v>N/A</v>
      </c>
      <c r="E988" s="85" t="s">
        <v>50</v>
      </c>
      <c r="F988" s="81" t="str">
        <f t="shared" si="234"/>
        <v>N/A</v>
      </c>
      <c r="G988" s="85" t="s">
        <v>1088</v>
      </c>
      <c r="H988" s="81" t="str">
        <f t="shared" si="235"/>
        <v>N/A</v>
      </c>
      <c r="I988" s="82" t="s">
        <v>50</v>
      </c>
      <c r="J988" s="82" t="s">
        <v>50</v>
      </c>
      <c r="K988" s="83" t="s">
        <v>112</v>
      </c>
      <c r="L988" s="84" t="str">
        <f t="shared" si="238"/>
        <v>N/A</v>
      </c>
    </row>
    <row r="989" spans="1:12" ht="12.75" customHeight="1" x14ac:dyDescent="0.25">
      <c r="A989" s="148" t="s">
        <v>451</v>
      </c>
      <c r="B989" s="79" t="s">
        <v>50</v>
      </c>
      <c r="C989" s="85">
        <v>73711298</v>
      </c>
      <c r="D989" s="81" t="str">
        <f t="shared" si="233"/>
        <v>N/A</v>
      </c>
      <c r="E989" s="85">
        <v>77750185</v>
      </c>
      <c r="F989" s="81" t="str">
        <f t="shared" si="234"/>
        <v>N/A</v>
      </c>
      <c r="G989" s="85">
        <v>83439151</v>
      </c>
      <c r="H989" s="81" t="str">
        <f t="shared" si="235"/>
        <v>N/A</v>
      </c>
      <c r="I989" s="82">
        <v>5.4790000000000001</v>
      </c>
      <c r="J989" s="82">
        <v>7.3170000000000002</v>
      </c>
      <c r="K989" s="83" t="s">
        <v>112</v>
      </c>
      <c r="L989" s="84" t="str">
        <f t="shared" si="237"/>
        <v>Yes</v>
      </c>
    </row>
    <row r="990" spans="1:12" x14ac:dyDescent="0.25">
      <c r="A990" s="148" t="s">
        <v>452</v>
      </c>
      <c r="B990" s="79" t="s">
        <v>50</v>
      </c>
      <c r="C990" s="80">
        <v>46263</v>
      </c>
      <c r="D990" s="81" t="str">
        <f t="shared" si="233"/>
        <v>N/A</v>
      </c>
      <c r="E990" s="80">
        <v>46172</v>
      </c>
      <c r="F990" s="81" t="str">
        <f t="shared" si="234"/>
        <v>N/A</v>
      </c>
      <c r="G990" s="80">
        <v>46523</v>
      </c>
      <c r="H990" s="81" t="str">
        <f t="shared" si="235"/>
        <v>N/A</v>
      </c>
      <c r="I990" s="82">
        <v>-0.19700000000000001</v>
      </c>
      <c r="J990" s="82">
        <v>0.76019999999999999</v>
      </c>
      <c r="K990" s="83" t="s">
        <v>112</v>
      </c>
      <c r="L990" s="84" t="str">
        <f t="shared" si="237"/>
        <v>Yes</v>
      </c>
    </row>
    <row r="991" spans="1:12" x14ac:dyDescent="0.25">
      <c r="A991" s="148" t="s">
        <v>453</v>
      </c>
      <c r="B991" s="79" t="s">
        <v>50</v>
      </c>
      <c r="C991" s="85">
        <v>1593.3099453</v>
      </c>
      <c r="D991" s="81" t="str">
        <f t="shared" si="233"/>
        <v>N/A</v>
      </c>
      <c r="E991" s="85">
        <v>1683.9249978</v>
      </c>
      <c r="F991" s="81" t="str">
        <f t="shared" si="234"/>
        <v>N/A</v>
      </c>
      <c r="G991" s="85">
        <v>1793.5032349999999</v>
      </c>
      <c r="H991" s="81" t="str">
        <f t="shared" si="235"/>
        <v>N/A</v>
      </c>
      <c r="I991" s="82">
        <v>5.6870000000000003</v>
      </c>
      <c r="J991" s="82">
        <v>6.5069999999999997</v>
      </c>
      <c r="K991" s="83" t="s">
        <v>112</v>
      </c>
      <c r="L991" s="84" t="str">
        <f t="shared" si="237"/>
        <v>Yes</v>
      </c>
    </row>
    <row r="992" spans="1:12" x14ac:dyDescent="0.25">
      <c r="A992" s="148" t="s">
        <v>454</v>
      </c>
      <c r="B992" s="79" t="s">
        <v>50</v>
      </c>
      <c r="C992" s="85">
        <v>275849067</v>
      </c>
      <c r="D992" s="81" t="str">
        <f t="shared" ref="D992:D1000" si="239">IF($B992="N/A","N/A",IF(C992&gt;10,"No",IF(C992&lt;-10,"No","Yes")))</f>
        <v>N/A</v>
      </c>
      <c r="E992" s="85">
        <v>281080617</v>
      </c>
      <c r="F992" s="81" t="str">
        <f t="shared" ref="F992:F1000" si="240">IF($B992="N/A","N/A",IF(E992&gt;10,"No",IF(E992&lt;-10,"No","Yes")))</f>
        <v>N/A</v>
      </c>
      <c r="G992" s="85">
        <v>322343318</v>
      </c>
      <c r="H992" s="81" t="str">
        <f t="shared" ref="H992:H1000" si="241">IF($B992="N/A","N/A",IF(G992&gt;10,"No",IF(G992&lt;-10,"No","Yes")))</f>
        <v>N/A</v>
      </c>
      <c r="I992" s="82">
        <v>1.897</v>
      </c>
      <c r="J992" s="82">
        <v>14.68</v>
      </c>
      <c r="K992" s="83" t="s">
        <v>112</v>
      </c>
      <c r="L992" s="84" t="str">
        <f t="shared" ref="L992:L1000" si="242">IF(J992="Div by 0", "N/A", IF(K992="N/A","N/A", IF(J992&gt;VALUE(MID(K992,1,2)), "No", IF(J992&lt;-1*VALUE(MID(K992,1,2)), "No", "Yes"))))</f>
        <v>Yes</v>
      </c>
    </row>
    <row r="993" spans="1:12" x14ac:dyDescent="0.25">
      <c r="A993" s="148" t="s">
        <v>142</v>
      </c>
      <c r="B993" s="79" t="s">
        <v>50</v>
      </c>
      <c r="C993" s="80">
        <v>4244</v>
      </c>
      <c r="D993" s="81" t="str">
        <f t="shared" si="239"/>
        <v>N/A</v>
      </c>
      <c r="E993" s="80">
        <v>4331</v>
      </c>
      <c r="F993" s="81" t="str">
        <f t="shared" si="240"/>
        <v>N/A</v>
      </c>
      <c r="G993" s="80">
        <v>4272</v>
      </c>
      <c r="H993" s="81" t="str">
        <f t="shared" si="241"/>
        <v>N/A</v>
      </c>
      <c r="I993" s="82">
        <v>2.0499999999999998</v>
      </c>
      <c r="J993" s="82">
        <v>-1.36</v>
      </c>
      <c r="K993" s="83" t="s">
        <v>112</v>
      </c>
      <c r="L993" s="84" t="str">
        <f t="shared" si="242"/>
        <v>Yes</v>
      </c>
    </row>
    <row r="994" spans="1:12" x14ac:dyDescent="0.25">
      <c r="A994" s="148" t="s">
        <v>455</v>
      </c>
      <c r="B994" s="79" t="s">
        <v>50</v>
      </c>
      <c r="C994" s="85">
        <v>64997.423892999999</v>
      </c>
      <c r="D994" s="81" t="str">
        <f t="shared" si="239"/>
        <v>N/A</v>
      </c>
      <c r="E994" s="85">
        <v>64899.703763999998</v>
      </c>
      <c r="F994" s="81" t="str">
        <f t="shared" si="240"/>
        <v>N/A</v>
      </c>
      <c r="G994" s="85">
        <v>75454.896536</v>
      </c>
      <c r="H994" s="81" t="str">
        <f t="shared" si="241"/>
        <v>N/A</v>
      </c>
      <c r="I994" s="82">
        <v>-0.15</v>
      </c>
      <c r="J994" s="82">
        <v>16.260000000000002</v>
      </c>
      <c r="K994" s="83" t="s">
        <v>112</v>
      </c>
      <c r="L994" s="84" t="str">
        <f t="shared" si="242"/>
        <v>No</v>
      </c>
    </row>
    <row r="995" spans="1:12" x14ac:dyDescent="0.25">
      <c r="A995" s="148" t="s">
        <v>456</v>
      </c>
      <c r="B995" s="79" t="s">
        <v>50</v>
      </c>
      <c r="C995" s="85">
        <v>9076980</v>
      </c>
      <c r="D995" s="81" t="str">
        <f t="shared" si="239"/>
        <v>N/A</v>
      </c>
      <c r="E995" s="85">
        <v>8992369</v>
      </c>
      <c r="F995" s="81" t="str">
        <f t="shared" si="240"/>
        <v>N/A</v>
      </c>
      <c r="G995" s="85">
        <v>10899676</v>
      </c>
      <c r="H995" s="81" t="str">
        <f t="shared" si="241"/>
        <v>N/A</v>
      </c>
      <c r="I995" s="82">
        <v>-0.93200000000000005</v>
      </c>
      <c r="J995" s="82">
        <v>21.21</v>
      </c>
      <c r="K995" s="83" t="s">
        <v>112</v>
      </c>
      <c r="L995" s="84" t="str">
        <f t="shared" si="242"/>
        <v>No</v>
      </c>
    </row>
    <row r="996" spans="1:12" x14ac:dyDescent="0.25">
      <c r="A996" s="148" t="s">
        <v>457</v>
      </c>
      <c r="B996" s="79" t="s">
        <v>50</v>
      </c>
      <c r="C996" s="80">
        <v>15388</v>
      </c>
      <c r="D996" s="81" t="str">
        <f t="shared" si="239"/>
        <v>N/A</v>
      </c>
      <c r="E996" s="80">
        <v>15364</v>
      </c>
      <c r="F996" s="81" t="str">
        <f t="shared" si="240"/>
        <v>N/A</v>
      </c>
      <c r="G996" s="80">
        <v>17616</v>
      </c>
      <c r="H996" s="81" t="str">
        <f t="shared" si="241"/>
        <v>N/A</v>
      </c>
      <c r="I996" s="82">
        <v>-0.156</v>
      </c>
      <c r="J996" s="82">
        <v>14.66</v>
      </c>
      <c r="K996" s="83" t="s">
        <v>112</v>
      </c>
      <c r="L996" s="84" t="str">
        <f t="shared" si="242"/>
        <v>Yes</v>
      </c>
    </row>
    <row r="997" spans="1:12" x14ac:dyDescent="0.25">
      <c r="A997" s="148" t="s">
        <v>458</v>
      </c>
      <c r="B997" s="79" t="s">
        <v>50</v>
      </c>
      <c r="C997" s="85">
        <v>589.87392774</v>
      </c>
      <c r="D997" s="81" t="str">
        <f t="shared" si="239"/>
        <v>N/A</v>
      </c>
      <c r="E997" s="85">
        <v>585.28827128</v>
      </c>
      <c r="F997" s="81" t="str">
        <f t="shared" si="240"/>
        <v>N/A</v>
      </c>
      <c r="G997" s="85">
        <v>618.73728429000005</v>
      </c>
      <c r="H997" s="81" t="str">
        <f t="shared" si="241"/>
        <v>N/A</v>
      </c>
      <c r="I997" s="82">
        <v>-0.77700000000000002</v>
      </c>
      <c r="J997" s="82">
        <v>5.7149999999999999</v>
      </c>
      <c r="K997" s="83" t="s">
        <v>112</v>
      </c>
      <c r="L997" s="84" t="str">
        <f t="shared" si="242"/>
        <v>Yes</v>
      </c>
    </row>
    <row r="998" spans="1:12" x14ac:dyDescent="0.25">
      <c r="A998" s="148" t="s">
        <v>459</v>
      </c>
      <c r="B998" s="79" t="s">
        <v>50</v>
      </c>
      <c r="C998" s="85">
        <v>11472816</v>
      </c>
      <c r="D998" s="81" t="str">
        <f t="shared" si="239"/>
        <v>N/A</v>
      </c>
      <c r="E998" s="85">
        <v>11886995</v>
      </c>
      <c r="F998" s="81" t="str">
        <f t="shared" si="240"/>
        <v>N/A</v>
      </c>
      <c r="G998" s="85">
        <v>11447422</v>
      </c>
      <c r="H998" s="81" t="str">
        <f t="shared" si="241"/>
        <v>N/A</v>
      </c>
      <c r="I998" s="82">
        <v>3.61</v>
      </c>
      <c r="J998" s="82">
        <v>-3.7</v>
      </c>
      <c r="K998" s="83" t="s">
        <v>112</v>
      </c>
      <c r="L998" s="84" t="str">
        <f t="shared" si="242"/>
        <v>Yes</v>
      </c>
    </row>
    <row r="999" spans="1:12" x14ac:dyDescent="0.25">
      <c r="A999" s="148" t="s">
        <v>143</v>
      </c>
      <c r="B999" s="79" t="s">
        <v>50</v>
      </c>
      <c r="C999" s="80">
        <v>1795</v>
      </c>
      <c r="D999" s="81" t="str">
        <f t="shared" si="239"/>
        <v>N/A</v>
      </c>
      <c r="E999" s="80">
        <v>1762</v>
      </c>
      <c r="F999" s="81" t="str">
        <f t="shared" si="240"/>
        <v>N/A</v>
      </c>
      <c r="G999" s="80">
        <v>1652</v>
      </c>
      <c r="H999" s="81" t="str">
        <f t="shared" si="241"/>
        <v>N/A</v>
      </c>
      <c r="I999" s="82">
        <v>-1.84</v>
      </c>
      <c r="J999" s="82">
        <v>-6.24</v>
      </c>
      <c r="K999" s="83" t="s">
        <v>112</v>
      </c>
      <c r="L999" s="84" t="str">
        <f t="shared" si="242"/>
        <v>Yes</v>
      </c>
    </row>
    <row r="1000" spans="1:12" x14ac:dyDescent="0.25">
      <c r="A1000" s="148" t="s">
        <v>460</v>
      </c>
      <c r="B1000" s="96" t="s">
        <v>50</v>
      </c>
      <c r="C1000" s="94">
        <v>6391.5409471000003</v>
      </c>
      <c r="D1000" s="98" t="str">
        <f t="shared" si="239"/>
        <v>N/A</v>
      </c>
      <c r="E1000" s="94">
        <v>6746.3081725000002</v>
      </c>
      <c r="F1000" s="98" t="str">
        <f t="shared" si="240"/>
        <v>N/A</v>
      </c>
      <c r="G1000" s="94">
        <v>6929.4322033999997</v>
      </c>
      <c r="H1000" s="98" t="str">
        <f t="shared" si="241"/>
        <v>N/A</v>
      </c>
      <c r="I1000" s="99">
        <v>5.5510000000000002</v>
      </c>
      <c r="J1000" s="99">
        <v>2.714</v>
      </c>
      <c r="K1000" s="90" t="s">
        <v>112</v>
      </c>
      <c r="L1000" s="92" t="str">
        <f t="shared" si="242"/>
        <v>Yes</v>
      </c>
    </row>
    <row r="1001" spans="1:12" x14ac:dyDescent="0.25">
      <c r="A1001" s="219" t="s">
        <v>474</v>
      </c>
      <c r="B1001" s="220"/>
      <c r="C1001" s="220"/>
      <c r="D1001" s="220"/>
      <c r="E1001" s="220"/>
      <c r="F1001" s="220"/>
      <c r="G1001" s="220"/>
      <c r="H1001" s="220"/>
      <c r="I1001" s="220"/>
      <c r="J1001" s="220"/>
      <c r="K1001" s="220"/>
      <c r="L1001" s="221"/>
    </row>
    <row r="1002" spans="1:12" x14ac:dyDescent="0.25">
      <c r="A1002" s="148" t="s">
        <v>632</v>
      </c>
      <c r="B1002" s="130" t="s">
        <v>50</v>
      </c>
      <c r="C1002" s="143">
        <v>436.46237026</v>
      </c>
      <c r="D1002" s="102" t="str">
        <f t="shared" ref="D1002:D1013" si="243">IF($B1002="N/A","N/A",IF(C1002&gt;10,"No",IF(C1002&lt;-10,"No","Yes")))</f>
        <v>N/A</v>
      </c>
      <c r="E1002" s="143">
        <v>515.17099454000004</v>
      </c>
      <c r="F1002" s="102" t="str">
        <f t="shared" ref="F1002:F1013" si="244">IF($B1002="N/A","N/A",IF(E1002&gt;10,"No",IF(E1002&lt;-10,"No","Yes")))</f>
        <v>N/A</v>
      </c>
      <c r="G1002" s="143">
        <v>559.04406287999996</v>
      </c>
      <c r="H1002" s="102" t="str">
        <f t="shared" ref="H1002:H1013" si="245">IF($B1002="N/A","N/A",IF(G1002&gt;10,"No",IF(G1002&lt;-10,"No","Yes")))</f>
        <v>N/A</v>
      </c>
      <c r="I1002" s="103">
        <v>18.03</v>
      </c>
      <c r="J1002" s="103">
        <v>8.516</v>
      </c>
      <c r="K1002" s="109" t="s">
        <v>112</v>
      </c>
      <c r="L1002" s="104" t="str">
        <f t="shared" ref="L1002:L1013" si="246">IF(J1002="Div by 0", "N/A", IF(K1002="N/A","N/A", IF(J1002&gt;VALUE(MID(K1002,1,2)), "No", IF(J1002&lt;-1*VALUE(MID(K1002,1,2)), "No", "Yes"))))</f>
        <v>Yes</v>
      </c>
    </row>
    <row r="1003" spans="1:12" x14ac:dyDescent="0.25">
      <c r="A1003" s="129" t="s">
        <v>582</v>
      </c>
      <c r="B1003" s="79" t="s">
        <v>50</v>
      </c>
      <c r="C1003" s="85">
        <v>361.84457256000002</v>
      </c>
      <c r="D1003" s="81" t="str">
        <f t="shared" si="243"/>
        <v>N/A</v>
      </c>
      <c r="E1003" s="85">
        <v>459.34817554</v>
      </c>
      <c r="F1003" s="81" t="str">
        <f t="shared" si="244"/>
        <v>N/A</v>
      </c>
      <c r="G1003" s="85">
        <v>508.96114297999998</v>
      </c>
      <c r="H1003" s="81" t="str">
        <f t="shared" si="245"/>
        <v>N/A</v>
      </c>
      <c r="I1003" s="82">
        <v>26.95</v>
      </c>
      <c r="J1003" s="82">
        <v>10.8</v>
      </c>
      <c r="K1003" s="83" t="s">
        <v>112</v>
      </c>
      <c r="L1003" s="84" t="str">
        <f t="shared" si="246"/>
        <v>Yes</v>
      </c>
    </row>
    <row r="1004" spans="1:12" x14ac:dyDescent="0.25">
      <c r="A1004" s="129" t="s">
        <v>585</v>
      </c>
      <c r="B1004" s="79" t="s">
        <v>50</v>
      </c>
      <c r="C1004" s="85">
        <v>556.57040085999995</v>
      </c>
      <c r="D1004" s="81" t="str">
        <f t="shared" si="243"/>
        <v>N/A</v>
      </c>
      <c r="E1004" s="85">
        <v>619.72368720999998</v>
      </c>
      <c r="F1004" s="81" t="str">
        <f t="shared" si="244"/>
        <v>N/A</v>
      </c>
      <c r="G1004" s="85">
        <v>662.80361985000002</v>
      </c>
      <c r="H1004" s="81" t="str">
        <f t="shared" si="245"/>
        <v>N/A</v>
      </c>
      <c r="I1004" s="82">
        <v>11.35</v>
      </c>
      <c r="J1004" s="82">
        <v>6.9509999999999996</v>
      </c>
      <c r="K1004" s="83" t="s">
        <v>112</v>
      </c>
      <c r="L1004" s="84" t="str">
        <f t="shared" si="246"/>
        <v>Yes</v>
      </c>
    </row>
    <row r="1005" spans="1:12" x14ac:dyDescent="0.25">
      <c r="A1005" s="148" t="s">
        <v>626</v>
      </c>
      <c r="B1005" s="79" t="s">
        <v>50</v>
      </c>
      <c r="C1005" s="85">
        <v>17006.245121</v>
      </c>
      <c r="D1005" s="81" t="str">
        <f t="shared" si="243"/>
        <v>N/A</v>
      </c>
      <c r="E1005" s="85">
        <v>17328.330577000001</v>
      </c>
      <c r="F1005" s="81" t="str">
        <f t="shared" si="244"/>
        <v>N/A</v>
      </c>
      <c r="G1005" s="85">
        <v>17492.689831</v>
      </c>
      <c r="H1005" s="81" t="str">
        <f t="shared" si="245"/>
        <v>N/A</v>
      </c>
      <c r="I1005" s="82">
        <v>1.8939999999999999</v>
      </c>
      <c r="J1005" s="82">
        <v>0.94850000000000001</v>
      </c>
      <c r="K1005" s="83" t="s">
        <v>112</v>
      </c>
      <c r="L1005" s="84" t="str">
        <f t="shared" si="246"/>
        <v>Yes</v>
      </c>
    </row>
    <row r="1006" spans="1:12" x14ac:dyDescent="0.25">
      <c r="A1006" s="129" t="s">
        <v>582</v>
      </c>
      <c r="B1006" s="79" t="s">
        <v>50</v>
      </c>
      <c r="C1006" s="85">
        <v>22471.838618000002</v>
      </c>
      <c r="D1006" s="81" t="str">
        <f t="shared" si="243"/>
        <v>N/A</v>
      </c>
      <c r="E1006" s="85">
        <v>23183.725145</v>
      </c>
      <c r="F1006" s="81" t="str">
        <f t="shared" si="244"/>
        <v>N/A</v>
      </c>
      <c r="G1006" s="85">
        <v>23412.717825</v>
      </c>
      <c r="H1006" s="81" t="str">
        <f t="shared" si="245"/>
        <v>N/A</v>
      </c>
      <c r="I1006" s="82">
        <v>3.1680000000000001</v>
      </c>
      <c r="J1006" s="82">
        <v>0.98770000000000002</v>
      </c>
      <c r="K1006" s="83" t="s">
        <v>112</v>
      </c>
      <c r="L1006" s="84" t="str">
        <f t="shared" si="246"/>
        <v>Yes</v>
      </c>
    </row>
    <row r="1007" spans="1:12" x14ac:dyDescent="0.25">
      <c r="A1007" s="129" t="s">
        <v>585</v>
      </c>
      <c r="B1007" s="79" t="s">
        <v>50</v>
      </c>
      <c r="C1007" s="85">
        <v>9765.6610065000004</v>
      </c>
      <c r="D1007" s="81" t="str">
        <f t="shared" si="243"/>
        <v>N/A</v>
      </c>
      <c r="E1007" s="85">
        <v>9905.8842139000008</v>
      </c>
      <c r="F1007" s="81" t="str">
        <f t="shared" si="244"/>
        <v>N/A</v>
      </c>
      <c r="G1007" s="85">
        <v>10853.081447</v>
      </c>
      <c r="H1007" s="81" t="str">
        <f t="shared" si="245"/>
        <v>N/A</v>
      </c>
      <c r="I1007" s="82">
        <v>1.4359999999999999</v>
      </c>
      <c r="J1007" s="82">
        <v>9.5619999999999994</v>
      </c>
      <c r="K1007" s="83" t="s">
        <v>112</v>
      </c>
      <c r="L1007" s="84" t="str">
        <f t="shared" si="246"/>
        <v>Yes</v>
      </c>
    </row>
    <row r="1008" spans="1:12" x14ac:dyDescent="0.25">
      <c r="A1008" s="148" t="s">
        <v>239</v>
      </c>
      <c r="B1008" s="79" t="s">
        <v>50</v>
      </c>
      <c r="C1008" s="85">
        <v>766.35536574000002</v>
      </c>
      <c r="D1008" s="81" t="str">
        <f t="shared" si="243"/>
        <v>N/A</v>
      </c>
      <c r="E1008" s="85">
        <v>533.07425977000003</v>
      </c>
      <c r="F1008" s="81" t="str">
        <f t="shared" si="244"/>
        <v>N/A</v>
      </c>
      <c r="G1008" s="85">
        <v>532.77970978999997</v>
      </c>
      <c r="H1008" s="81" t="str">
        <f t="shared" si="245"/>
        <v>N/A</v>
      </c>
      <c r="I1008" s="82">
        <v>-30.4</v>
      </c>
      <c r="J1008" s="82">
        <v>-5.5E-2</v>
      </c>
      <c r="K1008" s="83" t="s">
        <v>112</v>
      </c>
      <c r="L1008" s="84" t="str">
        <f t="shared" si="246"/>
        <v>Yes</v>
      </c>
    </row>
    <row r="1009" spans="1:12" x14ac:dyDescent="0.25">
      <c r="A1009" s="129" t="s">
        <v>582</v>
      </c>
      <c r="B1009" s="79" t="s">
        <v>50</v>
      </c>
      <c r="C1009" s="85">
        <v>554.03640036000002</v>
      </c>
      <c r="D1009" s="81" t="str">
        <f t="shared" si="243"/>
        <v>N/A</v>
      </c>
      <c r="E1009" s="85">
        <v>381.26211496000002</v>
      </c>
      <c r="F1009" s="81" t="str">
        <f t="shared" si="244"/>
        <v>N/A</v>
      </c>
      <c r="G1009" s="85">
        <v>336.98415125999998</v>
      </c>
      <c r="H1009" s="81" t="str">
        <f t="shared" si="245"/>
        <v>N/A</v>
      </c>
      <c r="I1009" s="82">
        <v>-31.2</v>
      </c>
      <c r="J1009" s="82">
        <v>-11.6</v>
      </c>
      <c r="K1009" s="83" t="s">
        <v>112</v>
      </c>
      <c r="L1009" s="84" t="str">
        <f t="shared" si="246"/>
        <v>Yes</v>
      </c>
    </row>
    <row r="1010" spans="1:12" x14ac:dyDescent="0.25">
      <c r="A1010" s="129" t="s">
        <v>585</v>
      </c>
      <c r="B1010" s="79" t="s">
        <v>50</v>
      </c>
      <c r="C1010" s="85">
        <v>1085.8781879000001</v>
      </c>
      <c r="D1010" s="81" t="str">
        <f t="shared" si="243"/>
        <v>N/A</v>
      </c>
      <c r="E1010" s="85">
        <v>768.69513900000004</v>
      </c>
      <c r="F1010" s="81" t="str">
        <f t="shared" si="244"/>
        <v>N/A</v>
      </c>
      <c r="G1010" s="85">
        <v>775.03834269000004</v>
      </c>
      <c r="H1010" s="81" t="str">
        <f t="shared" si="245"/>
        <v>N/A</v>
      </c>
      <c r="I1010" s="82">
        <v>-29.2</v>
      </c>
      <c r="J1010" s="82">
        <v>0.82520000000000004</v>
      </c>
      <c r="K1010" s="83" t="s">
        <v>112</v>
      </c>
      <c r="L1010" s="84" t="str">
        <f t="shared" si="246"/>
        <v>Yes</v>
      </c>
    </row>
    <row r="1011" spans="1:12" x14ac:dyDescent="0.25">
      <c r="A1011" s="148" t="s">
        <v>691</v>
      </c>
      <c r="B1011" s="79" t="s">
        <v>50</v>
      </c>
      <c r="C1011" s="85">
        <v>8956.1743681000007</v>
      </c>
      <c r="D1011" s="81" t="str">
        <f t="shared" si="243"/>
        <v>N/A</v>
      </c>
      <c r="E1011" s="85">
        <v>9323.1660305999994</v>
      </c>
      <c r="F1011" s="81" t="str">
        <f t="shared" si="244"/>
        <v>N/A</v>
      </c>
      <c r="G1011" s="85">
        <v>10242.092358</v>
      </c>
      <c r="H1011" s="81" t="str">
        <f t="shared" si="245"/>
        <v>N/A</v>
      </c>
      <c r="I1011" s="82">
        <v>4.0979999999999999</v>
      </c>
      <c r="J1011" s="82">
        <v>9.8559999999999999</v>
      </c>
      <c r="K1011" s="83" t="s">
        <v>112</v>
      </c>
      <c r="L1011" s="84" t="str">
        <f t="shared" si="246"/>
        <v>Yes</v>
      </c>
    </row>
    <row r="1012" spans="1:12" x14ac:dyDescent="0.25">
      <c r="A1012" s="129" t="s">
        <v>582</v>
      </c>
      <c r="B1012" s="79" t="s">
        <v>50</v>
      </c>
      <c r="C1012" s="85">
        <v>5171.7660698</v>
      </c>
      <c r="D1012" s="81" t="str">
        <f t="shared" si="243"/>
        <v>N/A</v>
      </c>
      <c r="E1012" s="85">
        <v>5421.4077083000002</v>
      </c>
      <c r="F1012" s="81" t="str">
        <f t="shared" si="244"/>
        <v>N/A</v>
      </c>
      <c r="G1012" s="85">
        <v>5675.6701296000001</v>
      </c>
      <c r="H1012" s="81" t="str">
        <f t="shared" si="245"/>
        <v>N/A</v>
      </c>
      <c r="I1012" s="82">
        <v>4.827</v>
      </c>
      <c r="J1012" s="82">
        <v>4.6900000000000004</v>
      </c>
      <c r="K1012" s="83" t="s">
        <v>112</v>
      </c>
      <c r="L1012" s="84" t="str">
        <f t="shared" si="246"/>
        <v>Yes</v>
      </c>
    </row>
    <row r="1013" spans="1:12" x14ac:dyDescent="0.25">
      <c r="A1013" s="129" t="s">
        <v>585</v>
      </c>
      <c r="B1013" s="96" t="s">
        <v>50</v>
      </c>
      <c r="C1013" s="94">
        <v>15281.406526000001</v>
      </c>
      <c r="D1013" s="98" t="str">
        <f t="shared" si="243"/>
        <v>N/A</v>
      </c>
      <c r="E1013" s="94">
        <v>15916.295040999999</v>
      </c>
      <c r="F1013" s="98" t="str">
        <f t="shared" si="244"/>
        <v>N/A</v>
      </c>
      <c r="G1013" s="94">
        <v>18050.764142</v>
      </c>
      <c r="H1013" s="98" t="str">
        <f t="shared" si="245"/>
        <v>N/A</v>
      </c>
      <c r="I1013" s="99">
        <v>4.1550000000000002</v>
      </c>
      <c r="J1013" s="99">
        <v>13.41</v>
      </c>
      <c r="K1013" s="90" t="s">
        <v>112</v>
      </c>
      <c r="L1013" s="92" t="str">
        <f t="shared" si="246"/>
        <v>Yes</v>
      </c>
    </row>
    <row r="1014" spans="1:12" x14ac:dyDescent="0.25">
      <c r="A1014" s="219" t="s">
        <v>475</v>
      </c>
      <c r="B1014" s="220"/>
      <c r="C1014" s="220"/>
      <c r="D1014" s="220"/>
      <c r="E1014" s="220"/>
      <c r="F1014" s="220"/>
      <c r="G1014" s="220"/>
      <c r="H1014" s="220"/>
      <c r="I1014" s="220"/>
      <c r="J1014" s="220"/>
      <c r="K1014" s="220"/>
      <c r="L1014" s="221"/>
    </row>
    <row r="1015" spans="1:12" x14ac:dyDescent="0.25">
      <c r="A1015" s="148" t="s">
        <v>476</v>
      </c>
      <c r="B1015" s="130" t="s">
        <v>50</v>
      </c>
      <c r="C1015" s="110">
        <v>15.506281969</v>
      </c>
      <c r="D1015" s="102" t="str">
        <f t="shared" ref="D1015:D1032" si="247">IF($B1015="N/A","N/A",IF(C1015&gt;10,"No",IF(C1015&lt;-10,"No","Yes")))</f>
        <v>N/A</v>
      </c>
      <c r="E1015" s="110">
        <v>20.311057896000001</v>
      </c>
      <c r="F1015" s="102" t="str">
        <f t="shared" ref="F1015:F1032" si="248">IF($B1015="N/A","N/A",IF(E1015&gt;10,"No",IF(E1015&lt;-10,"No","Yes")))</f>
        <v>N/A</v>
      </c>
      <c r="G1015" s="110">
        <v>19.516324062999999</v>
      </c>
      <c r="H1015" s="102" t="str">
        <f t="shared" ref="H1015:H1032" si="249">IF($B1015="N/A","N/A",IF(G1015&gt;10,"No",IF(G1015&lt;-10,"No","Yes")))</f>
        <v>N/A</v>
      </c>
      <c r="I1015" s="103">
        <v>30.99</v>
      </c>
      <c r="J1015" s="103">
        <v>-3.91</v>
      </c>
      <c r="K1015" s="109" t="s">
        <v>112</v>
      </c>
      <c r="L1015" s="104" t="str">
        <f t="shared" ref="L1015:L1032" si="250">IF(J1015="Div by 0", "N/A", IF(K1015="N/A","N/A", IF(J1015&gt;VALUE(MID(K1015,1,2)), "No", IF(J1015&lt;-1*VALUE(MID(K1015,1,2)), "No", "Yes"))))</f>
        <v>Yes</v>
      </c>
    </row>
    <row r="1016" spans="1:12" x14ac:dyDescent="0.25">
      <c r="A1016" s="129" t="s">
        <v>582</v>
      </c>
      <c r="B1016" s="79" t="s">
        <v>50</v>
      </c>
      <c r="C1016" s="87">
        <v>15.349169946</v>
      </c>
      <c r="D1016" s="81" t="str">
        <f t="shared" si="247"/>
        <v>N/A</v>
      </c>
      <c r="E1016" s="87">
        <v>20.642996088</v>
      </c>
      <c r="F1016" s="81" t="str">
        <f t="shared" si="248"/>
        <v>N/A</v>
      </c>
      <c r="G1016" s="87">
        <v>19.840662843</v>
      </c>
      <c r="H1016" s="81" t="str">
        <f t="shared" si="249"/>
        <v>N/A</v>
      </c>
      <c r="I1016" s="82">
        <v>34.49</v>
      </c>
      <c r="J1016" s="82">
        <v>-3.89</v>
      </c>
      <c r="K1016" s="83" t="s">
        <v>112</v>
      </c>
      <c r="L1016" s="84" t="str">
        <f t="shared" si="250"/>
        <v>Yes</v>
      </c>
    </row>
    <row r="1017" spans="1:12" x14ac:dyDescent="0.25">
      <c r="A1017" s="129" t="s">
        <v>585</v>
      </c>
      <c r="B1017" s="79" t="s">
        <v>50</v>
      </c>
      <c r="C1017" s="87">
        <v>15.930522699999999</v>
      </c>
      <c r="D1017" s="81" t="str">
        <f t="shared" si="247"/>
        <v>N/A</v>
      </c>
      <c r="E1017" s="87">
        <v>20.149569176</v>
      </c>
      <c r="F1017" s="81" t="str">
        <f t="shared" si="248"/>
        <v>N/A</v>
      </c>
      <c r="G1017" s="87">
        <v>19.540266128999999</v>
      </c>
      <c r="H1017" s="81" t="str">
        <f t="shared" si="249"/>
        <v>N/A</v>
      </c>
      <c r="I1017" s="82">
        <v>26.48</v>
      </c>
      <c r="J1017" s="82">
        <v>-3.02</v>
      </c>
      <c r="K1017" s="83" t="s">
        <v>112</v>
      </c>
      <c r="L1017" s="84" t="str">
        <f t="shared" si="250"/>
        <v>Yes</v>
      </c>
    </row>
    <row r="1018" spans="1:12" x14ac:dyDescent="0.25">
      <c r="A1018" s="148" t="s">
        <v>477</v>
      </c>
      <c r="B1018" s="79" t="s">
        <v>50</v>
      </c>
      <c r="C1018" s="87">
        <v>35.786115111000001</v>
      </c>
      <c r="D1018" s="81" t="str">
        <f t="shared" si="247"/>
        <v>N/A</v>
      </c>
      <c r="E1018" s="87">
        <v>35.497268577</v>
      </c>
      <c r="F1018" s="81" t="str">
        <f t="shared" si="248"/>
        <v>N/A</v>
      </c>
      <c r="G1018" s="87">
        <v>33.483675937000001</v>
      </c>
      <c r="H1018" s="81" t="str">
        <f t="shared" si="249"/>
        <v>N/A</v>
      </c>
      <c r="I1018" s="82">
        <v>-0.80700000000000005</v>
      </c>
      <c r="J1018" s="82">
        <v>-5.67</v>
      </c>
      <c r="K1018" s="83" t="s">
        <v>112</v>
      </c>
      <c r="L1018" s="84" t="str">
        <f t="shared" si="250"/>
        <v>Yes</v>
      </c>
    </row>
    <row r="1019" spans="1:12" x14ac:dyDescent="0.25">
      <c r="A1019" s="129" t="s">
        <v>582</v>
      </c>
      <c r="B1019" s="79" t="s">
        <v>50</v>
      </c>
      <c r="C1019" s="87">
        <v>50.449218338999998</v>
      </c>
      <c r="D1019" s="81" t="str">
        <f t="shared" si="247"/>
        <v>N/A</v>
      </c>
      <c r="E1019" s="87">
        <v>50.456381864000001</v>
      </c>
      <c r="F1019" s="81" t="str">
        <f t="shared" si="248"/>
        <v>N/A</v>
      </c>
      <c r="G1019" s="87">
        <v>49.460378159999998</v>
      </c>
      <c r="H1019" s="81" t="str">
        <f t="shared" si="249"/>
        <v>N/A</v>
      </c>
      <c r="I1019" s="82">
        <v>1.4200000000000001E-2</v>
      </c>
      <c r="J1019" s="82">
        <v>-1.97</v>
      </c>
      <c r="K1019" s="83" t="s">
        <v>112</v>
      </c>
      <c r="L1019" s="84" t="str">
        <f t="shared" si="250"/>
        <v>Yes</v>
      </c>
    </row>
    <row r="1020" spans="1:12" x14ac:dyDescent="0.25">
      <c r="A1020" s="129" t="s">
        <v>585</v>
      </c>
      <c r="B1020" s="79" t="s">
        <v>50</v>
      </c>
      <c r="C1020" s="87">
        <v>15.554619398</v>
      </c>
      <c r="D1020" s="81" t="str">
        <f t="shared" si="247"/>
        <v>N/A</v>
      </c>
      <c r="E1020" s="87">
        <v>15.548691270000001</v>
      </c>
      <c r="F1020" s="81" t="str">
        <f t="shared" si="248"/>
        <v>N/A</v>
      </c>
      <c r="G1020" s="87">
        <v>13.706880242</v>
      </c>
      <c r="H1020" s="81" t="str">
        <f t="shared" si="249"/>
        <v>N/A</v>
      </c>
      <c r="I1020" s="82">
        <v>-3.7999999999999999E-2</v>
      </c>
      <c r="J1020" s="82">
        <v>-11.8</v>
      </c>
      <c r="K1020" s="83" t="s">
        <v>112</v>
      </c>
      <c r="L1020" s="84" t="str">
        <f t="shared" si="250"/>
        <v>Yes</v>
      </c>
    </row>
    <row r="1021" spans="1:12" x14ac:dyDescent="0.25">
      <c r="A1021" s="148" t="s">
        <v>478</v>
      </c>
      <c r="B1021" s="79" t="s">
        <v>50</v>
      </c>
      <c r="C1021" s="87">
        <v>81.473158862000005</v>
      </c>
      <c r="D1021" s="81" t="str">
        <f t="shared" si="247"/>
        <v>N/A</v>
      </c>
      <c r="E1021" s="87">
        <v>76.887674923000006</v>
      </c>
      <c r="F1021" s="81" t="str">
        <f t="shared" si="248"/>
        <v>N/A</v>
      </c>
      <c r="G1021" s="87">
        <v>76.983071342000002</v>
      </c>
      <c r="H1021" s="81" t="str">
        <f t="shared" si="249"/>
        <v>N/A</v>
      </c>
      <c r="I1021" s="82">
        <v>-5.63</v>
      </c>
      <c r="J1021" s="82">
        <v>0.1241</v>
      </c>
      <c r="K1021" s="83" t="s">
        <v>112</v>
      </c>
      <c r="L1021" s="84" t="str">
        <f t="shared" si="250"/>
        <v>Yes</v>
      </c>
    </row>
    <row r="1022" spans="1:12" x14ac:dyDescent="0.25">
      <c r="A1022" s="129" t="s">
        <v>582</v>
      </c>
      <c r="B1022" s="79" t="s">
        <v>50</v>
      </c>
      <c r="C1022" s="87">
        <v>78.601636963999994</v>
      </c>
      <c r="D1022" s="81" t="str">
        <f t="shared" si="247"/>
        <v>N/A</v>
      </c>
      <c r="E1022" s="87">
        <v>73.230585067000007</v>
      </c>
      <c r="F1022" s="81" t="str">
        <f t="shared" si="248"/>
        <v>N/A</v>
      </c>
      <c r="G1022" s="87">
        <v>72.351816443999994</v>
      </c>
      <c r="H1022" s="81" t="str">
        <f t="shared" si="249"/>
        <v>N/A</v>
      </c>
      <c r="I1022" s="82">
        <v>-6.83</v>
      </c>
      <c r="J1022" s="82">
        <v>-1.2</v>
      </c>
      <c r="K1022" s="83" t="s">
        <v>112</v>
      </c>
      <c r="L1022" s="84" t="str">
        <f t="shared" si="250"/>
        <v>Yes</v>
      </c>
    </row>
    <row r="1023" spans="1:12" x14ac:dyDescent="0.25">
      <c r="A1023" s="129" t="s">
        <v>585</v>
      </c>
      <c r="B1023" s="79" t="s">
        <v>50</v>
      </c>
      <c r="C1023" s="87">
        <v>86.175832009999993</v>
      </c>
      <c r="D1023" s="81" t="str">
        <f t="shared" si="247"/>
        <v>N/A</v>
      </c>
      <c r="E1023" s="87">
        <v>82.783287270000002</v>
      </c>
      <c r="F1023" s="81" t="str">
        <f t="shared" si="248"/>
        <v>N/A</v>
      </c>
      <c r="G1023" s="87">
        <v>83.521473166000007</v>
      </c>
      <c r="H1023" s="81" t="str">
        <f t="shared" si="249"/>
        <v>N/A</v>
      </c>
      <c r="I1023" s="82">
        <v>-3.94</v>
      </c>
      <c r="J1023" s="82">
        <v>0.89170000000000005</v>
      </c>
      <c r="K1023" s="83" t="s">
        <v>112</v>
      </c>
      <c r="L1023" s="84" t="str">
        <f t="shared" si="250"/>
        <v>Yes</v>
      </c>
    </row>
    <row r="1024" spans="1:12" x14ac:dyDescent="0.25">
      <c r="A1024" s="148" t="s">
        <v>692</v>
      </c>
      <c r="B1024" s="79" t="s">
        <v>50</v>
      </c>
      <c r="C1024" s="87">
        <v>91.019019714999999</v>
      </c>
      <c r="D1024" s="81" t="str">
        <f t="shared" si="247"/>
        <v>N/A</v>
      </c>
      <c r="E1024" s="87">
        <v>90.160642569999993</v>
      </c>
      <c r="F1024" s="81" t="str">
        <f t="shared" si="248"/>
        <v>N/A</v>
      </c>
      <c r="G1024" s="87">
        <v>90.249093107999997</v>
      </c>
      <c r="H1024" s="81" t="str">
        <f t="shared" si="249"/>
        <v>N/A</v>
      </c>
      <c r="I1024" s="82">
        <v>-0.94299999999999995</v>
      </c>
      <c r="J1024" s="82">
        <v>9.8100000000000007E-2</v>
      </c>
      <c r="K1024" s="83" t="s">
        <v>112</v>
      </c>
      <c r="L1024" s="84" t="str">
        <f t="shared" si="250"/>
        <v>Yes</v>
      </c>
    </row>
    <row r="1025" spans="1:12" x14ac:dyDescent="0.25">
      <c r="A1025" s="129" t="s">
        <v>582</v>
      </c>
      <c r="B1025" s="79" t="s">
        <v>50</v>
      </c>
      <c r="C1025" s="87">
        <v>88.837923707000002</v>
      </c>
      <c r="D1025" s="81" t="str">
        <f t="shared" si="247"/>
        <v>N/A</v>
      </c>
      <c r="E1025" s="87">
        <v>87.614629871000005</v>
      </c>
      <c r="F1025" s="81" t="str">
        <f t="shared" si="248"/>
        <v>N/A</v>
      </c>
      <c r="G1025" s="87">
        <v>87.794773741</v>
      </c>
      <c r="H1025" s="81" t="str">
        <f t="shared" si="249"/>
        <v>N/A</v>
      </c>
      <c r="I1025" s="82">
        <v>-1.38</v>
      </c>
      <c r="J1025" s="82">
        <v>0.2056</v>
      </c>
      <c r="K1025" s="83" t="s">
        <v>112</v>
      </c>
      <c r="L1025" s="84" t="str">
        <f t="shared" si="250"/>
        <v>Yes</v>
      </c>
    </row>
    <row r="1026" spans="1:12" x14ac:dyDescent="0.25">
      <c r="A1026" s="129" t="s">
        <v>585</v>
      </c>
      <c r="B1026" s="79" t="s">
        <v>50</v>
      </c>
      <c r="C1026" s="87">
        <v>94.695226676000004</v>
      </c>
      <c r="D1026" s="81" t="str">
        <f t="shared" si="247"/>
        <v>N/A</v>
      </c>
      <c r="E1026" s="87">
        <v>94.430173955000001</v>
      </c>
      <c r="F1026" s="81" t="str">
        <f t="shared" si="248"/>
        <v>N/A</v>
      </c>
      <c r="G1026" s="87">
        <v>94.321120010000001</v>
      </c>
      <c r="H1026" s="81" t="str">
        <f t="shared" si="249"/>
        <v>N/A</v>
      </c>
      <c r="I1026" s="82">
        <v>-0.28000000000000003</v>
      </c>
      <c r="J1026" s="82">
        <v>-0.115</v>
      </c>
      <c r="K1026" s="83" t="s">
        <v>112</v>
      </c>
      <c r="L1026" s="84" t="str">
        <f t="shared" si="250"/>
        <v>Yes</v>
      </c>
    </row>
    <row r="1027" spans="1:12" x14ac:dyDescent="0.25">
      <c r="A1027" s="148" t="s">
        <v>479</v>
      </c>
      <c r="B1027" s="79" t="s">
        <v>50</v>
      </c>
      <c r="C1027" s="80">
        <v>1.985988791</v>
      </c>
      <c r="D1027" s="81" t="str">
        <f t="shared" si="247"/>
        <v>N/A</v>
      </c>
      <c r="E1027" s="80">
        <v>1.5626650291999999</v>
      </c>
      <c r="F1027" s="81" t="str">
        <f t="shared" si="248"/>
        <v>N/A</v>
      </c>
      <c r="G1027" s="80">
        <v>1.7701982651999999</v>
      </c>
      <c r="H1027" s="81" t="str">
        <f t="shared" si="249"/>
        <v>N/A</v>
      </c>
      <c r="I1027" s="82">
        <v>-21.3</v>
      </c>
      <c r="J1027" s="82">
        <v>13.28</v>
      </c>
      <c r="K1027" s="83" t="s">
        <v>112</v>
      </c>
      <c r="L1027" s="84" t="str">
        <f t="shared" si="250"/>
        <v>Yes</v>
      </c>
    </row>
    <row r="1028" spans="1:12" x14ac:dyDescent="0.25">
      <c r="A1028" s="129" t="s">
        <v>582</v>
      </c>
      <c r="B1028" s="79" t="s">
        <v>50</v>
      </c>
      <c r="C1028" s="80">
        <v>1.8969156957</v>
      </c>
      <c r="D1028" s="81" t="str">
        <f t="shared" si="247"/>
        <v>N/A</v>
      </c>
      <c r="E1028" s="80">
        <v>1.632183908</v>
      </c>
      <c r="F1028" s="81" t="str">
        <f t="shared" si="248"/>
        <v>N/A</v>
      </c>
      <c r="G1028" s="80">
        <v>1.9329692687</v>
      </c>
      <c r="H1028" s="81" t="str">
        <f t="shared" si="249"/>
        <v>N/A</v>
      </c>
      <c r="I1028" s="82">
        <v>-14</v>
      </c>
      <c r="J1028" s="82">
        <v>18.43</v>
      </c>
      <c r="K1028" s="83" t="s">
        <v>112</v>
      </c>
      <c r="L1028" s="84" t="str">
        <f t="shared" si="250"/>
        <v>No</v>
      </c>
    </row>
    <row r="1029" spans="1:12" x14ac:dyDescent="0.25">
      <c r="A1029" s="129" t="s">
        <v>585</v>
      </c>
      <c r="B1029" s="79" t="s">
        <v>50</v>
      </c>
      <c r="C1029" s="80">
        <v>2.1783970708</v>
      </c>
      <c r="D1029" s="81" t="str">
        <f t="shared" si="247"/>
        <v>N/A</v>
      </c>
      <c r="E1029" s="80">
        <v>1.5431660481</v>
      </c>
      <c r="F1029" s="81" t="str">
        <f t="shared" si="248"/>
        <v>N/A</v>
      </c>
      <c r="G1029" s="80">
        <v>1.6314345651</v>
      </c>
      <c r="H1029" s="81" t="str">
        <f t="shared" si="249"/>
        <v>N/A</v>
      </c>
      <c r="I1029" s="82">
        <v>-29.2</v>
      </c>
      <c r="J1029" s="82">
        <v>5.72</v>
      </c>
      <c r="K1029" s="83" t="s">
        <v>112</v>
      </c>
      <c r="L1029" s="84" t="str">
        <f t="shared" si="250"/>
        <v>Yes</v>
      </c>
    </row>
    <row r="1030" spans="1:12" ht="12.75" customHeight="1" x14ac:dyDescent="0.25">
      <c r="A1030" s="148" t="s">
        <v>480</v>
      </c>
      <c r="B1030" s="79" t="s">
        <v>50</v>
      </c>
      <c r="C1030" s="80">
        <v>230.49637466999999</v>
      </c>
      <c r="D1030" s="81" t="str">
        <f t="shared" si="247"/>
        <v>N/A</v>
      </c>
      <c r="E1030" s="80">
        <v>231.04219810000001</v>
      </c>
      <c r="F1030" s="81" t="str">
        <f t="shared" si="248"/>
        <v>N/A</v>
      </c>
      <c r="G1030" s="80">
        <v>232.58119966999999</v>
      </c>
      <c r="H1030" s="81" t="str">
        <f t="shared" si="249"/>
        <v>N/A</v>
      </c>
      <c r="I1030" s="82">
        <v>0.23680000000000001</v>
      </c>
      <c r="J1030" s="82">
        <v>0.66610000000000003</v>
      </c>
      <c r="K1030" s="83" t="s">
        <v>112</v>
      </c>
      <c r="L1030" s="84" t="str">
        <f t="shared" si="250"/>
        <v>Yes</v>
      </c>
    </row>
    <row r="1031" spans="1:12" x14ac:dyDescent="0.25">
      <c r="A1031" s="129" t="s">
        <v>582</v>
      </c>
      <c r="B1031" s="79" t="s">
        <v>50</v>
      </c>
      <c r="C1031" s="80">
        <v>240.01889310999999</v>
      </c>
      <c r="D1031" s="81" t="str">
        <f t="shared" si="247"/>
        <v>N/A</v>
      </c>
      <c r="E1031" s="80">
        <v>240.48190984999999</v>
      </c>
      <c r="F1031" s="81" t="str">
        <f t="shared" si="248"/>
        <v>N/A</v>
      </c>
      <c r="G1031" s="80">
        <v>239.37064559000001</v>
      </c>
      <c r="H1031" s="81" t="str">
        <f t="shared" si="249"/>
        <v>N/A</v>
      </c>
      <c r="I1031" s="82">
        <v>0.19289999999999999</v>
      </c>
      <c r="J1031" s="82">
        <v>-0.46200000000000002</v>
      </c>
      <c r="K1031" s="83" t="s">
        <v>112</v>
      </c>
      <c r="L1031" s="84" t="str">
        <f t="shared" si="250"/>
        <v>Yes</v>
      </c>
    </row>
    <row r="1032" spans="1:12" x14ac:dyDescent="0.25">
      <c r="A1032" s="129" t="s">
        <v>585</v>
      </c>
      <c r="B1032" s="96" t="s">
        <v>50</v>
      </c>
      <c r="C1032" s="107">
        <v>185.13229167</v>
      </c>
      <c r="D1032" s="98" t="str">
        <f t="shared" si="247"/>
        <v>N/A</v>
      </c>
      <c r="E1032" s="107">
        <v>188.02718528</v>
      </c>
      <c r="F1032" s="98" t="str">
        <f t="shared" si="248"/>
        <v>N/A</v>
      </c>
      <c r="G1032" s="107">
        <v>199.48125143999999</v>
      </c>
      <c r="H1032" s="98" t="str">
        <f t="shared" si="249"/>
        <v>N/A</v>
      </c>
      <c r="I1032" s="99">
        <v>1.5640000000000001</v>
      </c>
      <c r="J1032" s="99">
        <v>6.0919999999999996</v>
      </c>
      <c r="K1032" s="90" t="s">
        <v>112</v>
      </c>
      <c r="L1032" s="92" t="str">
        <f t="shared" si="250"/>
        <v>Yes</v>
      </c>
    </row>
    <row r="1033" spans="1:12" x14ac:dyDescent="0.25">
      <c r="A1033" s="219" t="s">
        <v>481</v>
      </c>
      <c r="B1033" s="220"/>
      <c r="C1033" s="220"/>
      <c r="D1033" s="220"/>
      <c r="E1033" s="220"/>
      <c r="F1033" s="220"/>
      <c r="G1033" s="220"/>
      <c r="H1033" s="220"/>
      <c r="I1033" s="220"/>
      <c r="J1033" s="220"/>
      <c r="K1033" s="220"/>
      <c r="L1033" s="221"/>
    </row>
    <row r="1034" spans="1:12" x14ac:dyDescent="0.25">
      <c r="A1034" s="148" t="s">
        <v>822</v>
      </c>
      <c r="B1034" s="130" t="s">
        <v>50</v>
      </c>
      <c r="C1034" s="80">
        <v>0</v>
      </c>
      <c r="D1034" s="81" t="str">
        <f t="shared" ref="D1034:D1044" si="251">IF($B1034="N/A","N/A",IF(C1034&gt;10,"No",IF(C1034&lt;-10,"No","Yes")))</f>
        <v>N/A</v>
      </c>
      <c r="E1034" s="80">
        <v>0</v>
      </c>
      <c r="F1034" s="81" t="str">
        <f t="shared" ref="F1034:F1044" si="252">IF($B1034="N/A","N/A",IF(E1034&gt;10,"No",IF(E1034&lt;-10,"No","Yes")))</f>
        <v>N/A</v>
      </c>
      <c r="G1034" s="80">
        <v>0</v>
      </c>
      <c r="H1034" s="81" t="str">
        <f t="shared" ref="H1034:H1044" si="253">IF($B1034="N/A","N/A",IF(G1034&gt;10,"No",IF(G1034&lt;-10,"No","Yes")))</f>
        <v>N/A</v>
      </c>
      <c r="I1034" s="82" t="s">
        <v>1088</v>
      </c>
      <c r="J1034" s="82" t="s">
        <v>1088</v>
      </c>
      <c r="K1034" s="139" t="s">
        <v>50</v>
      </c>
      <c r="L1034" s="84" t="str">
        <f t="shared" ref="L1034:L1044" si="254">IF(J1034="Div by 0", "N/A", IF(K1034="N/A","N/A", IF(J1034&gt;VALUE(MID(K1034,1,2)), "No", IF(J1034&lt;-1*VALUE(MID(K1034,1,2)), "No", "Yes"))))</f>
        <v>N/A</v>
      </c>
    </row>
    <row r="1035" spans="1:12" x14ac:dyDescent="0.25">
      <c r="A1035" s="148" t="s">
        <v>823</v>
      </c>
      <c r="B1035" s="130" t="s">
        <v>50</v>
      </c>
      <c r="C1035" s="80">
        <v>0</v>
      </c>
      <c r="D1035" s="81" t="str">
        <f t="shared" si="251"/>
        <v>N/A</v>
      </c>
      <c r="E1035" s="80">
        <v>0</v>
      </c>
      <c r="F1035" s="81" t="str">
        <f t="shared" si="252"/>
        <v>N/A</v>
      </c>
      <c r="G1035" s="80">
        <v>0</v>
      </c>
      <c r="H1035" s="81" t="str">
        <f t="shared" si="253"/>
        <v>N/A</v>
      </c>
      <c r="I1035" s="82" t="s">
        <v>1088</v>
      </c>
      <c r="J1035" s="82" t="s">
        <v>1088</v>
      </c>
      <c r="K1035" s="139" t="s">
        <v>50</v>
      </c>
      <c r="L1035" s="84" t="str">
        <f t="shared" si="254"/>
        <v>N/A</v>
      </c>
    </row>
    <row r="1036" spans="1:12" x14ac:dyDescent="0.25">
      <c r="A1036" s="129" t="s">
        <v>628</v>
      </c>
      <c r="B1036" s="79" t="s">
        <v>50</v>
      </c>
      <c r="C1036" s="80">
        <v>0</v>
      </c>
      <c r="D1036" s="81" t="str">
        <f t="shared" si="251"/>
        <v>N/A</v>
      </c>
      <c r="E1036" s="80">
        <v>0</v>
      </c>
      <c r="F1036" s="81" t="str">
        <f t="shared" si="252"/>
        <v>N/A</v>
      </c>
      <c r="G1036" s="80">
        <v>0</v>
      </c>
      <c r="H1036" s="81" t="str">
        <f t="shared" si="253"/>
        <v>N/A</v>
      </c>
      <c r="I1036" s="82" t="s">
        <v>1088</v>
      </c>
      <c r="J1036" s="82" t="s">
        <v>1088</v>
      </c>
      <c r="K1036" s="139" t="s">
        <v>50</v>
      </c>
      <c r="L1036" s="84" t="str">
        <f t="shared" si="254"/>
        <v>N/A</v>
      </c>
    </row>
    <row r="1037" spans="1:12" x14ac:dyDescent="0.25">
      <c r="A1037" s="129" t="s">
        <v>629</v>
      </c>
      <c r="B1037" s="79" t="s">
        <v>50</v>
      </c>
      <c r="C1037" s="80">
        <v>767</v>
      </c>
      <c r="D1037" s="81" t="str">
        <f t="shared" si="251"/>
        <v>N/A</v>
      </c>
      <c r="E1037" s="80">
        <v>760</v>
      </c>
      <c r="F1037" s="81" t="str">
        <f t="shared" si="252"/>
        <v>N/A</v>
      </c>
      <c r="G1037" s="80">
        <v>766</v>
      </c>
      <c r="H1037" s="81" t="str">
        <f t="shared" si="253"/>
        <v>N/A</v>
      </c>
      <c r="I1037" s="82">
        <v>-0.91300000000000003</v>
      </c>
      <c r="J1037" s="82">
        <v>0.78949999999999998</v>
      </c>
      <c r="K1037" s="139" t="s">
        <v>50</v>
      </c>
      <c r="L1037" s="84" t="str">
        <f t="shared" si="254"/>
        <v>N/A</v>
      </c>
    </row>
    <row r="1038" spans="1:12" x14ac:dyDescent="0.25">
      <c r="A1038" s="129" t="s">
        <v>630</v>
      </c>
      <c r="B1038" s="79" t="s">
        <v>50</v>
      </c>
      <c r="C1038" s="80">
        <v>11</v>
      </c>
      <c r="D1038" s="81" t="str">
        <f t="shared" si="251"/>
        <v>N/A</v>
      </c>
      <c r="E1038" s="80">
        <v>0</v>
      </c>
      <c r="F1038" s="81" t="str">
        <f t="shared" si="252"/>
        <v>N/A</v>
      </c>
      <c r="G1038" s="80">
        <v>11</v>
      </c>
      <c r="H1038" s="81" t="str">
        <f t="shared" si="253"/>
        <v>N/A</v>
      </c>
      <c r="I1038" s="82">
        <v>-100</v>
      </c>
      <c r="J1038" s="82" t="s">
        <v>1088</v>
      </c>
      <c r="K1038" s="139" t="s">
        <v>50</v>
      </c>
      <c r="L1038" s="84" t="str">
        <f t="shared" si="254"/>
        <v>N/A</v>
      </c>
    </row>
    <row r="1039" spans="1:12" x14ac:dyDescent="0.25">
      <c r="A1039" s="129" t="s">
        <v>631</v>
      </c>
      <c r="B1039" s="79" t="s">
        <v>50</v>
      </c>
      <c r="C1039" s="80">
        <v>267</v>
      </c>
      <c r="D1039" s="81" t="str">
        <f t="shared" si="251"/>
        <v>N/A</v>
      </c>
      <c r="E1039" s="80">
        <v>268</v>
      </c>
      <c r="F1039" s="81" t="str">
        <f t="shared" si="252"/>
        <v>N/A</v>
      </c>
      <c r="G1039" s="80">
        <v>465</v>
      </c>
      <c r="H1039" s="81" t="str">
        <f t="shared" si="253"/>
        <v>N/A</v>
      </c>
      <c r="I1039" s="82">
        <v>0.3745</v>
      </c>
      <c r="J1039" s="82">
        <v>73.510000000000005</v>
      </c>
      <c r="K1039" s="139" t="s">
        <v>50</v>
      </c>
      <c r="L1039" s="84" t="str">
        <f t="shared" si="254"/>
        <v>N/A</v>
      </c>
    </row>
    <row r="1040" spans="1:12" x14ac:dyDescent="0.25">
      <c r="A1040" s="148" t="s">
        <v>817</v>
      </c>
      <c r="B1040" s="130" t="s">
        <v>50</v>
      </c>
      <c r="C1040" s="143">
        <v>472956</v>
      </c>
      <c r="D1040" s="102" t="str">
        <f t="shared" si="251"/>
        <v>N/A</v>
      </c>
      <c r="E1040" s="143">
        <v>400492</v>
      </c>
      <c r="F1040" s="102" t="str">
        <f t="shared" si="252"/>
        <v>N/A</v>
      </c>
      <c r="G1040" s="143">
        <v>407621</v>
      </c>
      <c r="H1040" s="102" t="str">
        <f t="shared" si="253"/>
        <v>N/A</v>
      </c>
      <c r="I1040" s="103">
        <v>-15.3</v>
      </c>
      <c r="J1040" s="103">
        <v>1.78</v>
      </c>
      <c r="K1040" s="139" t="s">
        <v>50</v>
      </c>
      <c r="L1040" s="104" t="str">
        <f t="shared" si="254"/>
        <v>N/A</v>
      </c>
    </row>
    <row r="1041" spans="1:12" x14ac:dyDescent="0.25">
      <c r="A1041" s="129" t="s">
        <v>632</v>
      </c>
      <c r="B1041" s="130" t="s">
        <v>50</v>
      </c>
      <c r="C1041" s="143">
        <v>264044</v>
      </c>
      <c r="D1041" s="102" t="str">
        <f t="shared" si="251"/>
        <v>N/A</v>
      </c>
      <c r="E1041" s="143">
        <v>298638</v>
      </c>
      <c r="F1041" s="102" t="str">
        <f t="shared" si="252"/>
        <v>N/A</v>
      </c>
      <c r="G1041" s="143">
        <v>296834</v>
      </c>
      <c r="H1041" s="102" t="str">
        <f t="shared" si="253"/>
        <v>N/A</v>
      </c>
      <c r="I1041" s="103">
        <v>13.1</v>
      </c>
      <c r="J1041" s="103">
        <v>-0.60399999999999998</v>
      </c>
      <c r="K1041" s="139" t="s">
        <v>50</v>
      </c>
      <c r="L1041" s="104" t="str">
        <f t="shared" si="254"/>
        <v>N/A</v>
      </c>
    </row>
    <row r="1042" spans="1:12" x14ac:dyDescent="0.25">
      <c r="A1042" s="129" t="s">
        <v>626</v>
      </c>
      <c r="B1042" s="130" t="s">
        <v>50</v>
      </c>
      <c r="C1042" s="143">
        <v>386600</v>
      </c>
      <c r="D1042" s="102" t="str">
        <f t="shared" si="251"/>
        <v>N/A</v>
      </c>
      <c r="E1042" s="143">
        <v>398298</v>
      </c>
      <c r="F1042" s="102" t="str">
        <f t="shared" si="252"/>
        <v>N/A</v>
      </c>
      <c r="G1042" s="143">
        <v>407327</v>
      </c>
      <c r="H1042" s="102" t="str">
        <f t="shared" si="253"/>
        <v>N/A</v>
      </c>
      <c r="I1042" s="103">
        <v>3.0259999999999998</v>
      </c>
      <c r="J1042" s="103">
        <v>2.2669999999999999</v>
      </c>
      <c r="K1042" s="139" t="s">
        <v>50</v>
      </c>
      <c r="L1042" s="104" t="str">
        <f t="shared" si="254"/>
        <v>N/A</v>
      </c>
    </row>
    <row r="1043" spans="1:12" x14ac:dyDescent="0.25">
      <c r="A1043" s="129" t="s">
        <v>239</v>
      </c>
      <c r="B1043" s="130" t="s">
        <v>50</v>
      </c>
      <c r="C1043" s="143">
        <v>365695</v>
      </c>
      <c r="D1043" s="102" t="str">
        <f t="shared" si="251"/>
        <v>N/A</v>
      </c>
      <c r="E1043" s="143">
        <v>122137</v>
      </c>
      <c r="F1043" s="102" t="str">
        <f t="shared" si="252"/>
        <v>N/A</v>
      </c>
      <c r="G1043" s="143">
        <v>280356</v>
      </c>
      <c r="H1043" s="102" t="str">
        <f t="shared" si="253"/>
        <v>N/A</v>
      </c>
      <c r="I1043" s="103">
        <v>-66.599999999999994</v>
      </c>
      <c r="J1043" s="103">
        <v>129.5</v>
      </c>
      <c r="K1043" s="139" t="s">
        <v>50</v>
      </c>
      <c r="L1043" s="104" t="str">
        <f t="shared" si="254"/>
        <v>N/A</v>
      </c>
    </row>
    <row r="1044" spans="1:12" x14ac:dyDescent="0.25">
      <c r="A1044" s="129" t="s">
        <v>627</v>
      </c>
      <c r="B1044" s="130" t="s">
        <v>50</v>
      </c>
      <c r="C1044" s="143">
        <v>373574</v>
      </c>
      <c r="D1044" s="102" t="str">
        <f t="shared" si="251"/>
        <v>N/A</v>
      </c>
      <c r="E1044" s="143">
        <v>373588</v>
      </c>
      <c r="F1044" s="102" t="str">
        <f t="shared" si="252"/>
        <v>N/A</v>
      </c>
      <c r="G1044" s="143">
        <v>363481</v>
      </c>
      <c r="H1044" s="102" t="str">
        <f t="shared" si="253"/>
        <v>N/A</v>
      </c>
      <c r="I1044" s="103">
        <v>3.7000000000000002E-3</v>
      </c>
      <c r="J1044" s="103">
        <v>-2.71</v>
      </c>
      <c r="K1044" s="139" t="s">
        <v>50</v>
      </c>
      <c r="L1044" s="104" t="str">
        <f t="shared" si="254"/>
        <v>N/A</v>
      </c>
    </row>
    <row r="1045" spans="1:12" x14ac:dyDescent="0.25">
      <c r="A1045" s="219" t="s">
        <v>3</v>
      </c>
      <c r="B1045" s="220"/>
      <c r="C1045" s="220"/>
      <c r="D1045" s="220"/>
      <c r="E1045" s="220"/>
      <c r="F1045" s="220"/>
      <c r="G1045" s="220"/>
      <c r="H1045" s="220"/>
      <c r="I1045" s="220"/>
      <c r="J1045" s="220"/>
      <c r="K1045" s="220"/>
      <c r="L1045" s="221"/>
    </row>
    <row r="1046" spans="1:12" x14ac:dyDescent="0.25">
      <c r="A1046" s="148" t="s">
        <v>633</v>
      </c>
      <c r="B1046" s="130" t="s">
        <v>50</v>
      </c>
      <c r="C1046" s="143">
        <v>4941984</v>
      </c>
      <c r="D1046" s="102" t="str">
        <f t="shared" ref="D1046:D1060" si="255">IF($B1046="N/A","N/A",IF(C1046&gt;10,"No",IF(C1046&lt;-10,"No","Yes")))</f>
        <v>N/A</v>
      </c>
      <c r="E1046" s="143">
        <v>2916833</v>
      </c>
      <c r="F1046" s="102" t="str">
        <f t="shared" ref="F1046:F1060" si="256">IF($B1046="N/A","N/A",IF(E1046&gt;10,"No",IF(E1046&lt;-10,"No","Yes")))</f>
        <v>N/A</v>
      </c>
      <c r="G1046" s="143">
        <v>116995</v>
      </c>
      <c r="H1046" s="102" t="str">
        <f t="shared" ref="H1046:H1060" si="257">IF($B1046="N/A","N/A",IF(G1046&gt;10,"No",IF(G1046&lt;-10,"No","Yes")))</f>
        <v>N/A</v>
      </c>
      <c r="I1046" s="103">
        <v>-41</v>
      </c>
      <c r="J1046" s="103">
        <v>-96</v>
      </c>
      <c r="K1046" s="109" t="s">
        <v>112</v>
      </c>
      <c r="L1046" s="104" t="str">
        <f t="shared" ref="L1046:L1060" si="258">IF(J1046="Div by 0", "N/A", IF(K1046="N/A","N/A", IF(J1046&gt;VALUE(MID(K1046,1,2)), "No", IF(J1046&lt;-1*VALUE(MID(K1046,1,2)), "No", "Yes"))))</f>
        <v>No</v>
      </c>
    </row>
    <row r="1047" spans="1:12" x14ac:dyDescent="0.25">
      <c r="A1047" s="148" t="s">
        <v>634</v>
      </c>
      <c r="B1047" s="79" t="s">
        <v>50</v>
      </c>
      <c r="C1047" s="80">
        <v>3753</v>
      </c>
      <c r="D1047" s="81" t="str">
        <f t="shared" si="255"/>
        <v>N/A</v>
      </c>
      <c r="E1047" s="80">
        <v>2609</v>
      </c>
      <c r="F1047" s="81" t="str">
        <f t="shared" si="256"/>
        <v>N/A</v>
      </c>
      <c r="G1047" s="80">
        <v>1315</v>
      </c>
      <c r="H1047" s="81" t="str">
        <f t="shared" si="257"/>
        <v>N/A</v>
      </c>
      <c r="I1047" s="82">
        <v>-30.5</v>
      </c>
      <c r="J1047" s="82">
        <v>-49.6</v>
      </c>
      <c r="K1047" s="83" t="s">
        <v>112</v>
      </c>
      <c r="L1047" s="84" t="str">
        <f t="shared" si="258"/>
        <v>No</v>
      </c>
    </row>
    <row r="1048" spans="1:12" x14ac:dyDescent="0.25">
      <c r="A1048" s="148" t="s">
        <v>635</v>
      </c>
      <c r="B1048" s="79" t="s">
        <v>50</v>
      </c>
      <c r="C1048" s="85">
        <v>1316.8089528</v>
      </c>
      <c r="D1048" s="81" t="str">
        <f t="shared" si="255"/>
        <v>N/A</v>
      </c>
      <c r="E1048" s="85">
        <v>1117.9888845999999</v>
      </c>
      <c r="F1048" s="81" t="str">
        <f t="shared" si="256"/>
        <v>N/A</v>
      </c>
      <c r="G1048" s="85">
        <v>88.969581749</v>
      </c>
      <c r="H1048" s="81" t="str">
        <f t="shared" si="257"/>
        <v>N/A</v>
      </c>
      <c r="I1048" s="82">
        <v>-15.1</v>
      </c>
      <c r="J1048" s="82">
        <v>-92</v>
      </c>
      <c r="K1048" s="83" t="s">
        <v>112</v>
      </c>
      <c r="L1048" s="84" t="str">
        <f t="shared" si="258"/>
        <v>No</v>
      </c>
    </row>
    <row r="1049" spans="1:12" x14ac:dyDescent="0.25">
      <c r="A1049" s="148" t="s">
        <v>636</v>
      </c>
      <c r="B1049" s="79" t="s">
        <v>50</v>
      </c>
      <c r="C1049" s="85">
        <v>0</v>
      </c>
      <c r="D1049" s="81" t="str">
        <f t="shared" si="255"/>
        <v>N/A</v>
      </c>
      <c r="E1049" s="85">
        <v>0</v>
      </c>
      <c r="F1049" s="81" t="str">
        <f t="shared" si="256"/>
        <v>N/A</v>
      </c>
      <c r="G1049" s="85">
        <v>0</v>
      </c>
      <c r="H1049" s="81" t="str">
        <f t="shared" si="257"/>
        <v>N/A</v>
      </c>
      <c r="I1049" s="82" t="s">
        <v>1088</v>
      </c>
      <c r="J1049" s="82" t="s">
        <v>1088</v>
      </c>
      <c r="K1049" s="83" t="s">
        <v>112</v>
      </c>
      <c r="L1049" s="84" t="str">
        <f t="shared" si="258"/>
        <v>N/A</v>
      </c>
    </row>
    <row r="1050" spans="1:12" x14ac:dyDescent="0.25">
      <c r="A1050" s="148" t="s">
        <v>637</v>
      </c>
      <c r="B1050" s="79" t="s">
        <v>50</v>
      </c>
      <c r="C1050" s="80">
        <v>0</v>
      </c>
      <c r="D1050" s="81" t="str">
        <f t="shared" si="255"/>
        <v>N/A</v>
      </c>
      <c r="E1050" s="80">
        <v>0</v>
      </c>
      <c r="F1050" s="81" t="str">
        <f t="shared" si="256"/>
        <v>N/A</v>
      </c>
      <c r="G1050" s="80">
        <v>0</v>
      </c>
      <c r="H1050" s="81" t="str">
        <f t="shared" si="257"/>
        <v>N/A</v>
      </c>
      <c r="I1050" s="82" t="s">
        <v>1088</v>
      </c>
      <c r="J1050" s="82" t="s">
        <v>1088</v>
      </c>
      <c r="K1050" s="83" t="s">
        <v>112</v>
      </c>
      <c r="L1050" s="84" t="str">
        <f t="shared" si="258"/>
        <v>N/A</v>
      </c>
    </row>
    <row r="1051" spans="1:12" x14ac:dyDescent="0.25">
      <c r="A1051" s="148" t="s">
        <v>638</v>
      </c>
      <c r="B1051" s="79" t="s">
        <v>50</v>
      </c>
      <c r="C1051" s="85" t="s">
        <v>1088</v>
      </c>
      <c r="D1051" s="81" t="str">
        <f t="shared" si="255"/>
        <v>N/A</v>
      </c>
      <c r="E1051" s="85" t="s">
        <v>1088</v>
      </c>
      <c r="F1051" s="81" t="str">
        <f t="shared" si="256"/>
        <v>N/A</v>
      </c>
      <c r="G1051" s="85" t="s">
        <v>1088</v>
      </c>
      <c r="H1051" s="81" t="str">
        <f t="shared" si="257"/>
        <v>N/A</v>
      </c>
      <c r="I1051" s="82" t="s">
        <v>1088</v>
      </c>
      <c r="J1051" s="82" t="s">
        <v>1088</v>
      </c>
      <c r="K1051" s="83" t="s">
        <v>112</v>
      </c>
      <c r="L1051" s="84" t="str">
        <f t="shared" si="258"/>
        <v>N/A</v>
      </c>
    </row>
    <row r="1052" spans="1:12" x14ac:dyDescent="0.25">
      <c r="A1052" s="148" t="s">
        <v>648</v>
      </c>
      <c r="B1052" s="79" t="s">
        <v>50</v>
      </c>
      <c r="C1052" s="85">
        <v>5252928</v>
      </c>
      <c r="D1052" s="81" t="str">
        <f t="shared" si="255"/>
        <v>N/A</v>
      </c>
      <c r="E1052" s="85">
        <v>6670089</v>
      </c>
      <c r="F1052" s="81" t="str">
        <f t="shared" si="256"/>
        <v>N/A</v>
      </c>
      <c r="G1052" s="85">
        <v>7939094</v>
      </c>
      <c r="H1052" s="81" t="str">
        <f t="shared" si="257"/>
        <v>N/A</v>
      </c>
      <c r="I1052" s="82">
        <v>26.98</v>
      </c>
      <c r="J1052" s="82">
        <v>19.03</v>
      </c>
      <c r="K1052" s="83" t="s">
        <v>112</v>
      </c>
      <c r="L1052" s="84" t="str">
        <f t="shared" si="258"/>
        <v>No</v>
      </c>
    </row>
    <row r="1053" spans="1:12" x14ac:dyDescent="0.25">
      <c r="A1053" s="148" t="s">
        <v>650</v>
      </c>
      <c r="B1053" s="79" t="s">
        <v>50</v>
      </c>
      <c r="C1053" s="80">
        <v>12405</v>
      </c>
      <c r="D1053" s="81" t="str">
        <f t="shared" si="255"/>
        <v>N/A</v>
      </c>
      <c r="E1053" s="80">
        <v>13577</v>
      </c>
      <c r="F1053" s="81" t="str">
        <f t="shared" si="256"/>
        <v>N/A</v>
      </c>
      <c r="G1053" s="80">
        <v>14336</v>
      </c>
      <c r="H1053" s="81" t="str">
        <f t="shared" si="257"/>
        <v>N/A</v>
      </c>
      <c r="I1053" s="82">
        <v>9.4480000000000004</v>
      </c>
      <c r="J1053" s="82">
        <v>5.59</v>
      </c>
      <c r="K1053" s="83" t="s">
        <v>112</v>
      </c>
      <c r="L1053" s="84" t="str">
        <f t="shared" si="258"/>
        <v>Yes</v>
      </c>
    </row>
    <row r="1054" spans="1:12" x14ac:dyDescent="0.25">
      <c r="A1054" s="148" t="s">
        <v>649</v>
      </c>
      <c r="B1054" s="79" t="s">
        <v>50</v>
      </c>
      <c r="C1054" s="85">
        <v>423.45247884000003</v>
      </c>
      <c r="D1054" s="81" t="str">
        <f t="shared" si="255"/>
        <v>N/A</v>
      </c>
      <c r="E1054" s="85">
        <v>491.27855933000001</v>
      </c>
      <c r="F1054" s="81" t="str">
        <f t="shared" si="256"/>
        <v>N/A</v>
      </c>
      <c r="G1054" s="85">
        <v>553.78724887999999</v>
      </c>
      <c r="H1054" s="81" t="str">
        <f t="shared" si="257"/>
        <v>N/A</v>
      </c>
      <c r="I1054" s="82">
        <v>16.02</v>
      </c>
      <c r="J1054" s="82">
        <v>12.72</v>
      </c>
      <c r="K1054" s="83" t="s">
        <v>112</v>
      </c>
      <c r="L1054" s="84" t="str">
        <f t="shared" si="258"/>
        <v>Yes</v>
      </c>
    </row>
    <row r="1055" spans="1:12" x14ac:dyDescent="0.25">
      <c r="A1055" s="148" t="s">
        <v>639</v>
      </c>
      <c r="B1055" s="79" t="s">
        <v>50</v>
      </c>
      <c r="C1055" s="85">
        <v>0</v>
      </c>
      <c r="D1055" s="81" t="str">
        <f t="shared" si="255"/>
        <v>N/A</v>
      </c>
      <c r="E1055" s="85">
        <v>0</v>
      </c>
      <c r="F1055" s="81" t="str">
        <f t="shared" si="256"/>
        <v>N/A</v>
      </c>
      <c r="G1055" s="85">
        <v>0</v>
      </c>
      <c r="H1055" s="81" t="str">
        <f t="shared" si="257"/>
        <v>N/A</v>
      </c>
      <c r="I1055" s="82" t="s">
        <v>1088</v>
      </c>
      <c r="J1055" s="82" t="s">
        <v>1088</v>
      </c>
      <c r="K1055" s="83" t="s">
        <v>112</v>
      </c>
      <c r="L1055" s="84" t="str">
        <f t="shared" si="258"/>
        <v>N/A</v>
      </c>
    </row>
    <row r="1056" spans="1:12" x14ac:dyDescent="0.25">
      <c r="A1056" s="148" t="s">
        <v>640</v>
      </c>
      <c r="B1056" s="79" t="s">
        <v>50</v>
      </c>
      <c r="C1056" s="80">
        <v>0</v>
      </c>
      <c r="D1056" s="81" t="str">
        <f t="shared" si="255"/>
        <v>N/A</v>
      </c>
      <c r="E1056" s="80">
        <v>0</v>
      </c>
      <c r="F1056" s="81" t="str">
        <f t="shared" si="256"/>
        <v>N/A</v>
      </c>
      <c r="G1056" s="80">
        <v>0</v>
      </c>
      <c r="H1056" s="81" t="str">
        <f t="shared" si="257"/>
        <v>N/A</v>
      </c>
      <c r="I1056" s="82" t="s">
        <v>1088</v>
      </c>
      <c r="J1056" s="82" t="s">
        <v>1088</v>
      </c>
      <c r="K1056" s="83" t="s">
        <v>112</v>
      </c>
      <c r="L1056" s="84" t="str">
        <f t="shared" si="258"/>
        <v>N/A</v>
      </c>
    </row>
    <row r="1057" spans="1:12" x14ac:dyDescent="0.25">
      <c r="A1057" s="148" t="s">
        <v>641</v>
      </c>
      <c r="B1057" s="79" t="s">
        <v>50</v>
      </c>
      <c r="C1057" s="85" t="s">
        <v>1088</v>
      </c>
      <c r="D1057" s="81" t="str">
        <f t="shared" si="255"/>
        <v>N/A</v>
      </c>
      <c r="E1057" s="85" t="s">
        <v>1088</v>
      </c>
      <c r="F1057" s="81" t="str">
        <f t="shared" si="256"/>
        <v>N/A</v>
      </c>
      <c r="G1057" s="85" t="s">
        <v>1088</v>
      </c>
      <c r="H1057" s="81" t="str">
        <f t="shared" si="257"/>
        <v>N/A</v>
      </c>
      <c r="I1057" s="82" t="s">
        <v>1088</v>
      </c>
      <c r="J1057" s="82" t="s">
        <v>1088</v>
      </c>
      <c r="K1057" s="83" t="s">
        <v>112</v>
      </c>
      <c r="L1057" s="84" t="str">
        <f t="shared" si="258"/>
        <v>N/A</v>
      </c>
    </row>
    <row r="1058" spans="1:12" ht="12.75" customHeight="1" x14ac:dyDescent="0.25">
      <c r="A1058" s="148" t="s">
        <v>929</v>
      </c>
      <c r="B1058" s="79" t="s">
        <v>50</v>
      </c>
      <c r="C1058" s="85">
        <v>481424859</v>
      </c>
      <c r="D1058" s="81" t="str">
        <f t="shared" si="255"/>
        <v>N/A</v>
      </c>
      <c r="E1058" s="85">
        <v>508045224</v>
      </c>
      <c r="F1058" s="81" t="str">
        <f t="shared" si="256"/>
        <v>N/A</v>
      </c>
      <c r="G1058" s="85">
        <v>597703422</v>
      </c>
      <c r="H1058" s="81" t="str">
        <f t="shared" si="257"/>
        <v>N/A</v>
      </c>
      <c r="I1058" s="82">
        <v>5.5289999999999999</v>
      </c>
      <c r="J1058" s="82">
        <v>17.649999999999999</v>
      </c>
      <c r="K1058" s="83" t="s">
        <v>112</v>
      </c>
      <c r="L1058" s="84" t="str">
        <f t="shared" si="258"/>
        <v>No</v>
      </c>
    </row>
    <row r="1059" spans="1:12" x14ac:dyDescent="0.25">
      <c r="A1059" s="148" t="s">
        <v>642</v>
      </c>
      <c r="B1059" s="79" t="s">
        <v>50</v>
      </c>
      <c r="C1059" s="80">
        <v>17176</v>
      </c>
      <c r="D1059" s="81" t="str">
        <f t="shared" si="255"/>
        <v>N/A</v>
      </c>
      <c r="E1059" s="80">
        <v>17555</v>
      </c>
      <c r="F1059" s="81" t="str">
        <f t="shared" si="256"/>
        <v>N/A</v>
      </c>
      <c r="G1059" s="80">
        <v>18202</v>
      </c>
      <c r="H1059" s="81" t="str">
        <f t="shared" si="257"/>
        <v>N/A</v>
      </c>
      <c r="I1059" s="82">
        <v>2.2069999999999999</v>
      </c>
      <c r="J1059" s="82">
        <v>3.6859999999999999</v>
      </c>
      <c r="K1059" s="83" t="s">
        <v>112</v>
      </c>
      <c r="L1059" s="84" t="str">
        <f t="shared" si="258"/>
        <v>Yes</v>
      </c>
    </row>
    <row r="1060" spans="1:12" x14ac:dyDescent="0.25">
      <c r="A1060" s="148" t="s">
        <v>643</v>
      </c>
      <c r="B1060" s="96" t="s">
        <v>50</v>
      </c>
      <c r="C1060" s="94">
        <v>28028.927514999999</v>
      </c>
      <c r="D1060" s="98" t="str">
        <f t="shared" si="255"/>
        <v>N/A</v>
      </c>
      <c r="E1060" s="94">
        <v>28940.200741000001</v>
      </c>
      <c r="F1060" s="98" t="str">
        <f t="shared" si="256"/>
        <v>N/A</v>
      </c>
      <c r="G1060" s="94">
        <v>32837.238875000003</v>
      </c>
      <c r="H1060" s="98" t="str">
        <f t="shared" si="257"/>
        <v>N/A</v>
      </c>
      <c r="I1060" s="99">
        <v>3.2509999999999999</v>
      </c>
      <c r="J1060" s="99">
        <v>13.47</v>
      </c>
      <c r="K1060" s="90" t="s">
        <v>112</v>
      </c>
      <c r="L1060" s="92" t="str">
        <f t="shared" si="258"/>
        <v>Yes</v>
      </c>
    </row>
    <row r="1061" spans="1:12" x14ac:dyDescent="0.25">
      <c r="A1061" s="219" t="s">
        <v>161</v>
      </c>
      <c r="B1061" s="220"/>
      <c r="C1061" s="220"/>
      <c r="D1061" s="220"/>
      <c r="E1061" s="220"/>
      <c r="F1061" s="220"/>
      <c r="G1061" s="220"/>
      <c r="H1061" s="220"/>
      <c r="I1061" s="220"/>
      <c r="J1061" s="220"/>
      <c r="K1061" s="220"/>
      <c r="L1061" s="221"/>
    </row>
    <row r="1062" spans="1:12" ht="12.75" customHeight="1" x14ac:dyDescent="0.25">
      <c r="A1062" s="86" t="s">
        <v>818</v>
      </c>
      <c r="B1062" s="79" t="s">
        <v>50</v>
      </c>
      <c r="C1062" s="85">
        <v>567776201</v>
      </c>
      <c r="D1062" s="81" t="str">
        <f t="shared" ref="D1062:D1077" si="259">IF($B1062="N/A","N/A",IF(C1062&gt;10,"No",IF(C1062&lt;-10,"No","Yes")))</f>
        <v>N/A</v>
      </c>
      <c r="E1062" s="85">
        <v>595374953</v>
      </c>
      <c r="F1062" s="81" t="str">
        <f t="shared" ref="F1062:F1077" si="260">IF($B1062="N/A","N/A",IF(E1062&gt;10,"No",IF(E1062&lt;-10,"No","Yes")))</f>
        <v>N/A</v>
      </c>
      <c r="G1062" s="85">
        <v>677548613</v>
      </c>
      <c r="H1062" s="81" t="str">
        <f t="shared" ref="H1062:H1077" si="261">IF($B1062="N/A","N/A",IF(G1062&gt;10,"No",IF(G1062&lt;-10,"No","Yes")))</f>
        <v>N/A</v>
      </c>
      <c r="I1062" s="82">
        <v>4.8609999999999998</v>
      </c>
      <c r="J1062" s="82">
        <v>13.8</v>
      </c>
      <c r="K1062" s="83" t="s">
        <v>112</v>
      </c>
      <c r="L1062" s="84" t="str">
        <f t="shared" ref="L1062:L1077" si="262">IF(J1062="Div by 0", "N/A", IF(K1062="N/A","N/A", IF(J1062&gt;VALUE(MID(K1062,1,2)), "No", IF(J1062&lt;-1*VALUE(MID(K1062,1,2)), "No", "Yes"))))</f>
        <v>Yes</v>
      </c>
    </row>
    <row r="1063" spans="1:12" x14ac:dyDescent="0.25">
      <c r="A1063" s="86" t="s">
        <v>482</v>
      </c>
      <c r="B1063" s="79" t="s">
        <v>50</v>
      </c>
      <c r="C1063" s="80">
        <v>23403</v>
      </c>
      <c r="D1063" s="81" t="str">
        <f t="shared" si="259"/>
        <v>N/A</v>
      </c>
      <c r="E1063" s="80">
        <v>23762</v>
      </c>
      <c r="F1063" s="81" t="str">
        <f t="shared" si="260"/>
        <v>N/A</v>
      </c>
      <c r="G1063" s="80">
        <v>24431</v>
      </c>
      <c r="H1063" s="81" t="str">
        <f t="shared" si="261"/>
        <v>N/A</v>
      </c>
      <c r="I1063" s="82">
        <v>1.534</v>
      </c>
      <c r="J1063" s="82">
        <v>2.8149999999999999</v>
      </c>
      <c r="K1063" s="83" t="s">
        <v>112</v>
      </c>
      <c r="L1063" s="84" t="str">
        <f t="shared" si="262"/>
        <v>Yes</v>
      </c>
    </row>
    <row r="1064" spans="1:12" ht="12.75" customHeight="1" x14ac:dyDescent="0.25">
      <c r="A1064" s="86" t="s">
        <v>824</v>
      </c>
      <c r="B1064" s="79" t="s">
        <v>50</v>
      </c>
      <c r="C1064" s="85">
        <v>24260.829850999999</v>
      </c>
      <c r="D1064" s="81" t="str">
        <f t="shared" si="259"/>
        <v>N/A</v>
      </c>
      <c r="E1064" s="85">
        <v>25055.759322000002</v>
      </c>
      <c r="F1064" s="81" t="str">
        <f t="shared" si="260"/>
        <v>N/A</v>
      </c>
      <c r="G1064" s="85">
        <v>27733.151038</v>
      </c>
      <c r="H1064" s="81" t="str">
        <f t="shared" si="261"/>
        <v>N/A</v>
      </c>
      <c r="I1064" s="82">
        <v>3.2770000000000001</v>
      </c>
      <c r="J1064" s="82">
        <v>10.69</v>
      </c>
      <c r="K1064" s="83" t="s">
        <v>112</v>
      </c>
      <c r="L1064" s="84" t="str">
        <f t="shared" si="262"/>
        <v>Yes</v>
      </c>
    </row>
    <row r="1065" spans="1:12" x14ac:dyDescent="0.25">
      <c r="A1065" s="129" t="s">
        <v>582</v>
      </c>
      <c r="B1065" s="79" t="s">
        <v>50</v>
      </c>
      <c r="C1065" s="85">
        <v>14352.840967</v>
      </c>
      <c r="D1065" s="81" t="str">
        <f t="shared" si="259"/>
        <v>N/A</v>
      </c>
      <c r="E1065" s="85">
        <v>15016.443555</v>
      </c>
      <c r="F1065" s="81" t="str">
        <f t="shared" si="260"/>
        <v>N/A</v>
      </c>
      <c r="G1065" s="85">
        <v>15555.777746</v>
      </c>
      <c r="H1065" s="81" t="str">
        <f t="shared" si="261"/>
        <v>N/A</v>
      </c>
      <c r="I1065" s="82">
        <v>4.6230000000000002</v>
      </c>
      <c r="J1065" s="82">
        <v>3.5920000000000001</v>
      </c>
      <c r="K1065" s="83" t="s">
        <v>112</v>
      </c>
      <c r="L1065" s="84" t="str">
        <f t="shared" si="262"/>
        <v>Yes</v>
      </c>
    </row>
    <row r="1066" spans="1:12" x14ac:dyDescent="0.25">
      <c r="A1066" s="129" t="s">
        <v>585</v>
      </c>
      <c r="B1066" s="79" t="s">
        <v>50</v>
      </c>
      <c r="C1066" s="85">
        <v>38551.915419999998</v>
      </c>
      <c r="D1066" s="81" t="str">
        <f t="shared" si="259"/>
        <v>N/A</v>
      </c>
      <c r="E1066" s="85">
        <v>39285.33627</v>
      </c>
      <c r="F1066" s="81" t="str">
        <f t="shared" si="260"/>
        <v>N/A</v>
      </c>
      <c r="G1066" s="85">
        <v>44536.338913</v>
      </c>
      <c r="H1066" s="81" t="str">
        <f t="shared" si="261"/>
        <v>N/A</v>
      </c>
      <c r="I1066" s="82">
        <v>1.9019999999999999</v>
      </c>
      <c r="J1066" s="82">
        <v>13.37</v>
      </c>
      <c r="K1066" s="83" t="s">
        <v>112</v>
      </c>
      <c r="L1066" s="84" t="str">
        <f t="shared" si="262"/>
        <v>Yes</v>
      </c>
    </row>
    <row r="1067" spans="1:12" ht="12.75" customHeight="1" x14ac:dyDescent="0.25">
      <c r="A1067" s="148" t="s">
        <v>483</v>
      </c>
      <c r="B1067" s="79" t="s">
        <v>50</v>
      </c>
      <c r="C1067" s="84">
        <v>29.054725133000002</v>
      </c>
      <c r="D1067" s="81" t="str">
        <f t="shared" si="259"/>
        <v>N/A</v>
      </c>
      <c r="E1067" s="84">
        <v>29.636558656999998</v>
      </c>
      <c r="F1067" s="81" t="str">
        <f t="shared" si="260"/>
        <v>N/A</v>
      </c>
      <c r="G1067" s="84">
        <v>29.541717049999999</v>
      </c>
      <c r="H1067" s="81" t="str">
        <f t="shared" si="261"/>
        <v>N/A</v>
      </c>
      <c r="I1067" s="82">
        <v>2.0030000000000001</v>
      </c>
      <c r="J1067" s="82">
        <v>-0.32</v>
      </c>
      <c r="K1067" s="83" t="s">
        <v>112</v>
      </c>
      <c r="L1067" s="84" t="str">
        <f t="shared" si="262"/>
        <v>Yes</v>
      </c>
    </row>
    <row r="1068" spans="1:12" x14ac:dyDescent="0.25">
      <c r="A1068" s="129" t="s">
        <v>582</v>
      </c>
      <c r="B1068" s="79" t="s">
        <v>50</v>
      </c>
      <c r="C1068" s="84">
        <v>28.709996423</v>
      </c>
      <c r="D1068" s="81" t="str">
        <f t="shared" si="259"/>
        <v>N/A</v>
      </c>
      <c r="E1068" s="84">
        <v>29.387999400999998</v>
      </c>
      <c r="F1068" s="81" t="str">
        <f t="shared" si="260"/>
        <v>N/A</v>
      </c>
      <c r="G1068" s="84">
        <v>29.517739537000001</v>
      </c>
      <c r="H1068" s="81" t="str">
        <f t="shared" si="261"/>
        <v>N/A</v>
      </c>
      <c r="I1068" s="82">
        <v>2.3620000000000001</v>
      </c>
      <c r="J1068" s="82">
        <v>0.4415</v>
      </c>
      <c r="K1068" s="83" t="s">
        <v>112</v>
      </c>
      <c r="L1068" s="84" t="str">
        <f t="shared" si="262"/>
        <v>Yes</v>
      </c>
    </row>
    <row r="1069" spans="1:12" x14ac:dyDescent="0.25">
      <c r="A1069" s="129" t="s">
        <v>585</v>
      </c>
      <c r="B1069" s="79" t="s">
        <v>50</v>
      </c>
      <c r="C1069" s="84">
        <v>31.187011893000001</v>
      </c>
      <c r="D1069" s="81" t="str">
        <f t="shared" si="259"/>
        <v>N/A</v>
      </c>
      <c r="E1069" s="84">
        <v>32.111851731000002</v>
      </c>
      <c r="F1069" s="81" t="str">
        <f t="shared" si="260"/>
        <v>N/A</v>
      </c>
      <c r="G1069" s="84">
        <v>32.591284606000002</v>
      </c>
      <c r="H1069" s="81" t="str">
        <f t="shared" si="261"/>
        <v>N/A</v>
      </c>
      <c r="I1069" s="82">
        <v>2.9649999999999999</v>
      </c>
      <c r="J1069" s="82">
        <v>1.4930000000000001</v>
      </c>
      <c r="K1069" s="83" t="s">
        <v>112</v>
      </c>
      <c r="L1069" s="84" t="str">
        <f t="shared" si="262"/>
        <v>Yes</v>
      </c>
    </row>
    <row r="1070" spans="1:12" ht="12.75" customHeight="1" x14ac:dyDescent="0.25">
      <c r="A1070" s="86" t="s">
        <v>820</v>
      </c>
      <c r="B1070" s="79" t="s">
        <v>50</v>
      </c>
      <c r="C1070" s="85">
        <v>481424859</v>
      </c>
      <c r="D1070" s="81" t="str">
        <f t="shared" si="259"/>
        <v>N/A</v>
      </c>
      <c r="E1070" s="85">
        <v>508045224</v>
      </c>
      <c r="F1070" s="81" t="str">
        <f t="shared" si="260"/>
        <v>N/A</v>
      </c>
      <c r="G1070" s="85">
        <v>597703422</v>
      </c>
      <c r="H1070" s="81" t="str">
        <f t="shared" si="261"/>
        <v>N/A</v>
      </c>
      <c r="I1070" s="82">
        <v>5.5289999999999999</v>
      </c>
      <c r="J1070" s="82">
        <v>17.649999999999999</v>
      </c>
      <c r="K1070" s="83" t="s">
        <v>112</v>
      </c>
      <c r="L1070" s="84" t="str">
        <f t="shared" si="262"/>
        <v>No</v>
      </c>
    </row>
    <row r="1071" spans="1:12" ht="13.5" customHeight="1" x14ac:dyDescent="0.25">
      <c r="A1071" s="86" t="s">
        <v>932</v>
      </c>
      <c r="B1071" s="79" t="s">
        <v>50</v>
      </c>
      <c r="C1071" s="80">
        <v>17176</v>
      </c>
      <c r="D1071" s="81" t="str">
        <f t="shared" si="259"/>
        <v>N/A</v>
      </c>
      <c r="E1071" s="80">
        <v>17555</v>
      </c>
      <c r="F1071" s="81" t="str">
        <f t="shared" si="260"/>
        <v>N/A</v>
      </c>
      <c r="G1071" s="80">
        <v>18202</v>
      </c>
      <c r="H1071" s="81" t="str">
        <f t="shared" si="261"/>
        <v>N/A</v>
      </c>
      <c r="I1071" s="82">
        <v>2.2069999999999999</v>
      </c>
      <c r="J1071" s="82">
        <v>3.6859999999999999</v>
      </c>
      <c r="K1071" s="83" t="s">
        <v>112</v>
      </c>
      <c r="L1071" s="84" t="str">
        <f t="shared" si="262"/>
        <v>Yes</v>
      </c>
    </row>
    <row r="1072" spans="1:12" ht="25" x14ac:dyDescent="0.25">
      <c r="A1072" s="86" t="s">
        <v>825</v>
      </c>
      <c r="B1072" s="79" t="s">
        <v>50</v>
      </c>
      <c r="C1072" s="85">
        <v>28028.927514999999</v>
      </c>
      <c r="D1072" s="81" t="str">
        <f t="shared" si="259"/>
        <v>N/A</v>
      </c>
      <c r="E1072" s="85">
        <v>28940.200741000001</v>
      </c>
      <c r="F1072" s="81" t="str">
        <f t="shared" si="260"/>
        <v>N/A</v>
      </c>
      <c r="G1072" s="85">
        <v>32837.238875000003</v>
      </c>
      <c r="H1072" s="81" t="str">
        <f t="shared" si="261"/>
        <v>N/A</v>
      </c>
      <c r="I1072" s="82">
        <v>3.2509999999999999</v>
      </c>
      <c r="J1072" s="82">
        <v>13.47</v>
      </c>
      <c r="K1072" s="83" t="s">
        <v>112</v>
      </c>
      <c r="L1072" s="84" t="str">
        <f t="shared" si="262"/>
        <v>Yes</v>
      </c>
    </row>
    <row r="1073" spans="1:12" x14ac:dyDescent="0.25">
      <c r="A1073" s="129" t="s">
        <v>644</v>
      </c>
      <c r="B1073" s="79" t="s">
        <v>50</v>
      </c>
      <c r="C1073" s="85">
        <v>11912.427675999999</v>
      </c>
      <c r="D1073" s="81" t="str">
        <f t="shared" si="259"/>
        <v>N/A</v>
      </c>
      <c r="E1073" s="85">
        <v>12614.768695000001</v>
      </c>
      <c r="F1073" s="81" t="str">
        <f t="shared" si="260"/>
        <v>N/A</v>
      </c>
      <c r="G1073" s="85">
        <v>13663.495935999999</v>
      </c>
      <c r="H1073" s="81" t="str">
        <f t="shared" si="261"/>
        <v>N/A</v>
      </c>
      <c r="I1073" s="82">
        <v>5.8959999999999999</v>
      </c>
      <c r="J1073" s="82">
        <v>8.3130000000000006</v>
      </c>
      <c r="K1073" s="83" t="s">
        <v>112</v>
      </c>
      <c r="L1073" s="84" t="str">
        <f t="shared" si="262"/>
        <v>Yes</v>
      </c>
    </row>
    <row r="1074" spans="1:12" x14ac:dyDescent="0.25">
      <c r="A1074" s="129" t="s">
        <v>645</v>
      </c>
      <c r="B1074" s="79" t="s">
        <v>50</v>
      </c>
      <c r="C1074" s="85">
        <v>60746.615072000001</v>
      </c>
      <c r="D1074" s="81" t="str">
        <f t="shared" si="259"/>
        <v>N/A</v>
      </c>
      <c r="E1074" s="85">
        <v>61041.394149</v>
      </c>
      <c r="F1074" s="81" t="str">
        <f t="shared" si="260"/>
        <v>N/A</v>
      </c>
      <c r="G1074" s="85">
        <v>69499.041593000002</v>
      </c>
      <c r="H1074" s="81" t="str">
        <f t="shared" si="261"/>
        <v>N/A</v>
      </c>
      <c r="I1074" s="82">
        <v>0.48530000000000001</v>
      </c>
      <c r="J1074" s="82">
        <v>13.86</v>
      </c>
      <c r="K1074" s="83" t="s">
        <v>112</v>
      </c>
      <c r="L1074" s="84" t="str">
        <f t="shared" si="262"/>
        <v>Yes</v>
      </c>
    </row>
    <row r="1075" spans="1:12" ht="25" x14ac:dyDescent="0.25">
      <c r="A1075" s="148" t="s">
        <v>484</v>
      </c>
      <c r="B1075" s="79" t="s">
        <v>50</v>
      </c>
      <c r="C1075" s="84">
        <v>21.323931072000001</v>
      </c>
      <c r="D1075" s="81" t="str">
        <f t="shared" si="259"/>
        <v>N/A</v>
      </c>
      <c r="E1075" s="84">
        <v>21.895033550000001</v>
      </c>
      <c r="F1075" s="81" t="str">
        <f t="shared" si="260"/>
        <v>N/A</v>
      </c>
      <c r="G1075" s="84">
        <v>22.009673519</v>
      </c>
      <c r="H1075" s="81" t="str">
        <f t="shared" si="261"/>
        <v>N/A</v>
      </c>
      <c r="I1075" s="82">
        <v>2.6779999999999999</v>
      </c>
      <c r="J1075" s="82">
        <v>0.52359999999999995</v>
      </c>
      <c r="K1075" s="83" t="s">
        <v>112</v>
      </c>
      <c r="L1075" s="84" t="str">
        <f t="shared" si="262"/>
        <v>Yes</v>
      </c>
    </row>
    <row r="1076" spans="1:12" x14ac:dyDescent="0.25">
      <c r="A1076" s="129" t="s">
        <v>582</v>
      </c>
      <c r="B1076" s="79" t="s">
        <v>50</v>
      </c>
      <c r="C1076" s="84">
        <v>24.175731688999999</v>
      </c>
      <c r="D1076" s="81" t="str">
        <f t="shared" si="259"/>
        <v>N/A</v>
      </c>
      <c r="E1076" s="84">
        <v>24.841281717000001</v>
      </c>
      <c r="F1076" s="81" t="str">
        <f t="shared" si="260"/>
        <v>N/A</v>
      </c>
      <c r="G1076" s="84">
        <v>25.351603994000001</v>
      </c>
      <c r="H1076" s="81" t="str">
        <f t="shared" si="261"/>
        <v>N/A</v>
      </c>
      <c r="I1076" s="82">
        <v>2.7530000000000001</v>
      </c>
      <c r="J1076" s="82">
        <v>2.0539999999999998</v>
      </c>
      <c r="K1076" s="83" t="s">
        <v>112</v>
      </c>
      <c r="L1076" s="84" t="str">
        <f t="shared" si="262"/>
        <v>Yes</v>
      </c>
    </row>
    <row r="1077" spans="1:12" x14ac:dyDescent="0.25">
      <c r="A1077" s="129" t="s">
        <v>585</v>
      </c>
      <c r="B1077" s="79" t="s">
        <v>50</v>
      </c>
      <c r="C1077" s="84">
        <v>18.360931981</v>
      </c>
      <c r="D1077" s="81" t="str">
        <f t="shared" si="259"/>
        <v>N/A</v>
      </c>
      <c r="E1077" s="84">
        <v>19.229393595000001</v>
      </c>
      <c r="F1077" s="81" t="str">
        <f t="shared" si="260"/>
        <v>N/A</v>
      </c>
      <c r="G1077" s="84">
        <v>19.710537933000001</v>
      </c>
      <c r="H1077" s="81" t="str">
        <f t="shared" si="261"/>
        <v>N/A</v>
      </c>
      <c r="I1077" s="82">
        <v>4.7300000000000004</v>
      </c>
      <c r="J1077" s="82">
        <v>2.5019999999999998</v>
      </c>
      <c r="K1077" s="83" t="s">
        <v>112</v>
      </c>
      <c r="L1077" s="84" t="str">
        <f t="shared" si="262"/>
        <v>Yes</v>
      </c>
    </row>
    <row r="1078" spans="1:12" ht="53.15" customHeight="1" x14ac:dyDescent="0.3">
      <c r="A1078" s="222" t="s">
        <v>1084</v>
      </c>
      <c r="B1078" s="195"/>
      <c r="C1078" s="195"/>
      <c r="D1078" s="195"/>
      <c r="E1078" s="195"/>
      <c r="F1078" s="195"/>
      <c r="G1078" s="195"/>
      <c r="H1078" s="195"/>
      <c r="I1078" s="195"/>
      <c r="J1078" s="195"/>
      <c r="K1078" s="195"/>
      <c r="L1078" s="196"/>
    </row>
    <row r="1079" spans="1:12" x14ac:dyDescent="0.25">
      <c r="A1079" s="78" t="s">
        <v>37</v>
      </c>
      <c r="B1079" s="130" t="s">
        <v>50</v>
      </c>
      <c r="C1079" s="101">
        <v>136490</v>
      </c>
      <c r="D1079" s="81" t="str">
        <f>IF($B1079="N/A","N/A",IF(C1079&gt;10,"No",IF(C1079&lt;-10,"No","Yes")))</f>
        <v>N/A</v>
      </c>
      <c r="E1079" s="101">
        <v>141818</v>
      </c>
      <c r="F1079" s="81" t="str">
        <f>IF($B1079="N/A","N/A",IF(E1079&gt;10,"No",IF(E1079&lt;-10,"No","Yes")))</f>
        <v>N/A</v>
      </c>
      <c r="G1079" s="101">
        <v>377467</v>
      </c>
      <c r="H1079" s="81" t="str">
        <f>IF($B1079="N/A","N/A",IF(G1079&gt;10,"No",IF(G1079&lt;-10,"No","Yes")))</f>
        <v>N/A</v>
      </c>
      <c r="I1079" s="82">
        <v>3.9039999999999999</v>
      </c>
      <c r="J1079" s="82">
        <v>166.2</v>
      </c>
      <c r="K1079" s="109" t="s">
        <v>112</v>
      </c>
      <c r="L1079" s="84" t="str">
        <f t="shared" ref="L1079:L1119" si="263">IF(J1079="Div by 0", "N/A", IF(K1079="N/A","N/A", IF(J1079&gt;VALUE(MID(K1079,1,2)), "No", IF(J1079&lt;-1*VALUE(MID(K1079,1,2)), "No", "Yes"))))</f>
        <v>No</v>
      </c>
    </row>
    <row r="1080" spans="1:12" x14ac:dyDescent="0.25">
      <c r="A1080" s="148" t="s">
        <v>38</v>
      </c>
      <c r="B1080" s="79" t="s">
        <v>50</v>
      </c>
      <c r="C1080" s="80">
        <v>120858</v>
      </c>
      <c r="D1080" s="81" t="str">
        <f>IF($B1080="N/A","N/A",IF(C1080&gt;10,"No",IF(C1080&lt;-10,"No","Yes")))</f>
        <v>N/A</v>
      </c>
      <c r="E1080" s="80">
        <v>121694</v>
      </c>
      <c r="F1080" s="81" t="str">
        <f>IF($B1080="N/A","N/A",IF(E1080&gt;10,"No",IF(E1080&lt;-10,"No","Yes")))</f>
        <v>N/A</v>
      </c>
      <c r="G1080" s="80">
        <v>296806</v>
      </c>
      <c r="H1080" s="81" t="str">
        <f>IF($B1080="N/A","N/A",IF(G1080&gt;10,"No",IF(G1080&lt;-10,"No","Yes")))</f>
        <v>N/A</v>
      </c>
      <c r="I1080" s="82">
        <v>0.69169999999999998</v>
      </c>
      <c r="J1080" s="82">
        <v>143.9</v>
      </c>
      <c r="K1080" s="83" t="s">
        <v>112</v>
      </c>
      <c r="L1080" s="84" t="str">
        <f t="shared" si="263"/>
        <v>No</v>
      </c>
    </row>
    <row r="1081" spans="1:12" x14ac:dyDescent="0.25">
      <c r="A1081" s="148" t="s">
        <v>485</v>
      </c>
      <c r="B1081" s="84" t="s">
        <v>107</v>
      </c>
      <c r="C1081" s="87">
        <v>88.547146311000006</v>
      </c>
      <c r="D1081" s="81" t="str">
        <f>IF($B1081="N/A","N/A",IF(C1081&gt;90,"No",IF(C1081&lt;65,"No","Yes")))</f>
        <v>Yes</v>
      </c>
      <c r="E1081" s="87">
        <v>85.809981808000003</v>
      </c>
      <c r="F1081" s="81" t="str">
        <f>IF($B1081="N/A","N/A",IF(E1081&gt;90,"No",IF(E1081&lt;65,"No","Yes")))</f>
        <v>Yes</v>
      </c>
      <c r="G1081" s="87">
        <v>78.630979662000001</v>
      </c>
      <c r="H1081" s="81" t="str">
        <f>IF($B1081="N/A","N/A",IF(G1081&gt;90,"No",IF(G1081&lt;65,"No","Yes")))</f>
        <v>Yes</v>
      </c>
      <c r="I1081" s="82">
        <v>-3.09</v>
      </c>
      <c r="J1081" s="82">
        <v>-8.3699999999999992</v>
      </c>
      <c r="K1081" s="83" t="s">
        <v>112</v>
      </c>
      <c r="L1081" s="84" t="str">
        <f t="shared" si="263"/>
        <v>Yes</v>
      </c>
    </row>
    <row r="1082" spans="1:12" x14ac:dyDescent="0.25">
      <c r="A1082" s="148" t="s">
        <v>486</v>
      </c>
      <c r="B1082" s="84" t="s">
        <v>106</v>
      </c>
      <c r="C1082" s="87">
        <v>95.735933278999994</v>
      </c>
      <c r="D1082" s="81" t="str">
        <f>IF($B1082="N/A","N/A",IF(C1082&gt;100,"No",IF(C1082&lt;90,"No","Yes")))</f>
        <v>Yes</v>
      </c>
      <c r="E1082" s="87">
        <v>95.690524691999997</v>
      </c>
      <c r="F1082" s="81" t="str">
        <f>IF($B1082="N/A","N/A",IF(E1082&gt;100,"No",IF(E1082&lt;90,"No","Yes")))</f>
        <v>Yes</v>
      </c>
      <c r="G1082" s="87">
        <v>95.472052239999996</v>
      </c>
      <c r="H1082" s="81" t="str">
        <f>IF($B1082="N/A","N/A",IF(G1082&gt;100,"No",IF(G1082&lt;90,"No","Yes")))</f>
        <v>Yes</v>
      </c>
      <c r="I1082" s="82">
        <v>-4.7E-2</v>
      </c>
      <c r="J1082" s="82">
        <v>-0.22800000000000001</v>
      </c>
      <c r="K1082" s="83" t="s">
        <v>112</v>
      </c>
      <c r="L1082" s="84" t="str">
        <f t="shared" si="263"/>
        <v>Yes</v>
      </c>
    </row>
    <row r="1083" spans="1:12" x14ac:dyDescent="0.25">
      <c r="A1083" s="148" t="s">
        <v>487</v>
      </c>
      <c r="B1083" s="84" t="s">
        <v>108</v>
      </c>
      <c r="C1083" s="87">
        <v>95.467051179999999</v>
      </c>
      <c r="D1083" s="81" t="str">
        <f>IF($B1083="N/A","N/A",IF(C1083&gt;100,"No",IF(C1083&lt;85,"No","Yes")))</f>
        <v>Yes</v>
      </c>
      <c r="E1083" s="87">
        <v>94.956518880000004</v>
      </c>
      <c r="F1083" s="81" t="str">
        <f>IF($B1083="N/A","N/A",IF(E1083&gt;100,"No",IF(E1083&lt;85,"No","Yes")))</f>
        <v>Yes</v>
      </c>
      <c r="G1083" s="87">
        <v>95.355555555999999</v>
      </c>
      <c r="H1083" s="81" t="str">
        <f>IF($B1083="N/A","N/A",IF(G1083&gt;100,"No",IF(G1083&lt;85,"No","Yes")))</f>
        <v>Yes</v>
      </c>
      <c r="I1083" s="82">
        <v>-0.53500000000000003</v>
      </c>
      <c r="J1083" s="82">
        <v>0.42020000000000002</v>
      </c>
      <c r="K1083" s="83" t="s">
        <v>112</v>
      </c>
      <c r="L1083" s="84" t="str">
        <f t="shared" si="263"/>
        <v>Yes</v>
      </c>
    </row>
    <row r="1084" spans="1:12" x14ac:dyDescent="0.25">
      <c r="A1084" s="148" t="s">
        <v>488</v>
      </c>
      <c r="B1084" s="84" t="s">
        <v>109</v>
      </c>
      <c r="C1084" s="87">
        <v>48.082798656000001</v>
      </c>
      <c r="D1084" s="81" t="str">
        <f>IF($B1084="N/A","N/A",IF(C1084&gt;100,"No",IF(C1084&lt;80,"No","Yes")))</f>
        <v>No</v>
      </c>
      <c r="E1084" s="87">
        <v>40.770960488</v>
      </c>
      <c r="F1084" s="81" t="str">
        <f>IF($B1084="N/A","N/A",IF(E1084&gt;100,"No",IF(E1084&lt;80,"No","Yes")))</f>
        <v>No</v>
      </c>
      <c r="G1084" s="87">
        <v>69.181350328999997</v>
      </c>
      <c r="H1084" s="81" t="str">
        <f>IF($B1084="N/A","N/A",IF(G1084&gt;100,"No",IF(G1084&lt;80,"No","Yes")))</f>
        <v>No</v>
      </c>
      <c r="I1084" s="82">
        <v>-15.2</v>
      </c>
      <c r="J1084" s="82">
        <v>69.680000000000007</v>
      </c>
      <c r="K1084" s="83" t="s">
        <v>112</v>
      </c>
      <c r="L1084" s="84" t="str">
        <f t="shared" si="263"/>
        <v>No</v>
      </c>
    </row>
    <row r="1085" spans="1:12" x14ac:dyDescent="0.25">
      <c r="A1085" s="148" t="s">
        <v>489</v>
      </c>
      <c r="B1085" s="84" t="s">
        <v>109</v>
      </c>
      <c r="C1085" s="87">
        <v>67.273030707999993</v>
      </c>
      <c r="D1085" s="81" t="str">
        <f>IF($B1085="N/A","N/A",IF(C1085&gt;100,"No",IF(C1085&lt;80,"No","Yes")))</f>
        <v>No</v>
      </c>
      <c r="E1085" s="87">
        <v>61.922067433999999</v>
      </c>
      <c r="F1085" s="81" t="str">
        <f>IF($B1085="N/A","N/A",IF(E1085&gt;100,"No",IF(E1085&lt;80,"No","Yes")))</f>
        <v>No</v>
      </c>
      <c r="G1085" s="87">
        <v>75.749381244999995</v>
      </c>
      <c r="H1085" s="81" t="str">
        <f>IF($B1085="N/A","N/A",IF(G1085&gt;100,"No",IF(G1085&lt;80,"No","Yes")))</f>
        <v>No</v>
      </c>
      <c r="I1085" s="82">
        <v>-7.95</v>
      </c>
      <c r="J1085" s="82">
        <v>22.33</v>
      </c>
      <c r="K1085" s="83" t="s">
        <v>112</v>
      </c>
      <c r="L1085" s="84" t="str">
        <f t="shared" si="263"/>
        <v>No</v>
      </c>
    </row>
    <row r="1086" spans="1:12" x14ac:dyDescent="0.25">
      <c r="A1086" s="78" t="s">
        <v>490</v>
      </c>
      <c r="B1086" s="79" t="s">
        <v>50</v>
      </c>
      <c r="C1086" s="80">
        <v>106671.03</v>
      </c>
      <c r="D1086" s="81" t="str">
        <f t="shared" ref="D1086:D1117" si="264">IF($B1086="N/A","N/A",IF(C1086&gt;10,"No",IF(C1086&lt;-10,"No","Yes")))</f>
        <v>N/A</v>
      </c>
      <c r="E1086" s="80">
        <v>108019.45</v>
      </c>
      <c r="F1086" s="81" t="str">
        <f t="shared" ref="F1086:F1117" si="265">IF($B1086="N/A","N/A",IF(E1086&gt;10,"No",IF(E1086&lt;-10,"No","Yes")))</f>
        <v>N/A</v>
      </c>
      <c r="G1086" s="80">
        <v>305087.76</v>
      </c>
      <c r="H1086" s="81" t="str">
        <f t="shared" ref="H1086:H1117" si="266">IF($B1086="N/A","N/A",IF(G1086&gt;10,"No",IF(G1086&lt;-10,"No","Yes")))</f>
        <v>N/A</v>
      </c>
      <c r="I1086" s="82">
        <v>1.264</v>
      </c>
      <c r="J1086" s="82">
        <v>182.4</v>
      </c>
      <c r="K1086" s="83" t="s">
        <v>112</v>
      </c>
      <c r="L1086" s="84" t="str">
        <f t="shared" si="263"/>
        <v>No</v>
      </c>
    </row>
    <row r="1087" spans="1:12" x14ac:dyDescent="0.25">
      <c r="A1087" s="78" t="s">
        <v>581</v>
      </c>
      <c r="B1087" s="79" t="s">
        <v>50</v>
      </c>
      <c r="C1087" s="80">
        <v>51078</v>
      </c>
      <c r="D1087" s="81" t="str">
        <f t="shared" si="264"/>
        <v>N/A</v>
      </c>
      <c r="E1087" s="80">
        <v>50563</v>
      </c>
      <c r="F1087" s="81" t="str">
        <f t="shared" si="265"/>
        <v>N/A</v>
      </c>
      <c r="G1087" s="80">
        <v>51149</v>
      </c>
      <c r="H1087" s="81" t="str">
        <f t="shared" si="266"/>
        <v>N/A</v>
      </c>
      <c r="I1087" s="82">
        <v>-1.01</v>
      </c>
      <c r="J1087" s="82">
        <v>1.159</v>
      </c>
      <c r="K1087" s="83" t="s">
        <v>111</v>
      </c>
      <c r="L1087" s="84" t="str">
        <f t="shared" si="263"/>
        <v>Yes</v>
      </c>
    </row>
    <row r="1088" spans="1:12" x14ac:dyDescent="0.25">
      <c r="A1088" s="129" t="s">
        <v>767</v>
      </c>
      <c r="B1088" s="79" t="s">
        <v>50</v>
      </c>
      <c r="C1088" s="80">
        <v>4993</v>
      </c>
      <c r="D1088" s="81" t="str">
        <f t="shared" si="264"/>
        <v>N/A</v>
      </c>
      <c r="E1088" s="80">
        <v>4902</v>
      </c>
      <c r="F1088" s="81" t="str">
        <f t="shared" si="265"/>
        <v>N/A</v>
      </c>
      <c r="G1088" s="80">
        <v>4934</v>
      </c>
      <c r="H1088" s="81" t="str">
        <f t="shared" si="266"/>
        <v>N/A</v>
      </c>
      <c r="I1088" s="82">
        <v>-1.82</v>
      </c>
      <c r="J1088" s="82">
        <v>0.65280000000000005</v>
      </c>
      <c r="K1088" s="83" t="s">
        <v>111</v>
      </c>
      <c r="L1088" s="84" t="str">
        <f t="shared" si="263"/>
        <v>Yes</v>
      </c>
    </row>
    <row r="1089" spans="1:12" x14ac:dyDescent="0.25">
      <c r="A1089" s="129" t="s">
        <v>768</v>
      </c>
      <c r="B1089" s="79" t="s">
        <v>50</v>
      </c>
      <c r="C1089" s="80">
        <v>8167</v>
      </c>
      <c r="D1089" s="81" t="str">
        <f t="shared" si="264"/>
        <v>N/A</v>
      </c>
      <c r="E1089" s="80">
        <v>8042</v>
      </c>
      <c r="F1089" s="81" t="str">
        <f t="shared" si="265"/>
        <v>N/A</v>
      </c>
      <c r="G1089" s="80">
        <v>8333</v>
      </c>
      <c r="H1089" s="81" t="str">
        <f t="shared" si="266"/>
        <v>N/A</v>
      </c>
      <c r="I1089" s="82">
        <v>-1.53</v>
      </c>
      <c r="J1089" s="82">
        <v>3.6190000000000002</v>
      </c>
      <c r="K1089" s="83" t="s">
        <v>111</v>
      </c>
      <c r="L1089" s="84" t="str">
        <f t="shared" si="263"/>
        <v>Yes</v>
      </c>
    </row>
    <row r="1090" spans="1:12" x14ac:dyDescent="0.25">
      <c r="A1090" s="129" t="s">
        <v>769</v>
      </c>
      <c r="B1090" s="79" t="s">
        <v>50</v>
      </c>
      <c r="C1090" s="80">
        <v>1447</v>
      </c>
      <c r="D1090" s="81" t="str">
        <f t="shared" si="264"/>
        <v>N/A</v>
      </c>
      <c r="E1090" s="80">
        <v>1016</v>
      </c>
      <c r="F1090" s="81" t="str">
        <f t="shared" si="265"/>
        <v>N/A</v>
      </c>
      <c r="G1090" s="80">
        <v>1121</v>
      </c>
      <c r="H1090" s="81" t="str">
        <f t="shared" si="266"/>
        <v>N/A</v>
      </c>
      <c r="I1090" s="82">
        <v>-29.8</v>
      </c>
      <c r="J1090" s="82">
        <v>10.33</v>
      </c>
      <c r="K1090" s="83" t="s">
        <v>111</v>
      </c>
      <c r="L1090" s="84" t="str">
        <f t="shared" si="263"/>
        <v>No</v>
      </c>
    </row>
    <row r="1091" spans="1:12" x14ac:dyDescent="0.25">
      <c r="A1091" s="129" t="s">
        <v>770</v>
      </c>
      <c r="B1091" s="79" t="s">
        <v>50</v>
      </c>
      <c r="C1091" s="80">
        <v>36471</v>
      </c>
      <c r="D1091" s="81" t="str">
        <f t="shared" si="264"/>
        <v>N/A</v>
      </c>
      <c r="E1091" s="80">
        <v>36603</v>
      </c>
      <c r="F1091" s="81" t="str">
        <f t="shared" si="265"/>
        <v>N/A</v>
      </c>
      <c r="G1091" s="80">
        <v>36761</v>
      </c>
      <c r="H1091" s="81" t="str">
        <f t="shared" si="266"/>
        <v>N/A</v>
      </c>
      <c r="I1091" s="82">
        <v>0.3619</v>
      </c>
      <c r="J1091" s="82">
        <v>0.43169999999999997</v>
      </c>
      <c r="K1091" s="83" t="s">
        <v>111</v>
      </c>
      <c r="L1091" s="84" t="str">
        <f t="shared" si="263"/>
        <v>Yes</v>
      </c>
    </row>
    <row r="1092" spans="1:12" x14ac:dyDescent="0.25">
      <c r="A1092" s="129" t="s">
        <v>771</v>
      </c>
      <c r="B1092" s="79" t="s">
        <v>50</v>
      </c>
      <c r="C1092" s="80">
        <v>0</v>
      </c>
      <c r="D1092" s="81" t="str">
        <f t="shared" si="264"/>
        <v>N/A</v>
      </c>
      <c r="E1092" s="80">
        <v>0</v>
      </c>
      <c r="F1092" s="81" t="str">
        <f t="shared" si="265"/>
        <v>N/A</v>
      </c>
      <c r="G1092" s="80">
        <v>0</v>
      </c>
      <c r="H1092" s="81" t="str">
        <f t="shared" si="266"/>
        <v>N/A</v>
      </c>
      <c r="I1092" s="82" t="s">
        <v>1088</v>
      </c>
      <c r="J1092" s="82" t="s">
        <v>1088</v>
      </c>
      <c r="K1092" s="83" t="s">
        <v>111</v>
      </c>
      <c r="L1092" s="84" t="str">
        <f t="shared" si="263"/>
        <v>N/A</v>
      </c>
    </row>
    <row r="1093" spans="1:12" x14ac:dyDescent="0.25">
      <c r="A1093" s="78" t="s">
        <v>584</v>
      </c>
      <c r="B1093" s="79" t="s">
        <v>50</v>
      </c>
      <c r="C1093" s="80">
        <v>60336</v>
      </c>
      <c r="D1093" s="81" t="str">
        <f t="shared" si="264"/>
        <v>N/A</v>
      </c>
      <c r="E1093" s="80">
        <v>60831</v>
      </c>
      <c r="F1093" s="81" t="str">
        <f t="shared" si="265"/>
        <v>N/A</v>
      </c>
      <c r="G1093" s="80">
        <v>63000</v>
      </c>
      <c r="H1093" s="81" t="str">
        <f t="shared" si="266"/>
        <v>N/A</v>
      </c>
      <c r="I1093" s="82">
        <v>0.82040000000000002</v>
      </c>
      <c r="J1093" s="82">
        <v>3.5659999999999998</v>
      </c>
      <c r="K1093" s="83" t="s">
        <v>111</v>
      </c>
      <c r="L1093" s="84" t="str">
        <f t="shared" si="263"/>
        <v>Yes</v>
      </c>
    </row>
    <row r="1094" spans="1:12" x14ac:dyDescent="0.25">
      <c r="A1094" s="129" t="s">
        <v>772</v>
      </c>
      <c r="B1094" s="79" t="s">
        <v>50</v>
      </c>
      <c r="C1094" s="80">
        <v>11544</v>
      </c>
      <c r="D1094" s="81" t="str">
        <f t="shared" si="264"/>
        <v>N/A</v>
      </c>
      <c r="E1094" s="80">
        <v>11319</v>
      </c>
      <c r="F1094" s="81" t="str">
        <f t="shared" si="265"/>
        <v>N/A</v>
      </c>
      <c r="G1094" s="80">
        <v>11516</v>
      </c>
      <c r="H1094" s="81" t="str">
        <f t="shared" si="266"/>
        <v>N/A</v>
      </c>
      <c r="I1094" s="82">
        <v>-1.95</v>
      </c>
      <c r="J1094" s="82">
        <v>1.74</v>
      </c>
      <c r="K1094" s="83" t="s">
        <v>111</v>
      </c>
      <c r="L1094" s="84" t="str">
        <f t="shared" si="263"/>
        <v>Yes</v>
      </c>
    </row>
    <row r="1095" spans="1:12" x14ac:dyDescent="0.25">
      <c r="A1095" s="129" t="s">
        <v>773</v>
      </c>
      <c r="B1095" s="79" t="s">
        <v>50</v>
      </c>
      <c r="C1095" s="80">
        <v>10486</v>
      </c>
      <c r="D1095" s="81" t="str">
        <f t="shared" si="264"/>
        <v>N/A</v>
      </c>
      <c r="E1095" s="80">
        <v>10766</v>
      </c>
      <c r="F1095" s="81" t="str">
        <f t="shared" si="265"/>
        <v>N/A</v>
      </c>
      <c r="G1095" s="80">
        <v>11220</v>
      </c>
      <c r="H1095" s="81" t="str">
        <f t="shared" si="266"/>
        <v>N/A</v>
      </c>
      <c r="I1095" s="82">
        <v>2.67</v>
      </c>
      <c r="J1095" s="82">
        <v>4.2169999999999996</v>
      </c>
      <c r="K1095" s="83" t="s">
        <v>111</v>
      </c>
      <c r="L1095" s="84" t="str">
        <f t="shared" si="263"/>
        <v>Yes</v>
      </c>
    </row>
    <row r="1096" spans="1:12" x14ac:dyDescent="0.25">
      <c r="A1096" s="129" t="s">
        <v>866</v>
      </c>
      <c r="B1096" s="79" t="s">
        <v>50</v>
      </c>
      <c r="C1096" s="80">
        <v>2640</v>
      </c>
      <c r="D1096" s="81" t="str">
        <f t="shared" si="264"/>
        <v>N/A</v>
      </c>
      <c r="E1096" s="80">
        <v>2181</v>
      </c>
      <c r="F1096" s="81" t="str">
        <f t="shared" si="265"/>
        <v>N/A</v>
      </c>
      <c r="G1096" s="80">
        <v>2378</v>
      </c>
      <c r="H1096" s="81" t="str">
        <f t="shared" si="266"/>
        <v>N/A</v>
      </c>
      <c r="I1096" s="82">
        <v>-17.399999999999999</v>
      </c>
      <c r="J1096" s="82">
        <v>9.0329999999999995</v>
      </c>
      <c r="K1096" s="83" t="s">
        <v>111</v>
      </c>
      <c r="L1096" s="84" t="str">
        <f t="shared" si="263"/>
        <v>Yes</v>
      </c>
    </row>
    <row r="1097" spans="1:12" x14ac:dyDescent="0.25">
      <c r="A1097" s="129" t="s">
        <v>788</v>
      </c>
      <c r="B1097" s="79" t="s">
        <v>50</v>
      </c>
      <c r="C1097" s="80">
        <v>35666</v>
      </c>
      <c r="D1097" s="81" t="str">
        <f t="shared" si="264"/>
        <v>N/A</v>
      </c>
      <c r="E1097" s="80">
        <v>36565</v>
      </c>
      <c r="F1097" s="81" t="str">
        <f t="shared" si="265"/>
        <v>N/A</v>
      </c>
      <c r="G1097" s="80">
        <v>37886</v>
      </c>
      <c r="H1097" s="81" t="str">
        <f t="shared" si="266"/>
        <v>N/A</v>
      </c>
      <c r="I1097" s="82">
        <v>2.5209999999999999</v>
      </c>
      <c r="J1097" s="82">
        <v>3.613</v>
      </c>
      <c r="K1097" s="83" t="s">
        <v>111</v>
      </c>
      <c r="L1097" s="84" t="str">
        <f t="shared" si="263"/>
        <v>Yes</v>
      </c>
    </row>
    <row r="1098" spans="1:12" x14ac:dyDescent="0.25">
      <c r="A1098" s="129" t="s">
        <v>774</v>
      </c>
      <c r="B1098" s="79" t="s">
        <v>50</v>
      </c>
      <c r="C1098" s="80">
        <v>0</v>
      </c>
      <c r="D1098" s="81" t="str">
        <f t="shared" si="264"/>
        <v>N/A</v>
      </c>
      <c r="E1098" s="80">
        <v>0</v>
      </c>
      <c r="F1098" s="81" t="str">
        <f t="shared" si="265"/>
        <v>N/A</v>
      </c>
      <c r="G1098" s="80">
        <v>0</v>
      </c>
      <c r="H1098" s="81" t="str">
        <f t="shared" si="266"/>
        <v>N/A</v>
      </c>
      <c r="I1098" s="82" t="s">
        <v>1088</v>
      </c>
      <c r="J1098" s="82" t="s">
        <v>1088</v>
      </c>
      <c r="K1098" s="83" t="s">
        <v>111</v>
      </c>
      <c r="L1098" s="84" t="str">
        <f t="shared" si="263"/>
        <v>N/A</v>
      </c>
    </row>
    <row r="1099" spans="1:12" x14ac:dyDescent="0.25">
      <c r="A1099" s="78" t="s">
        <v>587</v>
      </c>
      <c r="B1099" s="79" t="s">
        <v>50</v>
      </c>
      <c r="C1099" s="80">
        <v>13092</v>
      </c>
      <c r="D1099" s="81" t="str">
        <f t="shared" si="264"/>
        <v>N/A</v>
      </c>
      <c r="E1099" s="80">
        <v>15565</v>
      </c>
      <c r="F1099" s="81" t="str">
        <f t="shared" si="265"/>
        <v>N/A</v>
      </c>
      <c r="G1099" s="80">
        <v>176046</v>
      </c>
      <c r="H1099" s="81" t="str">
        <f t="shared" si="266"/>
        <v>N/A</v>
      </c>
      <c r="I1099" s="82">
        <v>18.89</v>
      </c>
      <c r="J1099" s="82">
        <v>1031</v>
      </c>
      <c r="K1099" s="83" t="s">
        <v>111</v>
      </c>
      <c r="L1099" s="84" t="str">
        <f t="shared" si="263"/>
        <v>No</v>
      </c>
    </row>
    <row r="1100" spans="1:12" x14ac:dyDescent="0.25">
      <c r="A1100" s="129" t="s">
        <v>775</v>
      </c>
      <c r="B1100" s="79" t="s">
        <v>50</v>
      </c>
      <c r="C1100" s="80">
        <v>5650</v>
      </c>
      <c r="D1100" s="81" t="str">
        <f t="shared" si="264"/>
        <v>N/A</v>
      </c>
      <c r="E1100" s="80">
        <v>7533</v>
      </c>
      <c r="F1100" s="81" t="str">
        <f t="shared" si="265"/>
        <v>N/A</v>
      </c>
      <c r="G1100" s="80">
        <v>109138</v>
      </c>
      <c r="H1100" s="81" t="str">
        <f t="shared" si="266"/>
        <v>N/A</v>
      </c>
      <c r="I1100" s="82">
        <v>33.33</v>
      </c>
      <c r="J1100" s="82">
        <v>1349</v>
      </c>
      <c r="K1100" s="83" t="s">
        <v>111</v>
      </c>
      <c r="L1100" s="84" t="str">
        <f t="shared" si="263"/>
        <v>No</v>
      </c>
    </row>
    <row r="1101" spans="1:12" x14ac:dyDescent="0.25">
      <c r="A1101" s="129" t="s">
        <v>776</v>
      </c>
      <c r="B1101" s="79" t="s">
        <v>50</v>
      </c>
      <c r="C1101" s="80">
        <v>0</v>
      </c>
      <c r="D1101" s="81" t="str">
        <f t="shared" si="264"/>
        <v>N/A</v>
      </c>
      <c r="E1101" s="80">
        <v>0</v>
      </c>
      <c r="F1101" s="81" t="str">
        <f t="shared" si="265"/>
        <v>N/A</v>
      </c>
      <c r="G1101" s="80">
        <v>0</v>
      </c>
      <c r="H1101" s="81" t="str">
        <f t="shared" si="266"/>
        <v>N/A</v>
      </c>
      <c r="I1101" s="82" t="s">
        <v>1088</v>
      </c>
      <c r="J1101" s="82" t="s">
        <v>1088</v>
      </c>
      <c r="K1101" s="83" t="s">
        <v>111</v>
      </c>
      <c r="L1101" s="84" t="str">
        <f t="shared" si="263"/>
        <v>N/A</v>
      </c>
    </row>
    <row r="1102" spans="1:12" x14ac:dyDescent="0.25">
      <c r="A1102" s="129" t="s">
        <v>777</v>
      </c>
      <c r="B1102" s="79" t="s">
        <v>50</v>
      </c>
      <c r="C1102" s="80">
        <v>686</v>
      </c>
      <c r="D1102" s="81" t="str">
        <f t="shared" si="264"/>
        <v>N/A</v>
      </c>
      <c r="E1102" s="80">
        <v>685</v>
      </c>
      <c r="F1102" s="81" t="str">
        <f t="shared" si="265"/>
        <v>N/A</v>
      </c>
      <c r="G1102" s="80">
        <v>2041</v>
      </c>
      <c r="H1102" s="81" t="str">
        <f t="shared" si="266"/>
        <v>N/A</v>
      </c>
      <c r="I1102" s="82">
        <v>-0.14599999999999999</v>
      </c>
      <c r="J1102" s="82">
        <v>198</v>
      </c>
      <c r="K1102" s="83" t="s">
        <v>111</v>
      </c>
      <c r="L1102" s="84" t="str">
        <f t="shared" si="263"/>
        <v>No</v>
      </c>
    </row>
    <row r="1103" spans="1:12" x14ac:dyDescent="0.25">
      <c r="A1103" s="129" t="s">
        <v>778</v>
      </c>
      <c r="B1103" s="79" t="s">
        <v>50</v>
      </c>
      <c r="C1103" s="80">
        <v>4425</v>
      </c>
      <c r="D1103" s="81" t="str">
        <f t="shared" si="264"/>
        <v>N/A</v>
      </c>
      <c r="E1103" s="80">
        <v>3769</v>
      </c>
      <c r="F1103" s="81" t="str">
        <f t="shared" si="265"/>
        <v>N/A</v>
      </c>
      <c r="G1103" s="80">
        <v>36174</v>
      </c>
      <c r="H1103" s="81" t="str">
        <f t="shared" si="266"/>
        <v>N/A</v>
      </c>
      <c r="I1103" s="82">
        <v>-14.8</v>
      </c>
      <c r="J1103" s="82">
        <v>859.8</v>
      </c>
      <c r="K1103" s="83" t="s">
        <v>111</v>
      </c>
      <c r="L1103" s="84" t="str">
        <f t="shared" si="263"/>
        <v>No</v>
      </c>
    </row>
    <row r="1104" spans="1:12" x14ac:dyDescent="0.25">
      <c r="A1104" s="129" t="s">
        <v>779</v>
      </c>
      <c r="B1104" s="79" t="s">
        <v>50</v>
      </c>
      <c r="C1104" s="80">
        <v>2059</v>
      </c>
      <c r="D1104" s="81" t="str">
        <f t="shared" si="264"/>
        <v>N/A</v>
      </c>
      <c r="E1104" s="80">
        <v>3258</v>
      </c>
      <c r="F1104" s="81" t="str">
        <f t="shared" si="265"/>
        <v>N/A</v>
      </c>
      <c r="G1104" s="80">
        <v>24661</v>
      </c>
      <c r="H1104" s="81" t="str">
        <f t="shared" si="266"/>
        <v>N/A</v>
      </c>
      <c r="I1104" s="82">
        <v>58.23</v>
      </c>
      <c r="J1104" s="82">
        <v>656.9</v>
      </c>
      <c r="K1104" s="83" t="s">
        <v>111</v>
      </c>
      <c r="L1104" s="84" t="str">
        <f t="shared" si="263"/>
        <v>No</v>
      </c>
    </row>
    <row r="1105" spans="1:12" x14ac:dyDescent="0.25">
      <c r="A1105" s="129" t="s">
        <v>780</v>
      </c>
      <c r="B1105" s="79" t="s">
        <v>50</v>
      </c>
      <c r="C1105" s="80">
        <v>272</v>
      </c>
      <c r="D1105" s="81" t="str">
        <f t="shared" si="264"/>
        <v>N/A</v>
      </c>
      <c r="E1105" s="80">
        <v>320</v>
      </c>
      <c r="F1105" s="81" t="str">
        <f t="shared" si="265"/>
        <v>N/A</v>
      </c>
      <c r="G1105" s="80">
        <v>4032</v>
      </c>
      <c r="H1105" s="81" t="str">
        <f t="shared" si="266"/>
        <v>N/A</v>
      </c>
      <c r="I1105" s="82">
        <v>17.649999999999999</v>
      </c>
      <c r="J1105" s="82">
        <v>1160</v>
      </c>
      <c r="K1105" s="83" t="s">
        <v>111</v>
      </c>
      <c r="L1105" s="84" t="str">
        <f t="shared" si="263"/>
        <v>No</v>
      </c>
    </row>
    <row r="1106" spans="1:12" x14ac:dyDescent="0.25">
      <c r="A1106" s="129" t="s">
        <v>781</v>
      </c>
      <c r="B1106" s="79" t="s">
        <v>50</v>
      </c>
      <c r="C1106" s="80">
        <v>0</v>
      </c>
      <c r="D1106" s="81" t="str">
        <f t="shared" si="264"/>
        <v>N/A</v>
      </c>
      <c r="E1106" s="80">
        <v>0</v>
      </c>
      <c r="F1106" s="81" t="str">
        <f t="shared" si="265"/>
        <v>N/A</v>
      </c>
      <c r="G1106" s="80">
        <v>0</v>
      </c>
      <c r="H1106" s="81" t="str">
        <f t="shared" si="266"/>
        <v>N/A</v>
      </c>
      <c r="I1106" s="82" t="s">
        <v>1088</v>
      </c>
      <c r="J1106" s="82" t="s">
        <v>1088</v>
      </c>
      <c r="K1106" s="83" t="s">
        <v>111</v>
      </c>
      <c r="L1106" s="84" t="str">
        <f t="shared" si="263"/>
        <v>N/A</v>
      </c>
    </row>
    <row r="1107" spans="1:12" x14ac:dyDescent="0.25">
      <c r="A1107" s="78" t="s">
        <v>589</v>
      </c>
      <c r="B1107" s="79" t="s">
        <v>50</v>
      </c>
      <c r="C1107" s="80">
        <v>11984</v>
      </c>
      <c r="D1107" s="81" t="str">
        <f t="shared" si="264"/>
        <v>N/A</v>
      </c>
      <c r="E1107" s="80">
        <v>14859</v>
      </c>
      <c r="F1107" s="81" t="str">
        <f t="shared" si="265"/>
        <v>N/A</v>
      </c>
      <c r="G1107" s="80">
        <v>87272</v>
      </c>
      <c r="H1107" s="81" t="str">
        <f t="shared" si="266"/>
        <v>N/A</v>
      </c>
      <c r="I1107" s="82">
        <v>23.99</v>
      </c>
      <c r="J1107" s="82">
        <v>487.3</v>
      </c>
      <c r="K1107" s="83" t="s">
        <v>111</v>
      </c>
      <c r="L1107" s="84" t="str">
        <f t="shared" si="263"/>
        <v>No</v>
      </c>
    </row>
    <row r="1108" spans="1:12" x14ac:dyDescent="0.25">
      <c r="A1108" s="129" t="s">
        <v>782</v>
      </c>
      <c r="B1108" s="79" t="s">
        <v>50</v>
      </c>
      <c r="C1108" s="80">
        <v>7014</v>
      </c>
      <c r="D1108" s="81" t="str">
        <f t="shared" si="264"/>
        <v>N/A</v>
      </c>
      <c r="E1108" s="80">
        <v>9769</v>
      </c>
      <c r="F1108" s="81" t="str">
        <f t="shared" si="265"/>
        <v>N/A</v>
      </c>
      <c r="G1108" s="80">
        <v>69773</v>
      </c>
      <c r="H1108" s="81" t="str">
        <f t="shared" si="266"/>
        <v>N/A</v>
      </c>
      <c r="I1108" s="82">
        <v>39.28</v>
      </c>
      <c r="J1108" s="82">
        <v>614.20000000000005</v>
      </c>
      <c r="K1108" s="83" t="s">
        <v>111</v>
      </c>
      <c r="L1108" s="84" t="str">
        <f t="shared" si="263"/>
        <v>No</v>
      </c>
    </row>
    <row r="1109" spans="1:12" x14ac:dyDescent="0.25">
      <c r="A1109" s="129" t="s">
        <v>783</v>
      </c>
      <c r="B1109" s="79" t="s">
        <v>50</v>
      </c>
      <c r="C1109" s="80">
        <v>0</v>
      </c>
      <c r="D1109" s="81" t="str">
        <f t="shared" si="264"/>
        <v>N/A</v>
      </c>
      <c r="E1109" s="80">
        <v>0</v>
      </c>
      <c r="F1109" s="81" t="str">
        <f t="shared" si="265"/>
        <v>N/A</v>
      </c>
      <c r="G1109" s="80">
        <v>0</v>
      </c>
      <c r="H1109" s="81" t="str">
        <f t="shared" si="266"/>
        <v>N/A</v>
      </c>
      <c r="I1109" s="82" t="s">
        <v>1088</v>
      </c>
      <c r="J1109" s="82" t="s">
        <v>1088</v>
      </c>
      <c r="K1109" s="83" t="s">
        <v>111</v>
      </c>
      <c r="L1109" s="84" t="str">
        <f t="shared" si="263"/>
        <v>N/A</v>
      </c>
    </row>
    <row r="1110" spans="1:12" x14ac:dyDescent="0.25">
      <c r="A1110" s="129" t="s">
        <v>784</v>
      </c>
      <c r="B1110" s="79" t="s">
        <v>50</v>
      </c>
      <c r="C1110" s="80">
        <v>306</v>
      </c>
      <c r="D1110" s="81" t="str">
        <f t="shared" si="264"/>
        <v>N/A</v>
      </c>
      <c r="E1110" s="80">
        <v>274</v>
      </c>
      <c r="F1110" s="81" t="str">
        <f t="shared" si="265"/>
        <v>N/A</v>
      </c>
      <c r="G1110" s="80">
        <v>778</v>
      </c>
      <c r="H1110" s="81" t="str">
        <f t="shared" si="266"/>
        <v>N/A</v>
      </c>
      <c r="I1110" s="82">
        <v>-10.5</v>
      </c>
      <c r="J1110" s="82">
        <v>183.9</v>
      </c>
      <c r="K1110" s="83" t="s">
        <v>111</v>
      </c>
      <c r="L1110" s="84" t="str">
        <f t="shared" si="263"/>
        <v>No</v>
      </c>
    </row>
    <row r="1111" spans="1:12" x14ac:dyDescent="0.25">
      <c r="A1111" s="129" t="s">
        <v>785</v>
      </c>
      <c r="B1111" s="79" t="s">
        <v>50</v>
      </c>
      <c r="C1111" s="80">
        <v>3949</v>
      </c>
      <c r="D1111" s="81" t="str">
        <f t="shared" si="264"/>
        <v>N/A</v>
      </c>
      <c r="E1111" s="80">
        <v>4297</v>
      </c>
      <c r="F1111" s="81" t="str">
        <f t="shared" si="265"/>
        <v>N/A</v>
      </c>
      <c r="G1111" s="80">
        <v>8846</v>
      </c>
      <c r="H1111" s="81" t="str">
        <f t="shared" si="266"/>
        <v>N/A</v>
      </c>
      <c r="I1111" s="82">
        <v>8.8119999999999994</v>
      </c>
      <c r="J1111" s="82">
        <v>105.9</v>
      </c>
      <c r="K1111" s="83" t="s">
        <v>111</v>
      </c>
      <c r="L1111" s="84" t="str">
        <f t="shared" si="263"/>
        <v>No</v>
      </c>
    </row>
    <row r="1112" spans="1:12" x14ac:dyDescent="0.25">
      <c r="A1112" s="129" t="s">
        <v>786</v>
      </c>
      <c r="B1112" s="79" t="s">
        <v>50</v>
      </c>
      <c r="C1112" s="80">
        <v>715</v>
      </c>
      <c r="D1112" s="81" t="str">
        <f t="shared" si="264"/>
        <v>N/A</v>
      </c>
      <c r="E1112" s="80">
        <v>519</v>
      </c>
      <c r="F1112" s="81" t="str">
        <f t="shared" si="265"/>
        <v>N/A</v>
      </c>
      <c r="G1112" s="80">
        <v>7875</v>
      </c>
      <c r="H1112" s="81" t="str">
        <f t="shared" si="266"/>
        <v>N/A</v>
      </c>
      <c r="I1112" s="82">
        <v>-27.4</v>
      </c>
      <c r="J1112" s="82">
        <v>1417</v>
      </c>
      <c r="K1112" s="83" t="s">
        <v>111</v>
      </c>
      <c r="L1112" s="84" t="str">
        <f t="shared" si="263"/>
        <v>No</v>
      </c>
    </row>
    <row r="1113" spans="1:12" x14ac:dyDescent="0.25">
      <c r="A1113" s="129" t="s">
        <v>787</v>
      </c>
      <c r="B1113" s="79" t="s">
        <v>50</v>
      </c>
      <c r="C1113" s="80">
        <v>0</v>
      </c>
      <c r="D1113" s="81" t="str">
        <f t="shared" si="264"/>
        <v>N/A</v>
      </c>
      <c r="E1113" s="80">
        <v>0</v>
      </c>
      <c r="F1113" s="81" t="str">
        <f t="shared" si="265"/>
        <v>N/A</v>
      </c>
      <c r="G1113" s="80">
        <v>0</v>
      </c>
      <c r="H1113" s="81" t="str">
        <f t="shared" si="266"/>
        <v>N/A</v>
      </c>
      <c r="I1113" s="82" t="s">
        <v>1088</v>
      </c>
      <c r="J1113" s="82" t="s">
        <v>1088</v>
      </c>
      <c r="K1113" s="83" t="s">
        <v>111</v>
      </c>
      <c r="L1113" s="84" t="str">
        <f t="shared" si="263"/>
        <v>N/A</v>
      </c>
    </row>
    <row r="1114" spans="1:12" x14ac:dyDescent="0.25">
      <c r="A1114" s="148" t="s">
        <v>399</v>
      </c>
      <c r="B1114" s="79" t="s">
        <v>50</v>
      </c>
      <c r="C1114" s="85">
        <v>2993554873</v>
      </c>
      <c r="D1114" s="81" t="str">
        <f t="shared" si="264"/>
        <v>N/A</v>
      </c>
      <c r="E1114" s="85">
        <v>3065213041</v>
      </c>
      <c r="F1114" s="81" t="str">
        <f t="shared" si="265"/>
        <v>N/A</v>
      </c>
      <c r="G1114" s="85">
        <v>3628324852</v>
      </c>
      <c r="H1114" s="81" t="str">
        <f t="shared" si="266"/>
        <v>N/A</v>
      </c>
      <c r="I1114" s="82">
        <v>2.3940000000000001</v>
      </c>
      <c r="J1114" s="82">
        <v>18.37</v>
      </c>
      <c r="K1114" s="83" t="s">
        <v>112</v>
      </c>
      <c r="L1114" s="84" t="str">
        <f t="shared" si="263"/>
        <v>No</v>
      </c>
    </row>
    <row r="1115" spans="1:12" x14ac:dyDescent="0.25">
      <c r="A1115" s="148" t="s">
        <v>491</v>
      </c>
      <c r="B1115" s="79" t="s">
        <v>50</v>
      </c>
      <c r="C1115" s="85">
        <v>21932.411700000001</v>
      </c>
      <c r="D1115" s="81" t="str">
        <f t="shared" si="264"/>
        <v>N/A</v>
      </c>
      <c r="E1115" s="85">
        <v>21613.709408999999</v>
      </c>
      <c r="F1115" s="81" t="str">
        <f t="shared" si="265"/>
        <v>N/A</v>
      </c>
      <c r="G1115" s="85">
        <v>9612.2968418</v>
      </c>
      <c r="H1115" s="81" t="str">
        <f t="shared" si="266"/>
        <v>N/A</v>
      </c>
      <c r="I1115" s="82">
        <v>-1.45</v>
      </c>
      <c r="J1115" s="82">
        <v>-55.5</v>
      </c>
      <c r="K1115" s="83" t="s">
        <v>112</v>
      </c>
      <c r="L1115" s="84" t="str">
        <f t="shared" si="263"/>
        <v>No</v>
      </c>
    </row>
    <row r="1116" spans="1:12" ht="12.75" customHeight="1" x14ac:dyDescent="0.25">
      <c r="A1116" s="148" t="s">
        <v>492</v>
      </c>
      <c r="B1116" s="96" t="s">
        <v>50</v>
      </c>
      <c r="C1116" s="94">
        <v>24769.190892999999</v>
      </c>
      <c r="D1116" s="98" t="str">
        <f t="shared" si="264"/>
        <v>N/A</v>
      </c>
      <c r="E1116" s="94">
        <v>25187.873198000001</v>
      </c>
      <c r="F1116" s="98" t="str">
        <f t="shared" si="265"/>
        <v>N/A</v>
      </c>
      <c r="G1116" s="94">
        <v>12224.567064000001</v>
      </c>
      <c r="H1116" s="98" t="str">
        <f t="shared" si="266"/>
        <v>N/A</v>
      </c>
      <c r="I1116" s="99">
        <v>1.69</v>
      </c>
      <c r="J1116" s="99">
        <v>-51.5</v>
      </c>
      <c r="K1116" s="90" t="s">
        <v>112</v>
      </c>
      <c r="L1116" s="92" t="str">
        <f t="shared" si="263"/>
        <v>No</v>
      </c>
    </row>
    <row r="1117" spans="1:12" x14ac:dyDescent="0.25">
      <c r="A1117" s="141" t="s">
        <v>591</v>
      </c>
      <c r="B1117" s="79" t="s">
        <v>50</v>
      </c>
      <c r="C1117" s="85" t="s">
        <v>50</v>
      </c>
      <c r="D1117" s="81" t="str">
        <f t="shared" si="264"/>
        <v>N/A</v>
      </c>
      <c r="E1117" s="85">
        <v>569917</v>
      </c>
      <c r="F1117" s="81" t="str">
        <f t="shared" si="265"/>
        <v>N/A</v>
      </c>
      <c r="G1117" s="85">
        <v>32175</v>
      </c>
      <c r="H1117" s="81" t="str">
        <f t="shared" si="266"/>
        <v>N/A</v>
      </c>
      <c r="I1117" s="82" t="s">
        <v>50</v>
      </c>
      <c r="J1117" s="82">
        <v>-94.4</v>
      </c>
      <c r="K1117" s="83" t="s">
        <v>112</v>
      </c>
      <c r="L1117" s="84" t="str">
        <f t="shared" si="263"/>
        <v>No</v>
      </c>
    </row>
    <row r="1118" spans="1:12" ht="12.75" customHeight="1" x14ac:dyDescent="0.25">
      <c r="A1118" s="149" t="s">
        <v>930</v>
      </c>
      <c r="B1118" s="83" t="s">
        <v>127</v>
      </c>
      <c r="C1118" s="89" t="s">
        <v>50</v>
      </c>
      <c r="D1118" s="81" t="str">
        <f>IF(OR($B1118="N/A",$C1118="N/A"),"N/A",IF(C1118&gt;0,"No",IF(C1118&lt;0,"No","Yes")))</f>
        <v>N/A</v>
      </c>
      <c r="E1118" s="89">
        <v>3347</v>
      </c>
      <c r="F1118" s="81" t="str">
        <f>IF($B1118="N/A","N/A",IF(E1118&gt;0,"No",IF(E1118&lt;0,"No","Yes")))</f>
        <v>No</v>
      </c>
      <c r="G1118" s="89">
        <v>116</v>
      </c>
      <c r="H1118" s="81" t="str">
        <f>IF($B1118="N/A","N/A",IF(G1118&gt;0,"No",IF(G1118&lt;0,"No","Yes")))</f>
        <v>No</v>
      </c>
      <c r="I1118" s="82" t="s">
        <v>50</v>
      </c>
      <c r="J1118" s="82">
        <v>-96.5</v>
      </c>
      <c r="K1118" s="83" t="s">
        <v>111</v>
      </c>
      <c r="L1118" s="84" t="str">
        <f t="shared" si="263"/>
        <v>No</v>
      </c>
    </row>
    <row r="1119" spans="1:12" x14ac:dyDescent="0.25">
      <c r="A1119" s="149" t="s">
        <v>916</v>
      </c>
      <c r="B1119" s="79" t="s">
        <v>50</v>
      </c>
      <c r="C1119" s="85" t="s">
        <v>50</v>
      </c>
      <c r="D1119" s="81" t="str">
        <f t="shared" ref="D1119:D1120" si="267">IF($B1119="N/A","N/A",IF(C1119&gt;10,"No",IF(C1119&lt;-10,"No","Yes")))</f>
        <v>N/A</v>
      </c>
      <c r="E1119" s="85">
        <v>569917</v>
      </c>
      <c r="F1119" s="81" t="str">
        <f t="shared" ref="F1119:F1120" si="268">IF($B1119="N/A","N/A",IF(E1119&gt;10,"No",IF(E1119&lt;-10,"No","Yes")))</f>
        <v>N/A</v>
      </c>
      <c r="G1119" s="85">
        <v>32175</v>
      </c>
      <c r="H1119" s="81" t="str">
        <f t="shared" ref="H1119:H1120" si="269">IF($B1119="N/A","N/A",IF(G1119&gt;10,"No",IF(G1119&lt;-10,"No","Yes")))</f>
        <v>N/A</v>
      </c>
      <c r="I1119" s="82" t="s">
        <v>50</v>
      </c>
      <c r="J1119" s="82">
        <v>-94.4</v>
      </c>
      <c r="K1119" s="83" t="s">
        <v>112</v>
      </c>
      <c r="L1119" s="84" t="str">
        <f t="shared" si="263"/>
        <v>No</v>
      </c>
    </row>
    <row r="1120" spans="1:12" x14ac:dyDescent="0.25">
      <c r="A1120" s="158" t="s">
        <v>1056</v>
      </c>
      <c r="B1120" s="79" t="s">
        <v>50</v>
      </c>
      <c r="C1120" s="159" t="s">
        <v>50</v>
      </c>
      <c r="D1120" s="81" t="str">
        <f t="shared" si="267"/>
        <v>N/A</v>
      </c>
      <c r="E1120" s="159" t="s">
        <v>50</v>
      </c>
      <c r="F1120" s="81" t="str">
        <f t="shared" si="268"/>
        <v>N/A</v>
      </c>
      <c r="G1120" s="159">
        <v>277.37068965999998</v>
      </c>
      <c r="H1120" s="81" t="str">
        <f t="shared" si="269"/>
        <v>N/A</v>
      </c>
      <c r="I1120" s="82" t="s">
        <v>50</v>
      </c>
      <c r="J1120" s="82" t="s">
        <v>50</v>
      </c>
      <c r="K1120" s="83" t="s">
        <v>112</v>
      </c>
      <c r="L1120" s="84" t="str">
        <f>IF(J1120="Div by 0", "N/A", IF(OR(J1120="N/A",K1120="N/A"),"N/A", IF(J1120&gt;VALUE(MID(K1120,1,2)), "No", IF(J1120&lt;-1*VALUE(MID(K1120,1,2)), "No", "Yes"))))</f>
        <v>N/A</v>
      </c>
    </row>
    <row r="1121" spans="1:12" x14ac:dyDescent="0.25">
      <c r="A1121" s="219" t="s">
        <v>493</v>
      </c>
      <c r="B1121" s="220"/>
      <c r="C1121" s="220"/>
      <c r="D1121" s="220"/>
      <c r="E1121" s="220"/>
      <c r="F1121" s="220"/>
      <c r="G1121" s="220"/>
      <c r="H1121" s="220"/>
      <c r="I1121" s="220"/>
      <c r="J1121" s="220"/>
      <c r="K1121" s="220"/>
      <c r="L1121" s="221"/>
    </row>
    <row r="1122" spans="1:12" x14ac:dyDescent="0.25">
      <c r="A1122" s="148" t="s">
        <v>582</v>
      </c>
      <c r="B1122" s="130" t="s">
        <v>50</v>
      </c>
      <c r="C1122" s="143">
        <v>27627.993304</v>
      </c>
      <c r="D1122" s="102" t="str">
        <f t="shared" ref="D1122:D1148" si="270">IF($B1122="N/A","N/A",IF(C1122&gt;10,"No",IF(C1122&lt;-10,"No","Yes")))</f>
        <v>N/A</v>
      </c>
      <c r="E1122" s="143">
        <v>28387.195973000002</v>
      </c>
      <c r="F1122" s="102" t="str">
        <f t="shared" ref="F1122:F1148" si="271">IF($B1122="N/A","N/A",IF(E1122&gt;10,"No",IF(E1122&lt;-10,"No","Yes")))</f>
        <v>N/A</v>
      </c>
      <c r="G1122" s="143">
        <v>28842.038143000002</v>
      </c>
      <c r="H1122" s="102" t="str">
        <f t="shared" ref="H1122:H1148" si="272">IF($B1122="N/A","N/A",IF(G1122&gt;10,"No",IF(G1122&lt;-10,"No","Yes")))</f>
        <v>N/A</v>
      </c>
      <c r="I1122" s="103">
        <v>2.7480000000000002</v>
      </c>
      <c r="J1122" s="103">
        <v>1.6020000000000001</v>
      </c>
      <c r="K1122" s="109" t="s">
        <v>112</v>
      </c>
      <c r="L1122" s="104" t="str">
        <f t="shared" ref="L1122:L1148" si="273">IF(J1122="Div by 0", "N/A", IF(K1122="N/A","N/A", IF(J1122&gt;VALUE(MID(K1122,1,2)), "No", IF(J1122&lt;-1*VALUE(MID(K1122,1,2)), "No", "Yes"))))</f>
        <v>Yes</v>
      </c>
    </row>
    <row r="1123" spans="1:12" x14ac:dyDescent="0.25">
      <c r="A1123" s="129" t="s">
        <v>767</v>
      </c>
      <c r="B1123" s="79" t="s">
        <v>50</v>
      </c>
      <c r="C1123" s="85">
        <v>12913.139595000001</v>
      </c>
      <c r="D1123" s="81" t="str">
        <f t="shared" si="270"/>
        <v>N/A</v>
      </c>
      <c r="E1123" s="85">
        <v>13041.428193</v>
      </c>
      <c r="F1123" s="81" t="str">
        <f t="shared" si="271"/>
        <v>N/A</v>
      </c>
      <c r="G1123" s="85">
        <v>14258.117349</v>
      </c>
      <c r="H1123" s="81" t="str">
        <f t="shared" si="272"/>
        <v>N/A</v>
      </c>
      <c r="I1123" s="82">
        <v>0.99350000000000005</v>
      </c>
      <c r="J1123" s="82">
        <v>9.3290000000000006</v>
      </c>
      <c r="K1123" s="83" t="s">
        <v>112</v>
      </c>
      <c r="L1123" s="84" t="str">
        <f t="shared" si="273"/>
        <v>Yes</v>
      </c>
    </row>
    <row r="1124" spans="1:12" x14ac:dyDescent="0.25">
      <c r="A1124" s="129" t="s">
        <v>768</v>
      </c>
      <c r="B1124" s="79" t="s">
        <v>50</v>
      </c>
      <c r="C1124" s="85">
        <v>18450.223338</v>
      </c>
      <c r="D1124" s="81" t="str">
        <f t="shared" si="270"/>
        <v>N/A</v>
      </c>
      <c r="E1124" s="85">
        <v>19014.794703</v>
      </c>
      <c r="F1124" s="81" t="str">
        <f t="shared" si="271"/>
        <v>N/A</v>
      </c>
      <c r="G1124" s="85">
        <v>19406.097084000001</v>
      </c>
      <c r="H1124" s="81" t="str">
        <f t="shared" si="272"/>
        <v>N/A</v>
      </c>
      <c r="I1124" s="82">
        <v>3.06</v>
      </c>
      <c r="J1124" s="82">
        <v>2.0579999999999998</v>
      </c>
      <c r="K1124" s="83" t="s">
        <v>112</v>
      </c>
      <c r="L1124" s="84" t="str">
        <f t="shared" si="273"/>
        <v>Yes</v>
      </c>
    </row>
    <row r="1125" spans="1:12" x14ac:dyDescent="0.25">
      <c r="A1125" s="129" t="s">
        <v>769</v>
      </c>
      <c r="B1125" s="79" t="s">
        <v>50</v>
      </c>
      <c r="C1125" s="85">
        <v>1976.5736006</v>
      </c>
      <c r="D1125" s="81" t="str">
        <f t="shared" si="270"/>
        <v>N/A</v>
      </c>
      <c r="E1125" s="85">
        <v>2495.9675197000001</v>
      </c>
      <c r="F1125" s="81" t="str">
        <f t="shared" si="271"/>
        <v>N/A</v>
      </c>
      <c r="G1125" s="85">
        <v>2375.0731489999998</v>
      </c>
      <c r="H1125" s="81" t="str">
        <f t="shared" si="272"/>
        <v>N/A</v>
      </c>
      <c r="I1125" s="82">
        <v>26.28</v>
      </c>
      <c r="J1125" s="82">
        <v>-4.84</v>
      </c>
      <c r="K1125" s="83" t="s">
        <v>112</v>
      </c>
      <c r="L1125" s="84" t="str">
        <f t="shared" si="273"/>
        <v>Yes</v>
      </c>
    </row>
    <row r="1126" spans="1:12" x14ac:dyDescent="0.25">
      <c r="A1126" s="129" t="s">
        <v>770</v>
      </c>
      <c r="B1126" s="79" t="s">
        <v>50</v>
      </c>
      <c r="C1126" s="85">
        <v>32715.424857999998</v>
      </c>
      <c r="D1126" s="81" t="str">
        <f t="shared" si="270"/>
        <v>N/A</v>
      </c>
      <c r="E1126" s="85">
        <v>33220.223123999996</v>
      </c>
      <c r="F1126" s="81" t="str">
        <f t="shared" si="271"/>
        <v>N/A</v>
      </c>
      <c r="G1126" s="85">
        <v>33745.501862999998</v>
      </c>
      <c r="H1126" s="81" t="str">
        <f t="shared" si="272"/>
        <v>N/A</v>
      </c>
      <c r="I1126" s="82">
        <v>1.5429999999999999</v>
      </c>
      <c r="J1126" s="82">
        <v>1.581</v>
      </c>
      <c r="K1126" s="83" t="s">
        <v>112</v>
      </c>
      <c r="L1126" s="84" t="str">
        <f t="shared" si="273"/>
        <v>Yes</v>
      </c>
    </row>
    <row r="1127" spans="1:12" x14ac:dyDescent="0.25">
      <c r="A1127" s="129" t="s">
        <v>771</v>
      </c>
      <c r="B1127" s="79" t="s">
        <v>50</v>
      </c>
      <c r="C1127" s="85" t="s">
        <v>1088</v>
      </c>
      <c r="D1127" s="81" t="str">
        <f t="shared" si="270"/>
        <v>N/A</v>
      </c>
      <c r="E1127" s="85" t="s">
        <v>1088</v>
      </c>
      <c r="F1127" s="81" t="str">
        <f t="shared" si="271"/>
        <v>N/A</v>
      </c>
      <c r="G1127" s="85" t="s">
        <v>1088</v>
      </c>
      <c r="H1127" s="81" t="str">
        <f t="shared" si="272"/>
        <v>N/A</v>
      </c>
      <c r="I1127" s="82" t="s">
        <v>1088</v>
      </c>
      <c r="J1127" s="82" t="s">
        <v>1088</v>
      </c>
      <c r="K1127" s="83" t="s">
        <v>112</v>
      </c>
      <c r="L1127" s="84" t="str">
        <f t="shared" si="273"/>
        <v>N/A</v>
      </c>
    </row>
    <row r="1128" spans="1:12" x14ac:dyDescent="0.25">
      <c r="A1128" s="148" t="s">
        <v>585</v>
      </c>
      <c r="B1128" s="79" t="s">
        <v>50</v>
      </c>
      <c r="C1128" s="85">
        <v>24708.791716</v>
      </c>
      <c r="D1128" s="81" t="str">
        <f t="shared" si="270"/>
        <v>N/A</v>
      </c>
      <c r="E1128" s="85">
        <v>25211.990892999998</v>
      </c>
      <c r="F1128" s="81" t="str">
        <f t="shared" si="271"/>
        <v>N/A</v>
      </c>
      <c r="G1128" s="85">
        <v>27723.304905000001</v>
      </c>
      <c r="H1128" s="81" t="str">
        <f t="shared" si="272"/>
        <v>N/A</v>
      </c>
      <c r="I1128" s="82">
        <v>2.0369999999999999</v>
      </c>
      <c r="J1128" s="82">
        <v>9.9610000000000003</v>
      </c>
      <c r="K1128" s="83" t="s">
        <v>112</v>
      </c>
      <c r="L1128" s="84" t="str">
        <f t="shared" si="273"/>
        <v>Yes</v>
      </c>
    </row>
    <row r="1129" spans="1:12" x14ac:dyDescent="0.25">
      <c r="A1129" s="129" t="s">
        <v>772</v>
      </c>
      <c r="B1129" s="79" t="s">
        <v>50</v>
      </c>
      <c r="C1129" s="85">
        <v>31261.837145000001</v>
      </c>
      <c r="D1129" s="81" t="str">
        <f t="shared" si="270"/>
        <v>N/A</v>
      </c>
      <c r="E1129" s="85">
        <v>32345.684689000002</v>
      </c>
      <c r="F1129" s="81" t="str">
        <f t="shared" si="271"/>
        <v>N/A</v>
      </c>
      <c r="G1129" s="85">
        <v>36260.011202000002</v>
      </c>
      <c r="H1129" s="81" t="str">
        <f t="shared" si="272"/>
        <v>N/A</v>
      </c>
      <c r="I1129" s="82">
        <v>3.4670000000000001</v>
      </c>
      <c r="J1129" s="82">
        <v>12.1</v>
      </c>
      <c r="K1129" s="83" t="s">
        <v>112</v>
      </c>
      <c r="L1129" s="84" t="str">
        <f t="shared" si="273"/>
        <v>Yes</v>
      </c>
    </row>
    <row r="1130" spans="1:12" x14ac:dyDescent="0.25">
      <c r="A1130" s="129" t="s">
        <v>773</v>
      </c>
      <c r="B1130" s="79" t="s">
        <v>50</v>
      </c>
      <c r="C1130" s="85">
        <v>10485.536142999999</v>
      </c>
      <c r="D1130" s="81" t="str">
        <f t="shared" si="270"/>
        <v>N/A</v>
      </c>
      <c r="E1130" s="85">
        <v>10388.321661</v>
      </c>
      <c r="F1130" s="81" t="str">
        <f t="shared" si="271"/>
        <v>N/A</v>
      </c>
      <c r="G1130" s="85">
        <v>10851.520587999999</v>
      </c>
      <c r="H1130" s="81" t="str">
        <f t="shared" si="272"/>
        <v>N/A</v>
      </c>
      <c r="I1130" s="82">
        <v>-0.92700000000000005</v>
      </c>
      <c r="J1130" s="82">
        <v>4.4589999999999996</v>
      </c>
      <c r="K1130" s="83" t="s">
        <v>112</v>
      </c>
      <c r="L1130" s="84" t="str">
        <f t="shared" si="273"/>
        <v>Yes</v>
      </c>
    </row>
    <row r="1131" spans="1:12" x14ac:dyDescent="0.25">
      <c r="A1131" s="129" t="s">
        <v>866</v>
      </c>
      <c r="B1131" s="79" t="s">
        <v>50</v>
      </c>
      <c r="C1131" s="85">
        <v>4305.6541667000001</v>
      </c>
      <c r="D1131" s="81" t="str">
        <f t="shared" si="270"/>
        <v>N/A</v>
      </c>
      <c r="E1131" s="85">
        <v>4901.0160476999999</v>
      </c>
      <c r="F1131" s="81" t="str">
        <f t="shared" si="271"/>
        <v>N/A</v>
      </c>
      <c r="G1131" s="85">
        <v>4903.8494533000003</v>
      </c>
      <c r="H1131" s="81" t="str">
        <f t="shared" si="272"/>
        <v>N/A</v>
      </c>
      <c r="I1131" s="82">
        <v>13.83</v>
      </c>
      <c r="J1131" s="82">
        <v>5.7799999999999997E-2</v>
      </c>
      <c r="K1131" s="83" t="s">
        <v>112</v>
      </c>
      <c r="L1131" s="84" t="str">
        <f t="shared" si="273"/>
        <v>Yes</v>
      </c>
    </row>
    <row r="1132" spans="1:12" x14ac:dyDescent="0.25">
      <c r="A1132" s="129" t="s">
        <v>788</v>
      </c>
      <c r="B1132" s="79" t="s">
        <v>50</v>
      </c>
      <c r="C1132" s="85">
        <v>28279.727191000002</v>
      </c>
      <c r="D1132" s="81" t="str">
        <f t="shared" si="270"/>
        <v>N/A</v>
      </c>
      <c r="E1132" s="85">
        <v>28579.790127</v>
      </c>
      <c r="F1132" s="81" t="str">
        <f t="shared" si="271"/>
        <v>N/A</v>
      </c>
      <c r="G1132" s="85">
        <v>31557.369609000001</v>
      </c>
      <c r="H1132" s="81" t="str">
        <f t="shared" si="272"/>
        <v>N/A</v>
      </c>
      <c r="I1132" s="82">
        <v>1.0609999999999999</v>
      </c>
      <c r="J1132" s="82">
        <v>10.42</v>
      </c>
      <c r="K1132" s="83" t="s">
        <v>112</v>
      </c>
      <c r="L1132" s="84" t="str">
        <f t="shared" si="273"/>
        <v>Yes</v>
      </c>
    </row>
    <row r="1133" spans="1:12" x14ac:dyDescent="0.25">
      <c r="A1133" s="129" t="s">
        <v>774</v>
      </c>
      <c r="B1133" s="79" t="s">
        <v>50</v>
      </c>
      <c r="C1133" s="85" t="s">
        <v>1088</v>
      </c>
      <c r="D1133" s="81" t="str">
        <f t="shared" si="270"/>
        <v>N/A</v>
      </c>
      <c r="E1133" s="85" t="s">
        <v>1088</v>
      </c>
      <c r="F1133" s="81" t="str">
        <f t="shared" si="271"/>
        <v>N/A</v>
      </c>
      <c r="G1133" s="85" t="s">
        <v>1088</v>
      </c>
      <c r="H1133" s="81" t="str">
        <f t="shared" si="272"/>
        <v>N/A</v>
      </c>
      <c r="I1133" s="82" t="s">
        <v>1088</v>
      </c>
      <c r="J1133" s="82" t="s">
        <v>1088</v>
      </c>
      <c r="K1133" s="83" t="s">
        <v>112</v>
      </c>
      <c r="L1133" s="84" t="str">
        <f t="shared" si="273"/>
        <v>N/A</v>
      </c>
    </row>
    <row r="1134" spans="1:12" x14ac:dyDescent="0.25">
      <c r="A1134" s="148" t="s">
        <v>588</v>
      </c>
      <c r="B1134" s="79" t="s">
        <v>50</v>
      </c>
      <c r="C1134" s="85">
        <v>4622.5297128000002</v>
      </c>
      <c r="D1134" s="81" t="str">
        <f t="shared" si="270"/>
        <v>N/A</v>
      </c>
      <c r="E1134" s="85">
        <v>3989.8389978</v>
      </c>
      <c r="F1134" s="81" t="str">
        <f t="shared" si="271"/>
        <v>N/A</v>
      </c>
      <c r="G1134" s="85">
        <v>1471.8347421000001</v>
      </c>
      <c r="H1134" s="81" t="str">
        <f t="shared" si="272"/>
        <v>N/A</v>
      </c>
      <c r="I1134" s="82">
        <v>-13.7</v>
      </c>
      <c r="J1134" s="82">
        <v>-63.1</v>
      </c>
      <c r="K1134" s="83" t="s">
        <v>112</v>
      </c>
      <c r="L1134" s="84" t="str">
        <f t="shared" si="273"/>
        <v>No</v>
      </c>
    </row>
    <row r="1135" spans="1:12" x14ac:dyDescent="0.25">
      <c r="A1135" s="129" t="s">
        <v>775</v>
      </c>
      <c r="B1135" s="79" t="s">
        <v>50</v>
      </c>
      <c r="C1135" s="85">
        <v>1286.8423009000001</v>
      </c>
      <c r="D1135" s="81" t="str">
        <f t="shared" si="270"/>
        <v>N/A</v>
      </c>
      <c r="E1135" s="85">
        <v>1168.3031993</v>
      </c>
      <c r="F1135" s="81" t="str">
        <f t="shared" si="271"/>
        <v>N/A</v>
      </c>
      <c r="G1135" s="85">
        <v>927.42351885000005</v>
      </c>
      <c r="H1135" s="81" t="str">
        <f t="shared" si="272"/>
        <v>N/A</v>
      </c>
      <c r="I1135" s="82">
        <v>-9.2100000000000009</v>
      </c>
      <c r="J1135" s="82">
        <v>-20.6</v>
      </c>
      <c r="K1135" s="83" t="s">
        <v>112</v>
      </c>
      <c r="L1135" s="84" t="str">
        <f t="shared" si="273"/>
        <v>No</v>
      </c>
    </row>
    <row r="1136" spans="1:12" x14ac:dyDescent="0.25">
      <c r="A1136" s="129" t="s">
        <v>776</v>
      </c>
      <c r="B1136" s="79" t="s">
        <v>50</v>
      </c>
      <c r="C1136" s="85" t="s">
        <v>1088</v>
      </c>
      <c r="D1136" s="81" t="str">
        <f t="shared" si="270"/>
        <v>N/A</v>
      </c>
      <c r="E1136" s="85" t="s">
        <v>1088</v>
      </c>
      <c r="F1136" s="81" t="str">
        <f t="shared" si="271"/>
        <v>N/A</v>
      </c>
      <c r="G1136" s="85" t="s">
        <v>1088</v>
      </c>
      <c r="H1136" s="81" t="str">
        <f t="shared" si="272"/>
        <v>N/A</v>
      </c>
      <c r="I1136" s="82" t="s">
        <v>1088</v>
      </c>
      <c r="J1136" s="82" t="s">
        <v>1088</v>
      </c>
      <c r="K1136" s="83" t="s">
        <v>112</v>
      </c>
      <c r="L1136" s="84" t="str">
        <f t="shared" si="273"/>
        <v>N/A</v>
      </c>
    </row>
    <row r="1137" spans="1:12" x14ac:dyDescent="0.25">
      <c r="A1137" s="129" t="s">
        <v>777</v>
      </c>
      <c r="B1137" s="79" t="s">
        <v>50</v>
      </c>
      <c r="C1137" s="85">
        <v>2664.4664723000001</v>
      </c>
      <c r="D1137" s="81" t="str">
        <f t="shared" si="270"/>
        <v>N/A</v>
      </c>
      <c r="E1137" s="85">
        <v>2156.4102189999999</v>
      </c>
      <c r="F1137" s="81" t="str">
        <f t="shared" si="271"/>
        <v>N/A</v>
      </c>
      <c r="G1137" s="85">
        <v>1815.3052425000001</v>
      </c>
      <c r="H1137" s="81" t="str">
        <f t="shared" si="272"/>
        <v>N/A</v>
      </c>
      <c r="I1137" s="82">
        <v>-19.100000000000001</v>
      </c>
      <c r="J1137" s="82">
        <v>-15.8</v>
      </c>
      <c r="K1137" s="83" t="s">
        <v>112</v>
      </c>
      <c r="L1137" s="84" t="str">
        <f t="shared" si="273"/>
        <v>No</v>
      </c>
    </row>
    <row r="1138" spans="1:12" x14ac:dyDescent="0.25">
      <c r="A1138" s="129" t="s">
        <v>778</v>
      </c>
      <c r="B1138" s="79" t="s">
        <v>50</v>
      </c>
      <c r="C1138" s="85">
        <v>3863.6119773999999</v>
      </c>
      <c r="D1138" s="81" t="str">
        <f t="shared" si="270"/>
        <v>N/A</v>
      </c>
      <c r="E1138" s="85">
        <v>4236.1164765000003</v>
      </c>
      <c r="F1138" s="81" t="str">
        <f t="shared" si="271"/>
        <v>N/A</v>
      </c>
      <c r="G1138" s="85">
        <v>2109.4113452000001</v>
      </c>
      <c r="H1138" s="81" t="str">
        <f t="shared" si="272"/>
        <v>N/A</v>
      </c>
      <c r="I1138" s="82">
        <v>9.641</v>
      </c>
      <c r="J1138" s="82">
        <v>-50.2</v>
      </c>
      <c r="K1138" s="83" t="s">
        <v>112</v>
      </c>
      <c r="L1138" s="84" t="str">
        <f t="shared" si="273"/>
        <v>No</v>
      </c>
    </row>
    <row r="1139" spans="1:12" x14ac:dyDescent="0.25">
      <c r="A1139" s="129" t="s">
        <v>779</v>
      </c>
      <c r="B1139" s="79" t="s">
        <v>50</v>
      </c>
      <c r="C1139" s="85">
        <v>13529.398737</v>
      </c>
      <c r="D1139" s="81" t="str">
        <f t="shared" si="270"/>
        <v>N/A</v>
      </c>
      <c r="E1139" s="85">
        <v>9099.0488029000007</v>
      </c>
      <c r="F1139" s="81" t="str">
        <f t="shared" si="271"/>
        <v>N/A</v>
      </c>
      <c r="G1139" s="85">
        <v>2527.5504237</v>
      </c>
      <c r="H1139" s="81" t="str">
        <f t="shared" si="272"/>
        <v>N/A</v>
      </c>
      <c r="I1139" s="82">
        <v>-32.700000000000003</v>
      </c>
      <c r="J1139" s="82">
        <v>-72.2</v>
      </c>
      <c r="K1139" s="83" t="s">
        <v>112</v>
      </c>
      <c r="L1139" s="84" t="str">
        <f t="shared" si="273"/>
        <v>No</v>
      </c>
    </row>
    <row r="1140" spans="1:12" x14ac:dyDescent="0.25">
      <c r="A1140" s="129" t="s">
        <v>780</v>
      </c>
      <c r="B1140" s="79" t="s">
        <v>50</v>
      </c>
      <c r="C1140" s="85">
        <v>23772.650734999999</v>
      </c>
      <c r="D1140" s="81" t="str">
        <f t="shared" si="270"/>
        <v>N/A</v>
      </c>
      <c r="E1140" s="85">
        <v>19416.409374999999</v>
      </c>
      <c r="F1140" s="81" t="str">
        <f t="shared" si="271"/>
        <v>N/A</v>
      </c>
      <c r="G1140" s="85">
        <v>3856.8120039999999</v>
      </c>
      <c r="H1140" s="81" t="str">
        <f t="shared" si="272"/>
        <v>N/A</v>
      </c>
      <c r="I1140" s="82">
        <v>-18.3</v>
      </c>
      <c r="J1140" s="82">
        <v>-80.099999999999994</v>
      </c>
      <c r="K1140" s="83" t="s">
        <v>112</v>
      </c>
      <c r="L1140" s="84" t="str">
        <f t="shared" si="273"/>
        <v>No</v>
      </c>
    </row>
    <row r="1141" spans="1:12" x14ac:dyDescent="0.25">
      <c r="A1141" s="129" t="s">
        <v>781</v>
      </c>
      <c r="B1141" s="79" t="s">
        <v>50</v>
      </c>
      <c r="C1141" s="85" t="s">
        <v>1088</v>
      </c>
      <c r="D1141" s="81" t="str">
        <f t="shared" si="270"/>
        <v>N/A</v>
      </c>
      <c r="E1141" s="85" t="s">
        <v>1088</v>
      </c>
      <c r="F1141" s="81" t="str">
        <f t="shared" si="271"/>
        <v>N/A</v>
      </c>
      <c r="G1141" s="85" t="s">
        <v>1088</v>
      </c>
      <c r="H1141" s="81" t="str">
        <f t="shared" si="272"/>
        <v>N/A</v>
      </c>
      <c r="I1141" s="82" t="s">
        <v>1088</v>
      </c>
      <c r="J1141" s="82" t="s">
        <v>1088</v>
      </c>
      <c r="K1141" s="83" t="s">
        <v>112</v>
      </c>
      <c r="L1141" s="84" t="str">
        <f t="shared" si="273"/>
        <v>N/A</v>
      </c>
    </row>
    <row r="1142" spans="1:12" x14ac:dyDescent="0.25">
      <c r="A1142" s="148" t="s">
        <v>590</v>
      </c>
      <c r="B1142" s="79" t="s">
        <v>50</v>
      </c>
      <c r="C1142" s="85">
        <v>2588.8196761999998</v>
      </c>
      <c r="D1142" s="81" t="str">
        <f t="shared" si="270"/>
        <v>N/A</v>
      </c>
      <c r="E1142" s="85">
        <v>2294.8239450999999</v>
      </c>
      <c r="F1142" s="81" t="str">
        <f t="shared" si="271"/>
        <v>N/A</v>
      </c>
      <c r="G1142" s="85">
        <v>1689.0252888</v>
      </c>
      <c r="H1142" s="81" t="str">
        <f t="shared" si="272"/>
        <v>N/A</v>
      </c>
      <c r="I1142" s="82">
        <v>-11.4</v>
      </c>
      <c r="J1142" s="82">
        <v>-26.4</v>
      </c>
      <c r="K1142" s="83" t="s">
        <v>112</v>
      </c>
      <c r="L1142" s="84" t="str">
        <f t="shared" si="273"/>
        <v>No</v>
      </c>
    </row>
    <row r="1143" spans="1:12" x14ac:dyDescent="0.25">
      <c r="A1143" s="129" t="s">
        <v>782</v>
      </c>
      <c r="B1143" s="79" t="s">
        <v>50</v>
      </c>
      <c r="C1143" s="85">
        <v>2266.8272026999998</v>
      </c>
      <c r="D1143" s="81" t="str">
        <f t="shared" si="270"/>
        <v>N/A</v>
      </c>
      <c r="E1143" s="85">
        <v>1933.7668134</v>
      </c>
      <c r="F1143" s="81" t="str">
        <f t="shared" si="271"/>
        <v>N/A</v>
      </c>
      <c r="G1143" s="85">
        <v>1606.3310593000001</v>
      </c>
      <c r="H1143" s="81" t="str">
        <f t="shared" si="272"/>
        <v>N/A</v>
      </c>
      <c r="I1143" s="82">
        <v>-14.7</v>
      </c>
      <c r="J1143" s="82">
        <v>-16.899999999999999</v>
      </c>
      <c r="K1143" s="83" t="s">
        <v>112</v>
      </c>
      <c r="L1143" s="84" t="str">
        <f t="shared" si="273"/>
        <v>No</v>
      </c>
    </row>
    <row r="1144" spans="1:12" x14ac:dyDescent="0.25">
      <c r="A1144" s="129" t="s">
        <v>783</v>
      </c>
      <c r="B1144" s="79" t="s">
        <v>50</v>
      </c>
      <c r="C1144" s="85" t="s">
        <v>1088</v>
      </c>
      <c r="D1144" s="81" t="str">
        <f t="shared" si="270"/>
        <v>N/A</v>
      </c>
      <c r="E1144" s="85" t="s">
        <v>1088</v>
      </c>
      <c r="F1144" s="81" t="str">
        <f t="shared" si="271"/>
        <v>N/A</v>
      </c>
      <c r="G1144" s="85" t="s">
        <v>1088</v>
      </c>
      <c r="H1144" s="81" t="str">
        <f t="shared" si="272"/>
        <v>N/A</v>
      </c>
      <c r="I1144" s="82" t="s">
        <v>1088</v>
      </c>
      <c r="J1144" s="82" t="s">
        <v>1088</v>
      </c>
      <c r="K1144" s="83" t="s">
        <v>112</v>
      </c>
      <c r="L1144" s="84" t="str">
        <f t="shared" si="273"/>
        <v>N/A</v>
      </c>
    </row>
    <row r="1145" spans="1:12" x14ac:dyDescent="0.25">
      <c r="A1145" s="129" t="s">
        <v>784</v>
      </c>
      <c r="B1145" s="79" t="s">
        <v>50</v>
      </c>
      <c r="C1145" s="85">
        <v>2801.1372548999998</v>
      </c>
      <c r="D1145" s="81" t="str">
        <f t="shared" si="270"/>
        <v>N/A</v>
      </c>
      <c r="E1145" s="85">
        <v>2934.1094890999998</v>
      </c>
      <c r="F1145" s="81" t="str">
        <f t="shared" si="271"/>
        <v>N/A</v>
      </c>
      <c r="G1145" s="85">
        <v>2107.1336760999998</v>
      </c>
      <c r="H1145" s="81" t="str">
        <f t="shared" si="272"/>
        <v>N/A</v>
      </c>
      <c r="I1145" s="82">
        <v>4.7469999999999999</v>
      </c>
      <c r="J1145" s="82">
        <v>-28.2</v>
      </c>
      <c r="K1145" s="83" t="s">
        <v>112</v>
      </c>
      <c r="L1145" s="84" t="str">
        <f t="shared" si="273"/>
        <v>No</v>
      </c>
    </row>
    <row r="1146" spans="1:12" x14ac:dyDescent="0.25">
      <c r="A1146" s="129" t="s">
        <v>785</v>
      </c>
      <c r="B1146" s="79" t="s">
        <v>50</v>
      </c>
      <c r="C1146" s="85">
        <v>3228.0529247999998</v>
      </c>
      <c r="D1146" s="81" t="str">
        <f t="shared" si="270"/>
        <v>N/A</v>
      </c>
      <c r="E1146" s="85">
        <v>3122.4095880999998</v>
      </c>
      <c r="F1146" s="81" t="str">
        <f t="shared" si="271"/>
        <v>N/A</v>
      </c>
      <c r="G1146" s="85">
        <v>2895.3816413999998</v>
      </c>
      <c r="H1146" s="81" t="str">
        <f t="shared" si="272"/>
        <v>N/A</v>
      </c>
      <c r="I1146" s="82">
        <v>-3.27</v>
      </c>
      <c r="J1146" s="82">
        <v>-7.27</v>
      </c>
      <c r="K1146" s="83" t="s">
        <v>112</v>
      </c>
      <c r="L1146" s="84" t="str">
        <f t="shared" si="273"/>
        <v>Yes</v>
      </c>
    </row>
    <row r="1147" spans="1:12" x14ac:dyDescent="0.25">
      <c r="A1147" s="129" t="s">
        <v>786</v>
      </c>
      <c r="B1147" s="79" t="s">
        <v>50</v>
      </c>
      <c r="C1147" s="85">
        <v>2126.0979020999998</v>
      </c>
      <c r="D1147" s="81" t="str">
        <f t="shared" si="270"/>
        <v>N/A</v>
      </c>
      <c r="E1147" s="85">
        <v>1901.504817</v>
      </c>
      <c r="F1147" s="81" t="str">
        <f t="shared" si="271"/>
        <v>N/A</v>
      </c>
      <c r="G1147" s="85">
        <v>1025.2929524000001</v>
      </c>
      <c r="H1147" s="81" t="str">
        <f t="shared" si="272"/>
        <v>N/A</v>
      </c>
      <c r="I1147" s="82">
        <v>-10.6</v>
      </c>
      <c r="J1147" s="82">
        <v>-46.1</v>
      </c>
      <c r="K1147" s="83" t="s">
        <v>112</v>
      </c>
      <c r="L1147" s="84" t="str">
        <f t="shared" si="273"/>
        <v>No</v>
      </c>
    </row>
    <row r="1148" spans="1:12" x14ac:dyDescent="0.25">
      <c r="A1148" s="129" t="s">
        <v>787</v>
      </c>
      <c r="B1148" s="96" t="s">
        <v>50</v>
      </c>
      <c r="C1148" s="94" t="s">
        <v>1088</v>
      </c>
      <c r="D1148" s="98" t="str">
        <f t="shared" si="270"/>
        <v>N/A</v>
      </c>
      <c r="E1148" s="94" t="s">
        <v>1088</v>
      </c>
      <c r="F1148" s="98" t="str">
        <f t="shared" si="271"/>
        <v>N/A</v>
      </c>
      <c r="G1148" s="94" t="s">
        <v>1088</v>
      </c>
      <c r="H1148" s="98" t="str">
        <f t="shared" si="272"/>
        <v>N/A</v>
      </c>
      <c r="I1148" s="99" t="s">
        <v>1088</v>
      </c>
      <c r="J1148" s="99" t="s">
        <v>1088</v>
      </c>
      <c r="K1148" s="90" t="s">
        <v>112</v>
      </c>
      <c r="L1148" s="92" t="str">
        <f t="shared" si="273"/>
        <v>N/A</v>
      </c>
    </row>
    <row r="1149" spans="1:12" x14ac:dyDescent="0.25">
      <c r="A1149" s="219" t="s">
        <v>403</v>
      </c>
      <c r="B1149" s="220"/>
      <c r="C1149" s="220"/>
      <c r="D1149" s="220"/>
      <c r="E1149" s="220"/>
      <c r="F1149" s="220"/>
      <c r="G1149" s="220"/>
      <c r="H1149" s="220"/>
      <c r="I1149" s="220"/>
      <c r="J1149" s="220"/>
      <c r="K1149" s="220"/>
      <c r="L1149" s="221"/>
    </row>
    <row r="1150" spans="1:12" x14ac:dyDescent="0.25">
      <c r="A1150" s="148" t="s">
        <v>404</v>
      </c>
      <c r="B1150" s="130" t="s">
        <v>50</v>
      </c>
      <c r="C1150" s="143">
        <v>170900312</v>
      </c>
      <c r="D1150" s="102" t="str">
        <f t="shared" ref="D1150:D1219" si="274">IF($B1150="N/A","N/A",IF(C1150&gt;10,"No",IF(C1150&lt;-10,"No","Yes")))</f>
        <v>N/A</v>
      </c>
      <c r="E1150" s="143">
        <v>180539120</v>
      </c>
      <c r="F1150" s="102" t="str">
        <f t="shared" ref="F1150:F1219" si="275">IF($B1150="N/A","N/A",IF(E1150&gt;10,"No",IF(E1150&lt;-10,"No","Yes")))</f>
        <v>N/A</v>
      </c>
      <c r="G1150" s="143">
        <v>269649702</v>
      </c>
      <c r="H1150" s="102" t="str">
        <f t="shared" ref="H1150:H1219" si="276">IF($B1150="N/A","N/A",IF(G1150&gt;10,"No",IF(G1150&lt;-10,"No","Yes")))</f>
        <v>N/A</v>
      </c>
      <c r="I1150" s="103">
        <v>5.64</v>
      </c>
      <c r="J1150" s="103">
        <v>49.36</v>
      </c>
      <c r="K1150" s="109" t="s">
        <v>112</v>
      </c>
      <c r="L1150" s="104" t="str">
        <f t="shared" ref="L1150:L1181" si="277">IF(J1150="Div by 0", "N/A", IF(K1150="N/A","N/A", IF(J1150&gt;VALUE(MID(K1150,1,2)), "No", IF(J1150&lt;-1*VALUE(MID(K1150,1,2)), "No", "Yes"))))</f>
        <v>No</v>
      </c>
    </row>
    <row r="1151" spans="1:12" x14ac:dyDescent="0.25">
      <c r="A1151" s="148" t="s">
        <v>97</v>
      </c>
      <c r="B1151" s="79" t="s">
        <v>50</v>
      </c>
      <c r="C1151" s="80">
        <v>24378</v>
      </c>
      <c r="D1151" s="81" t="str">
        <f t="shared" si="274"/>
        <v>N/A</v>
      </c>
      <c r="E1151" s="80">
        <v>28304</v>
      </c>
      <c r="F1151" s="81" t="str">
        <f t="shared" si="275"/>
        <v>N/A</v>
      </c>
      <c r="G1151" s="80">
        <v>35202</v>
      </c>
      <c r="H1151" s="81" t="str">
        <f t="shared" si="276"/>
        <v>N/A</v>
      </c>
      <c r="I1151" s="82">
        <v>16.100000000000001</v>
      </c>
      <c r="J1151" s="82">
        <v>24.37</v>
      </c>
      <c r="K1151" s="83" t="s">
        <v>112</v>
      </c>
      <c r="L1151" s="84" t="str">
        <f t="shared" si="277"/>
        <v>No</v>
      </c>
    </row>
    <row r="1152" spans="1:12" x14ac:dyDescent="0.25">
      <c r="A1152" s="148" t="s">
        <v>405</v>
      </c>
      <c r="B1152" s="79" t="s">
        <v>50</v>
      </c>
      <c r="C1152" s="85">
        <v>7010.4320288999998</v>
      </c>
      <c r="D1152" s="81" t="str">
        <f t="shared" si="274"/>
        <v>N/A</v>
      </c>
      <c r="E1152" s="85">
        <v>6378.5726398999996</v>
      </c>
      <c r="F1152" s="81" t="str">
        <f t="shared" si="275"/>
        <v>N/A</v>
      </c>
      <c r="G1152" s="85">
        <v>7660.0676665999999</v>
      </c>
      <c r="H1152" s="81" t="str">
        <f t="shared" si="276"/>
        <v>N/A</v>
      </c>
      <c r="I1152" s="82">
        <v>-9.01</v>
      </c>
      <c r="J1152" s="82">
        <v>20.09</v>
      </c>
      <c r="K1152" s="83" t="s">
        <v>112</v>
      </c>
      <c r="L1152" s="84" t="str">
        <f t="shared" si="277"/>
        <v>No</v>
      </c>
    </row>
    <row r="1153" spans="1:12" x14ac:dyDescent="0.25">
      <c r="A1153" s="148" t="s">
        <v>406</v>
      </c>
      <c r="B1153" s="79" t="s">
        <v>50</v>
      </c>
      <c r="C1153" s="80">
        <v>6.5020510295999996</v>
      </c>
      <c r="D1153" s="81" t="str">
        <f t="shared" si="274"/>
        <v>N/A</v>
      </c>
      <c r="E1153" s="80">
        <v>5.4833239118000003</v>
      </c>
      <c r="F1153" s="81" t="str">
        <f t="shared" si="275"/>
        <v>N/A</v>
      </c>
      <c r="G1153" s="80">
        <v>5.8898926197000003</v>
      </c>
      <c r="H1153" s="81" t="str">
        <f t="shared" si="276"/>
        <v>N/A</v>
      </c>
      <c r="I1153" s="82">
        <v>-15.7</v>
      </c>
      <c r="J1153" s="82">
        <v>7.415</v>
      </c>
      <c r="K1153" s="83" t="s">
        <v>112</v>
      </c>
      <c r="L1153" s="84" t="str">
        <f t="shared" si="277"/>
        <v>Yes</v>
      </c>
    </row>
    <row r="1154" spans="1:12" x14ac:dyDescent="0.25">
      <c r="A1154" s="148" t="s">
        <v>407</v>
      </c>
      <c r="B1154" s="79" t="s">
        <v>50</v>
      </c>
      <c r="C1154" s="85">
        <v>3580321</v>
      </c>
      <c r="D1154" s="81" t="str">
        <f t="shared" si="274"/>
        <v>N/A</v>
      </c>
      <c r="E1154" s="85">
        <v>3511298</v>
      </c>
      <c r="F1154" s="81" t="str">
        <f t="shared" si="275"/>
        <v>N/A</v>
      </c>
      <c r="G1154" s="85">
        <v>3890079</v>
      </c>
      <c r="H1154" s="81" t="str">
        <f t="shared" si="276"/>
        <v>N/A</v>
      </c>
      <c r="I1154" s="82">
        <v>-1.93</v>
      </c>
      <c r="J1154" s="82">
        <v>10.79</v>
      </c>
      <c r="K1154" s="83" t="s">
        <v>112</v>
      </c>
      <c r="L1154" s="84" t="str">
        <f t="shared" si="277"/>
        <v>Yes</v>
      </c>
    </row>
    <row r="1155" spans="1:12" x14ac:dyDescent="0.25">
      <c r="A1155" s="148" t="s">
        <v>98</v>
      </c>
      <c r="B1155" s="79" t="s">
        <v>50</v>
      </c>
      <c r="C1155" s="80">
        <v>993</v>
      </c>
      <c r="D1155" s="81" t="str">
        <f t="shared" si="274"/>
        <v>N/A</v>
      </c>
      <c r="E1155" s="80">
        <v>863</v>
      </c>
      <c r="F1155" s="81" t="str">
        <f t="shared" si="275"/>
        <v>N/A</v>
      </c>
      <c r="G1155" s="80">
        <v>55</v>
      </c>
      <c r="H1155" s="81" t="str">
        <f t="shared" si="276"/>
        <v>N/A</v>
      </c>
      <c r="I1155" s="82">
        <v>-13.1</v>
      </c>
      <c r="J1155" s="82">
        <v>-93.6</v>
      </c>
      <c r="K1155" s="83" t="s">
        <v>112</v>
      </c>
      <c r="L1155" s="84" t="str">
        <f t="shared" si="277"/>
        <v>No</v>
      </c>
    </row>
    <row r="1156" spans="1:12" x14ac:dyDescent="0.25">
      <c r="A1156" s="148" t="s">
        <v>408</v>
      </c>
      <c r="B1156" s="79" t="s">
        <v>50</v>
      </c>
      <c r="C1156" s="85">
        <v>3605.5599194000001</v>
      </c>
      <c r="D1156" s="81" t="str">
        <f t="shared" si="274"/>
        <v>N/A</v>
      </c>
      <c r="E1156" s="85">
        <v>4068.7114716000001</v>
      </c>
      <c r="F1156" s="81" t="str">
        <f t="shared" si="275"/>
        <v>N/A</v>
      </c>
      <c r="G1156" s="85">
        <v>70728.709090999997</v>
      </c>
      <c r="H1156" s="81" t="str">
        <f t="shared" si="276"/>
        <v>N/A</v>
      </c>
      <c r="I1156" s="82">
        <v>12.85</v>
      </c>
      <c r="J1156" s="82">
        <v>1638</v>
      </c>
      <c r="K1156" s="83" t="s">
        <v>112</v>
      </c>
      <c r="L1156" s="84" t="str">
        <f t="shared" si="277"/>
        <v>No</v>
      </c>
    </row>
    <row r="1157" spans="1:12" x14ac:dyDescent="0.25">
      <c r="A1157" s="148" t="s">
        <v>409</v>
      </c>
      <c r="B1157" s="79" t="s">
        <v>50</v>
      </c>
      <c r="C1157" s="85">
        <v>3367994</v>
      </c>
      <c r="D1157" s="81" t="str">
        <f t="shared" si="274"/>
        <v>N/A</v>
      </c>
      <c r="E1157" s="85">
        <v>2684557</v>
      </c>
      <c r="F1157" s="81" t="str">
        <f t="shared" si="275"/>
        <v>N/A</v>
      </c>
      <c r="G1157" s="85">
        <v>22092183</v>
      </c>
      <c r="H1157" s="81" t="str">
        <f t="shared" si="276"/>
        <v>N/A</v>
      </c>
      <c r="I1157" s="82">
        <v>-20.3</v>
      </c>
      <c r="J1157" s="82">
        <v>722.9</v>
      </c>
      <c r="K1157" s="83" t="s">
        <v>112</v>
      </c>
      <c r="L1157" s="84" t="str">
        <f t="shared" si="277"/>
        <v>No</v>
      </c>
    </row>
    <row r="1158" spans="1:12" x14ac:dyDescent="0.25">
      <c r="A1158" s="148" t="s">
        <v>410</v>
      </c>
      <c r="B1158" s="79" t="s">
        <v>50</v>
      </c>
      <c r="C1158" s="80">
        <v>133</v>
      </c>
      <c r="D1158" s="81" t="str">
        <f t="shared" si="274"/>
        <v>N/A</v>
      </c>
      <c r="E1158" s="80">
        <v>663</v>
      </c>
      <c r="F1158" s="81" t="str">
        <f t="shared" si="275"/>
        <v>N/A</v>
      </c>
      <c r="G1158" s="80">
        <v>1403</v>
      </c>
      <c r="H1158" s="81" t="str">
        <f t="shared" si="276"/>
        <v>N/A</v>
      </c>
      <c r="I1158" s="82">
        <v>398.5</v>
      </c>
      <c r="J1158" s="82">
        <v>111.6</v>
      </c>
      <c r="K1158" s="83" t="s">
        <v>112</v>
      </c>
      <c r="L1158" s="84" t="str">
        <f t="shared" si="277"/>
        <v>No</v>
      </c>
    </row>
    <row r="1159" spans="1:12" x14ac:dyDescent="0.25">
      <c r="A1159" s="148" t="s">
        <v>809</v>
      </c>
      <c r="B1159" s="79" t="s">
        <v>50</v>
      </c>
      <c r="C1159" s="85">
        <v>25323.263158000002</v>
      </c>
      <c r="D1159" s="81" t="str">
        <f t="shared" si="274"/>
        <v>N/A</v>
      </c>
      <c r="E1159" s="85">
        <v>4049.1055806999998</v>
      </c>
      <c r="F1159" s="81" t="str">
        <f t="shared" si="275"/>
        <v>N/A</v>
      </c>
      <c r="G1159" s="85">
        <v>15746.388453</v>
      </c>
      <c r="H1159" s="81" t="str">
        <f t="shared" si="276"/>
        <v>N/A</v>
      </c>
      <c r="I1159" s="82">
        <v>-84</v>
      </c>
      <c r="J1159" s="82">
        <v>288.89999999999998</v>
      </c>
      <c r="K1159" s="83" t="s">
        <v>112</v>
      </c>
      <c r="L1159" s="84" t="str">
        <f t="shared" si="277"/>
        <v>No</v>
      </c>
    </row>
    <row r="1160" spans="1:12" x14ac:dyDescent="0.25">
      <c r="A1160" s="148" t="s">
        <v>411</v>
      </c>
      <c r="B1160" s="79" t="s">
        <v>50</v>
      </c>
      <c r="C1160" s="85">
        <v>242054500</v>
      </c>
      <c r="D1160" s="81" t="str">
        <f t="shared" si="274"/>
        <v>N/A</v>
      </c>
      <c r="E1160" s="85">
        <v>237464322</v>
      </c>
      <c r="F1160" s="81" t="str">
        <f t="shared" si="275"/>
        <v>N/A</v>
      </c>
      <c r="G1160" s="85">
        <v>298529994</v>
      </c>
      <c r="H1160" s="81" t="str">
        <f t="shared" si="276"/>
        <v>N/A</v>
      </c>
      <c r="I1160" s="82">
        <v>-1.9</v>
      </c>
      <c r="J1160" s="82">
        <v>25.72</v>
      </c>
      <c r="K1160" s="83" t="s">
        <v>112</v>
      </c>
      <c r="L1160" s="84" t="str">
        <f t="shared" si="277"/>
        <v>No</v>
      </c>
    </row>
    <row r="1161" spans="1:12" x14ac:dyDescent="0.25">
      <c r="A1161" s="148" t="s">
        <v>99</v>
      </c>
      <c r="B1161" s="79" t="s">
        <v>50</v>
      </c>
      <c r="C1161" s="80">
        <v>1257</v>
      </c>
      <c r="D1161" s="81" t="str">
        <f t="shared" si="274"/>
        <v>N/A</v>
      </c>
      <c r="E1161" s="80">
        <v>1229</v>
      </c>
      <c r="F1161" s="81" t="str">
        <f t="shared" si="275"/>
        <v>N/A</v>
      </c>
      <c r="G1161" s="80">
        <v>1167</v>
      </c>
      <c r="H1161" s="81" t="str">
        <f t="shared" si="276"/>
        <v>N/A</v>
      </c>
      <c r="I1161" s="82">
        <v>-2.23</v>
      </c>
      <c r="J1161" s="82">
        <v>-5.04</v>
      </c>
      <c r="K1161" s="83" t="s">
        <v>112</v>
      </c>
      <c r="L1161" s="84" t="str">
        <f t="shared" si="277"/>
        <v>Yes</v>
      </c>
    </row>
    <row r="1162" spans="1:12" x14ac:dyDescent="0.25">
      <c r="A1162" s="148" t="s">
        <v>412</v>
      </c>
      <c r="B1162" s="79" t="s">
        <v>50</v>
      </c>
      <c r="C1162" s="85">
        <v>192565.23469000001</v>
      </c>
      <c r="D1162" s="81" t="str">
        <f t="shared" si="274"/>
        <v>N/A</v>
      </c>
      <c r="E1162" s="85">
        <v>193217.51180000001</v>
      </c>
      <c r="F1162" s="81" t="str">
        <f t="shared" si="275"/>
        <v>N/A</v>
      </c>
      <c r="G1162" s="85">
        <v>255809.7635</v>
      </c>
      <c r="H1162" s="81" t="str">
        <f t="shared" si="276"/>
        <v>N/A</v>
      </c>
      <c r="I1162" s="82">
        <v>0.3387</v>
      </c>
      <c r="J1162" s="82">
        <v>32.39</v>
      </c>
      <c r="K1162" s="83" t="s">
        <v>112</v>
      </c>
      <c r="L1162" s="84" t="str">
        <f t="shared" si="277"/>
        <v>No</v>
      </c>
    </row>
    <row r="1163" spans="1:12" x14ac:dyDescent="0.25">
      <c r="A1163" s="148" t="s">
        <v>413</v>
      </c>
      <c r="B1163" s="79" t="s">
        <v>50</v>
      </c>
      <c r="C1163" s="85">
        <v>1294436504</v>
      </c>
      <c r="D1163" s="81" t="str">
        <f t="shared" si="274"/>
        <v>N/A</v>
      </c>
      <c r="E1163" s="85">
        <v>1317157913</v>
      </c>
      <c r="F1163" s="81" t="str">
        <f t="shared" si="275"/>
        <v>N/A</v>
      </c>
      <c r="G1163" s="85">
        <v>1320971419</v>
      </c>
      <c r="H1163" s="81" t="str">
        <f t="shared" si="276"/>
        <v>N/A</v>
      </c>
      <c r="I1163" s="82">
        <v>1.7549999999999999</v>
      </c>
      <c r="J1163" s="82">
        <v>0.28949999999999998</v>
      </c>
      <c r="K1163" s="83" t="s">
        <v>112</v>
      </c>
      <c r="L1163" s="84" t="str">
        <f t="shared" si="277"/>
        <v>Yes</v>
      </c>
    </row>
    <row r="1164" spans="1:12" x14ac:dyDescent="0.25">
      <c r="A1164" s="162" t="s">
        <v>414</v>
      </c>
      <c r="B1164" s="80" t="s">
        <v>50</v>
      </c>
      <c r="C1164" s="80">
        <v>29419</v>
      </c>
      <c r="D1164" s="81" t="str">
        <f t="shared" si="274"/>
        <v>N/A</v>
      </c>
      <c r="E1164" s="80">
        <v>28917</v>
      </c>
      <c r="F1164" s="81" t="str">
        <f t="shared" si="275"/>
        <v>N/A</v>
      </c>
      <c r="G1164" s="80">
        <v>28294</v>
      </c>
      <c r="H1164" s="81" t="str">
        <f t="shared" si="276"/>
        <v>N/A</v>
      </c>
      <c r="I1164" s="82">
        <v>-1.71</v>
      </c>
      <c r="J1164" s="82">
        <v>-2.15</v>
      </c>
      <c r="K1164" s="89" t="s">
        <v>112</v>
      </c>
      <c r="L1164" s="84" t="str">
        <f t="shared" si="277"/>
        <v>Yes</v>
      </c>
    </row>
    <row r="1165" spans="1:12" x14ac:dyDescent="0.25">
      <c r="A1165" s="148" t="s">
        <v>415</v>
      </c>
      <c r="B1165" s="79" t="s">
        <v>50</v>
      </c>
      <c r="C1165" s="85">
        <v>44000.017132000001</v>
      </c>
      <c r="D1165" s="81" t="str">
        <f t="shared" si="274"/>
        <v>N/A</v>
      </c>
      <c r="E1165" s="85">
        <v>45549.604488999998</v>
      </c>
      <c r="F1165" s="81" t="str">
        <f t="shared" si="275"/>
        <v>N/A</v>
      </c>
      <c r="G1165" s="85">
        <v>46687.333675000002</v>
      </c>
      <c r="H1165" s="81" t="str">
        <f t="shared" si="276"/>
        <v>N/A</v>
      </c>
      <c r="I1165" s="82">
        <v>3.5219999999999998</v>
      </c>
      <c r="J1165" s="82">
        <v>2.4980000000000002</v>
      </c>
      <c r="K1165" s="83" t="s">
        <v>112</v>
      </c>
      <c r="L1165" s="84" t="str">
        <f t="shared" si="277"/>
        <v>Yes</v>
      </c>
    </row>
    <row r="1166" spans="1:12" x14ac:dyDescent="0.25">
      <c r="A1166" s="148" t="s">
        <v>416</v>
      </c>
      <c r="B1166" s="79" t="s">
        <v>50</v>
      </c>
      <c r="C1166" s="85">
        <v>32845048</v>
      </c>
      <c r="D1166" s="81" t="str">
        <f t="shared" si="274"/>
        <v>N/A</v>
      </c>
      <c r="E1166" s="85">
        <v>30860897</v>
      </c>
      <c r="F1166" s="81" t="str">
        <f t="shared" si="275"/>
        <v>N/A</v>
      </c>
      <c r="G1166" s="85">
        <v>48110431</v>
      </c>
      <c r="H1166" s="81" t="str">
        <f t="shared" si="276"/>
        <v>N/A</v>
      </c>
      <c r="I1166" s="82">
        <v>-6.04</v>
      </c>
      <c r="J1166" s="82">
        <v>55.89</v>
      </c>
      <c r="K1166" s="83" t="s">
        <v>112</v>
      </c>
      <c r="L1166" s="84" t="str">
        <f t="shared" si="277"/>
        <v>No</v>
      </c>
    </row>
    <row r="1167" spans="1:12" x14ac:dyDescent="0.25">
      <c r="A1167" s="148" t="s">
        <v>100</v>
      </c>
      <c r="B1167" s="79" t="s">
        <v>50</v>
      </c>
      <c r="C1167" s="80">
        <v>77967</v>
      </c>
      <c r="D1167" s="81" t="str">
        <f t="shared" si="274"/>
        <v>N/A</v>
      </c>
      <c r="E1167" s="80">
        <v>75730</v>
      </c>
      <c r="F1167" s="81" t="str">
        <f t="shared" si="275"/>
        <v>N/A</v>
      </c>
      <c r="G1167" s="80">
        <v>104433</v>
      </c>
      <c r="H1167" s="81" t="str">
        <f t="shared" si="276"/>
        <v>N/A</v>
      </c>
      <c r="I1167" s="82">
        <v>-2.87</v>
      </c>
      <c r="J1167" s="82">
        <v>37.9</v>
      </c>
      <c r="K1167" s="83" t="s">
        <v>112</v>
      </c>
      <c r="L1167" s="84" t="str">
        <f t="shared" si="277"/>
        <v>No</v>
      </c>
    </row>
    <row r="1168" spans="1:12" x14ac:dyDescent="0.25">
      <c r="A1168" s="148" t="s">
        <v>417</v>
      </c>
      <c r="B1168" s="79" t="s">
        <v>50</v>
      </c>
      <c r="C1168" s="85">
        <v>421.26858799000001</v>
      </c>
      <c r="D1168" s="81" t="str">
        <f t="shared" si="274"/>
        <v>N/A</v>
      </c>
      <c r="E1168" s="85">
        <v>407.51217482999999</v>
      </c>
      <c r="F1168" s="81" t="str">
        <f t="shared" si="275"/>
        <v>N/A</v>
      </c>
      <c r="G1168" s="85">
        <v>460.68226518</v>
      </c>
      <c r="H1168" s="81" t="str">
        <f t="shared" si="276"/>
        <v>N/A</v>
      </c>
      <c r="I1168" s="82">
        <v>-3.27</v>
      </c>
      <c r="J1168" s="82">
        <v>13.05</v>
      </c>
      <c r="K1168" s="83" t="s">
        <v>112</v>
      </c>
      <c r="L1168" s="84" t="str">
        <f t="shared" si="277"/>
        <v>Yes</v>
      </c>
    </row>
    <row r="1169" spans="1:12" x14ac:dyDescent="0.25">
      <c r="A1169" s="148" t="s">
        <v>418</v>
      </c>
      <c r="B1169" s="79" t="s">
        <v>50</v>
      </c>
      <c r="C1169" s="85">
        <v>7523439</v>
      </c>
      <c r="D1169" s="81" t="str">
        <f t="shared" si="274"/>
        <v>N/A</v>
      </c>
      <c r="E1169" s="85">
        <v>8073384</v>
      </c>
      <c r="F1169" s="81" t="str">
        <f t="shared" si="275"/>
        <v>N/A</v>
      </c>
      <c r="G1169" s="85">
        <v>27338579</v>
      </c>
      <c r="H1169" s="81" t="str">
        <f t="shared" si="276"/>
        <v>N/A</v>
      </c>
      <c r="I1169" s="82">
        <v>7.31</v>
      </c>
      <c r="J1169" s="82">
        <v>238.6</v>
      </c>
      <c r="K1169" s="83" t="s">
        <v>112</v>
      </c>
      <c r="L1169" s="84" t="str">
        <f t="shared" si="277"/>
        <v>No</v>
      </c>
    </row>
    <row r="1170" spans="1:12" x14ac:dyDescent="0.25">
      <c r="A1170" s="148" t="s">
        <v>101</v>
      </c>
      <c r="B1170" s="79" t="s">
        <v>50</v>
      </c>
      <c r="C1170" s="80">
        <v>34345</v>
      </c>
      <c r="D1170" s="81" t="str">
        <f t="shared" si="274"/>
        <v>N/A</v>
      </c>
      <c r="E1170" s="80">
        <v>34895</v>
      </c>
      <c r="F1170" s="81" t="str">
        <f t="shared" si="275"/>
        <v>N/A</v>
      </c>
      <c r="G1170" s="80">
        <v>83257</v>
      </c>
      <c r="H1170" s="81" t="str">
        <f t="shared" si="276"/>
        <v>N/A</v>
      </c>
      <c r="I1170" s="82">
        <v>1.601</v>
      </c>
      <c r="J1170" s="82">
        <v>138.6</v>
      </c>
      <c r="K1170" s="83" t="s">
        <v>112</v>
      </c>
      <c r="L1170" s="84" t="str">
        <f t="shared" si="277"/>
        <v>No</v>
      </c>
    </row>
    <row r="1171" spans="1:12" x14ac:dyDescent="0.25">
      <c r="A1171" s="148" t="s">
        <v>419</v>
      </c>
      <c r="B1171" s="79" t="s">
        <v>50</v>
      </c>
      <c r="C1171" s="85">
        <v>219.05485515000001</v>
      </c>
      <c r="D1171" s="81" t="str">
        <f t="shared" si="274"/>
        <v>N/A</v>
      </c>
      <c r="E1171" s="85">
        <v>231.36220089</v>
      </c>
      <c r="F1171" s="81" t="str">
        <f t="shared" si="275"/>
        <v>N/A</v>
      </c>
      <c r="G1171" s="85">
        <v>328.36372918000001</v>
      </c>
      <c r="H1171" s="81" t="str">
        <f t="shared" si="276"/>
        <v>N/A</v>
      </c>
      <c r="I1171" s="82">
        <v>5.6180000000000003</v>
      </c>
      <c r="J1171" s="82">
        <v>41.93</v>
      </c>
      <c r="K1171" s="83" t="s">
        <v>112</v>
      </c>
      <c r="L1171" s="84" t="str">
        <f t="shared" si="277"/>
        <v>No</v>
      </c>
    </row>
    <row r="1172" spans="1:12" x14ac:dyDescent="0.25">
      <c r="A1172" s="148" t="s">
        <v>420</v>
      </c>
      <c r="B1172" s="79" t="s">
        <v>50</v>
      </c>
      <c r="C1172" s="85">
        <v>1347009</v>
      </c>
      <c r="D1172" s="81" t="str">
        <f t="shared" si="274"/>
        <v>N/A</v>
      </c>
      <c r="E1172" s="85">
        <v>1585687</v>
      </c>
      <c r="F1172" s="81" t="str">
        <f t="shared" si="275"/>
        <v>N/A</v>
      </c>
      <c r="G1172" s="85">
        <v>6379295</v>
      </c>
      <c r="H1172" s="81" t="str">
        <f t="shared" si="276"/>
        <v>N/A</v>
      </c>
      <c r="I1172" s="82">
        <v>17.72</v>
      </c>
      <c r="J1172" s="82">
        <v>302.3</v>
      </c>
      <c r="K1172" s="83" t="s">
        <v>112</v>
      </c>
      <c r="L1172" s="84" t="str">
        <f t="shared" si="277"/>
        <v>No</v>
      </c>
    </row>
    <row r="1173" spans="1:12" x14ac:dyDescent="0.25">
      <c r="A1173" s="148" t="s">
        <v>102</v>
      </c>
      <c r="B1173" s="79" t="s">
        <v>50</v>
      </c>
      <c r="C1173" s="80">
        <v>31743</v>
      </c>
      <c r="D1173" s="81" t="str">
        <f t="shared" si="274"/>
        <v>N/A</v>
      </c>
      <c r="E1173" s="80">
        <v>30429</v>
      </c>
      <c r="F1173" s="81" t="str">
        <f t="shared" si="275"/>
        <v>N/A</v>
      </c>
      <c r="G1173" s="80">
        <v>35637</v>
      </c>
      <c r="H1173" s="81" t="str">
        <f t="shared" si="276"/>
        <v>N/A</v>
      </c>
      <c r="I1173" s="82">
        <v>-4.1399999999999997</v>
      </c>
      <c r="J1173" s="82">
        <v>17.12</v>
      </c>
      <c r="K1173" s="83" t="s">
        <v>112</v>
      </c>
      <c r="L1173" s="84" t="str">
        <f t="shared" si="277"/>
        <v>No</v>
      </c>
    </row>
    <row r="1174" spans="1:12" x14ac:dyDescent="0.25">
      <c r="A1174" s="148" t="s">
        <v>421</v>
      </c>
      <c r="B1174" s="79" t="s">
        <v>50</v>
      </c>
      <c r="C1174" s="85">
        <v>42.434836027000003</v>
      </c>
      <c r="D1174" s="81" t="str">
        <f t="shared" si="274"/>
        <v>N/A</v>
      </c>
      <c r="E1174" s="85">
        <v>52.111045384000001</v>
      </c>
      <c r="F1174" s="81" t="str">
        <f t="shared" si="275"/>
        <v>N/A</v>
      </c>
      <c r="G1174" s="85">
        <v>179.00763251999999</v>
      </c>
      <c r="H1174" s="81" t="str">
        <f t="shared" si="276"/>
        <v>N/A</v>
      </c>
      <c r="I1174" s="82">
        <v>22.8</v>
      </c>
      <c r="J1174" s="82">
        <v>243.5</v>
      </c>
      <c r="K1174" s="83" t="s">
        <v>112</v>
      </c>
      <c r="L1174" s="84" t="str">
        <f t="shared" si="277"/>
        <v>No</v>
      </c>
    </row>
    <row r="1175" spans="1:12" x14ac:dyDescent="0.25">
      <c r="A1175" s="148" t="s">
        <v>422</v>
      </c>
      <c r="B1175" s="79" t="s">
        <v>50</v>
      </c>
      <c r="C1175" s="85">
        <v>50636460</v>
      </c>
      <c r="D1175" s="81" t="str">
        <f t="shared" si="274"/>
        <v>N/A</v>
      </c>
      <c r="E1175" s="85">
        <v>51245221</v>
      </c>
      <c r="F1175" s="81" t="str">
        <f t="shared" si="275"/>
        <v>N/A</v>
      </c>
      <c r="G1175" s="85">
        <v>70654287</v>
      </c>
      <c r="H1175" s="81" t="str">
        <f t="shared" si="276"/>
        <v>N/A</v>
      </c>
      <c r="I1175" s="82">
        <v>1.202</v>
      </c>
      <c r="J1175" s="82">
        <v>37.869999999999997</v>
      </c>
      <c r="K1175" s="83" t="s">
        <v>112</v>
      </c>
      <c r="L1175" s="84" t="str">
        <f t="shared" si="277"/>
        <v>No</v>
      </c>
    </row>
    <row r="1176" spans="1:12" x14ac:dyDescent="0.25">
      <c r="A1176" s="148" t="s">
        <v>423</v>
      </c>
      <c r="B1176" s="79" t="s">
        <v>50</v>
      </c>
      <c r="C1176" s="80">
        <v>66360</v>
      </c>
      <c r="D1176" s="81" t="str">
        <f t="shared" si="274"/>
        <v>N/A</v>
      </c>
      <c r="E1176" s="80">
        <v>65515</v>
      </c>
      <c r="F1176" s="81" t="str">
        <f t="shared" si="275"/>
        <v>N/A</v>
      </c>
      <c r="G1176" s="80">
        <v>94225</v>
      </c>
      <c r="H1176" s="81" t="str">
        <f t="shared" si="276"/>
        <v>N/A</v>
      </c>
      <c r="I1176" s="82">
        <v>-1.27</v>
      </c>
      <c r="J1176" s="82">
        <v>43.82</v>
      </c>
      <c r="K1176" s="83" t="s">
        <v>112</v>
      </c>
      <c r="L1176" s="84" t="str">
        <f t="shared" si="277"/>
        <v>No</v>
      </c>
    </row>
    <row r="1177" spans="1:12" x14ac:dyDescent="0.25">
      <c r="A1177" s="148" t="s">
        <v>424</v>
      </c>
      <c r="B1177" s="79" t="s">
        <v>50</v>
      </c>
      <c r="C1177" s="85">
        <v>763.05696203000002</v>
      </c>
      <c r="D1177" s="81" t="str">
        <f t="shared" si="274"/>
        <v>N/A</v>
      </c>
      <c r="E1177" s="85">
        <v>782.19065863000003</v>
      </c>
      <c r="F1177" s="81" t="str">
        <f t="shared" si="275"/>
        <v>N/A</v>
      </c>
      <c r="G1177" s="85">
        <v>749.84650569999997</v>
      </c>
      <c r="H1177" s="81" t="str">
        <f t="shared" si="276"/>
        <v>N/A</v>
      </c>
      <c r="I1177" s="82">
        <v>2.508</v>
      </c>
      <c r="J1177" s="82">
        <v>-4.1399999999999997</v>
      </c>
      <c r="K1177" s="83" t="s">
        <v>112</v>
      </c>
      <c r="L1177" s="84" t="str">
        <f t="shared" si="277"/>
        <v>Yes</v>
      </c>
    </row>
    <row r="1178" spans="1:12" x14ac:dyDescent="0.25">
      <c r="A1178" s="148" t="s">
        <v>425</v>
      </c>
      <c r="B1178" s="79" t="s">
        <v>50</v>
      </c>
      <c r="C1178" s="85">
        <v>22759394</v>
      </c>
      <c r="D1178" s="81" t="str">
        <f t="shared" si="274"/>
        <v>N/A</v>
      </c>
      <c r="E1178" s="85">
        <v>24977484</v>
      </c>
      <c r="F1178" s="81" t="str">
        <f t="shared" si="275"/>
        <v>N/A</v>
      </c>
      <c r="G1178" s="85">
        <v>41313009</v>
      </c>
      <c r="H1178" s="81" t="str">
        <f t="shared" si="276"/>
        <v>N/A</v>
      </c>
      <c r="I1178" s="82">
        <v>9.7460000000000004</v>
      </c>
      <c r="J1178" s="82">
        <v>65.400000000000006</v>
      </c>
      <c r="K1178" s="83" t="s">
        <v>112</v>
      </c>
      <c r="L1178" s="84" t="str">
        <f t="shared" si="277"/>
        <v>No</v>
      </c>
    </row>
    <row r="1179" spans="1:12" x14ac:dyDescent="0.25">
      <c r="A1179" s="148" t="s">
        <v>103</v>
      </c>
      <c r="B1179" s="79" t="s">
        <v>50</v>
      </c>
      <c r="C1179" s="80">
        <v>25190</v>
      </c>
      <c r="D1179" s="81" t="str">
        <f t="shared" si="274"/>
        <v>N/A</v>
      </c>
      <c r="E1179" s="80">
        <v>26341</v>
      </c>
      <c r="F1179" s="81" t="str">
        <f t="shared" si="275"/>
        <v>N/A</v>
      </c>
      <c r="G1179" s="80">
        <v>46252</v>
      </c>
      <c r="H1179" s="81" t="str">
        <f t="shared" si="276"/>
        <v>N/A</v>
      </c>
      <c r="I1179" s="82">
        <v>4.569</v>
      </c>
      <c r="J1179" s="82">
        <v>75.59</v>
      </c>
      <c r="K1179" s="83" t="s">
        <v>112</v>
      </c>
      <c r="L1179" s="84" t="str">
        <f t="shared" si="277"/>
        <v>No</v>
      </c>
    </row>
    <row r="1180" spans="1:12" x14ac:dyDescent="0.25">
      <c r="A1180" s="148" t="s">
        <v>426</v>
      </c>
      <c r="B1180" s="79" t="s">
        <v>50</v>
      </c>
      <c r="C1180" s="85">
        <v>903.50909091000005</v>
      </c>
      <c r="D1180" s="81" t="str">
        <f t="shared" si="274"/>
        <v>N/A</v>
      </c>
      <c r="E1180" s="85">
        <v>948.23598192999998</v>
      </c>
      <c r="F1180" s="81" t="str">
        <f t="shared" si="275"/>
        <v>N/A</v>
      </c>
      <c r="G1180" s="85">
        <v>893.21562311000002</v>
      </c>
      <c r="H1180" s="81" t="str">
        <f t="shared" si="276"/>
        <v>N/A</v>
      </c>
      <c r="I1180" s="82">
        <v>4.95</v>
      </c>
      <c r="J1180" s="82">
        <v>-5.8</v>
      </c>
      <c r="K1180" s="83" t="s">
        <v>112</v>
      </c>
      <c r="L1180" s="84" t="str">
        <f t="shared" si="277"/>
        <v>Yes</v>
      </c>
    </row>
    <row r="1181" spans="1:12" x14ac:dyDescent="0.25">
      <c r="A1181" s="148" t="s">
        <v>427</v>
      </c>
      <c r="B1181" s="79" t="s">
        <v>50</v>
      </c>
      <c r="C1181" s="85">
        <v>121169859</v>
      </c>
      <c r="D1181" s="81" t="str">
        <f t="shared" si="274"/>
        <v>N/A</v>
      </c>
      <c r="E1181" s="85">
        <v>122469133</v>
      </c>
      <c r="F1181" s="81" t="str">
        <f t="shared" si="275"/>
        <v>N/A</v>
      </c>
      <c r="G1181" s="85">
        <v>120961881</v>
      </c>
      <c r="H1181" s="81" t="str">
        <f t="shared" si="276"/>
        <v>N/A</v>
      </c>
      <c r="I1181" s="82">
        <v>1.0720000000000001</v>
      </c>
      <c r="J1181" s="82">
        <v>-1.23</v>
      </c>
      <c r="K1181" s="83" t="s">
        <v>112</v>
      </c>
      <c r="L1181" s="84" t="str">
        <f t="shared" si="277"/>
        <v>Yes</v>
      </c>
    </row>
    <row r="1182" spans="1:12" x14ac:dyDescent="0.25">
      <c r="A1182" s="148" t="s">
        <v>428</v>
      </c>
      <c r="B1182" s="79" t="s">
        <v>50</v>
      </c>
      <c r="C1182" s="80">
        <v>21128</v>
      </c>
      <c r="D1182" s="81" t="str">
        <f t="shared" si="274"/>
        <v>N/A</v>
      </c>
      <c r="E1182" s="80">
        <v>21380</v>
      </c>
      <c r="F1182" s="81" t="str">
        <f t="shared" si="275"/>
        <v>N/A</v>
      </c>
      <c r="G1182" s="80">
        <v>23005</v>
      </c>
      <c r="H1182" s="81" t="str">
        <f t="shared" si="276"/>
        <v>N/A</v>
      </c>
      <c r="I1182" s="82">
        <v>1.1930000000000001</v>
      </c>
      <c r="J1182" s="82">
        <v>7.601</v>
      </c>
      <c r="K1182" s="83" t="s">
        <v>112</v>
      </c>
      <c r="L1182" s="84" t="str">
        <f t="shared" ref="L1182:L1219" si="278">IF(J1182="Div by 0", "N/A", IF(K1182="N/A","N/A", IF(J1182&gt;VALUE(MID(K1182,1,2)), "No", IF(J1182&lt;-1*VALUE(MID(K1182,1,2)), "No", "Yes"))))</f>
        <v>Yes</v>
      </c>
    </row>
    <row r="1183" spans="1:12" x14ac:dyDescent="0.25">
      <c r="A1183" s="148" t="s">
        <v>429</v>
      </c>
      <c r="B1183" s="79" t="s">
        <v>50</v>
      </c>
      <c r="C1183" s="85">
        <v>5735.0368705000001</v>
      </c>
      <c r="D1183" s="81" t="str">
        <f t="shared" si="274"/>
        <v>N/A</v>
      </c>
      <c r="E1183" s="85">
        <v>5728.2101497000003</v>
      </c>
      <c r="F1183" s="81" t="str">
        <f t="shared" si="275"/>
        <v>N/A</v>
      </c>
      <c r="G1183" s="85">
        <v>5258.0691588999998</v>
      </c>
      <c r="H1183" s="81" t="str">
        <f t="shared" si="276"/>
        <v>N/A</v>
      </c>
      <c r="I1183" s="82">
        <v>-0.11899999999999999</v>
      </c>
      <c r="J1183" s="82">
        <v>-8.2100000000000009</v>
      </c>
      <c r="K1183" s="83" t="s">
        <v>112</v>
      </c>
      <c r="L1183" s="84" t="str">
        <f t="shared" si="278"/>
        <v>Yes</v>
      </c>
    </row>
    <row r="1184" spans="1:12" x14ac:dyDescent="0.25">
      <c r="A1184" s="148" t="s">
        <v>430</v>
      </c>
      <c r="B1184" s="79" t="s">
        <v>50</v>
      </c>
      <c r="C1184" s="85">
        <v>38083130</v>
      </c>
      <c r="D1184" s="81" t="str">
        <f t="shared" si="274"/>
        <v>N/A</v>
      </c>
      <c r="E1184" s="85">
        <v>40863629</v>
      </c>
      <c r="F1184" s="81" t="str">
        <f t="shared" si="275"/>
        <v>N/A</v>
      </c>
      <c r="G1184" s="85">
        <v>52820125</v>
      </c>
      <c r="H1184" s="81" t="str">
        <f t="shared" si="276"/>
        <v>N/A</v>
      </c>
      <c r="I1184" s="82">
        <v>7.3010000000000002</v>
      </c>
      <c r="J1184" s="82">
        <v>29.26</v>
      </c>
      <c r="K1184" s="83" t="s">
        <v>112</v>
      </c>
      <c r="L1184" s="84" t="str">
        <f t="shared" si="278"/>
        <v>No</v>
      </c>
    </row>
    <row r="1185" spans="1:12" x14ac:dyDescent="0.25">
      <c r="A1185" s="148" t="s">
        <v>104</v>
      </c>
      <c r="B1185" s="79" t="s">
        <v>50</v>
      </c>
      <c r="C1185" s="80">
        <v>75967</v>
      </c>
      <c r="D1185" s="81" t="str">
        <f t="shared" si="274"/>
        <v>N/A</v>
      </c>
      <c r="E1185" s="80">
        <v>76711</v>
      </c>
      <c r="F1185" s="81" t="str">
        <f t="shared" si="275"/>
        <v>N/A</v>
      </c>
      <c r="G1185" s="80">
        <v>109051</v>
      </c>
      <c r="H1185" s="81" t="str">
        <f t="shared" si="276"/>
        <v>N/A</v>
      </c>
      <c r="I1185" s="82">
        <v>0.97940000000000005</v>
      </c>
      <c r="J1185" s="82">
        <v>42.16</v>
      </c>
      <c r="K1185" s="83" t="s">
        <v>112</v>
      </c>
      <c r="L1185" s="84" t="str">
        <f t="shared" si="278"/>
        <v>No</v>
      </c>
    </row>
    <row r="1186" spans="1:12" x14ac:dyDescent="0.25">
      <c r="A1186" s="148" t="s">
        <v>431</v>
      </c>
      <c r="B1186" s="79" t="s">
        <v>50</v>
      </c>
      <c r="C1186" s="85">
        <v>501.31149052000001</v>
      </c>
      <c r="D1186" s="81" t="str">
        <f t="shared" si="274"/>
        <v>N/A</v>
      </c>
      <c r="E1186" s="85">
        <v>532.69581936999998</v>
      </c>
      <c r="F1186" s="81" t="str">
        <f t="shared" si="275"/>
        <v>N/A</v>
      </c>
      <c r="G1186" s="85">
        <v>484.36167481000001</v>
      </c>
      <c r="H1186" s="81" t="str">
        <f t="shared" si="276"/>
        <v>N/A</v>
      </c>
      <c r="I1186" s="82">
        <v>6.26</v>
      </c>
      <c r="J1186" s="82">
        <v>-9.07</v>
      </c>
      <c r="K1186" s="83" t="s">
        <v>112</v>
      </c>
      <c r="L1186" s="84" t="str">
        <f t="shared" si="278"/>
        <v>Yes</v>
      </c>
    </row>
    <row r="1187" spans="1:12" x14ac:dyDescent="0.25">
      <c r="A1187" s="148" t="s">
        <v>432</v>
      </c>
      <c r="B1187" s="79" t="s">
        <v>50</v>
      </c>
      <c r="C1187" s="85">
        <v>216302151</v>
      </c>
      <c r="D1187" s="81" t="str">
        <f t="shared" si="274"/>
        <v>N/A</v>
      </c>
      <c r="E1187" s="85">
        <v>212949127</v>
      </c>
      <c r="F1187" s="81" t="str">
        <f t="shared" si="275"/>
        <v>N/A</v>
      </c>
      <c r="G1187" s="85">
        <v>329322380</v>
      </c>
      <c r="H1187" s="81" t="str">
        <f t="shared" si="276"/>
        <v>N/A</v>
      </c>
      <c r="I1187" s="82">
        <v>-1.55</v>
      </c>
      <c r="J1187" s="82">
        <v>54.65</v>
      </c>
      <c r="K1187" s="83" t="s">
        <v>112</v>
      </c>
      <c r="L1187" s="84" t="str">
        <f t="shared" si="278"/>
        <v>No</v>
      </c>
    </row>
    <row r="1188" spans="1:12" x14ac:dyDescent="0.25">
      <c r="A1188" s="148" t="s">
        <v>105</v>
      </c>
      <c r="B1188" s="79" t="s">
        <v>50</v>
      </c>
      <c r="C1188" s="80">
        <v>97796</v>
      </c>
      <c r="D1188" s="81" t="str">
        <f t="shared" si="274"/>
        <v>N/A</v>
      </c>
      <c r="E1188" s="80">
        <v>94283</v>
      </c>
      <c r="F1188" s="81" t="str">
        <f t="shared" si="275"/>
        <v>N/A</v>
      </c>
      <c r="G1188" s="80">
        <v>242998</v>
      </c>
      <c r="H1188" s="81" t="str">
        <f t="shared" si="276"/>
        <v>N/A</v>
      </c>
      <c r="I1188" s="82">
        <v>-3.59</v>
      </c>
      <c r="J1188" s="82">
        <v>157.69999999999999</v>
      </c>
      <c r="K1188" s="83" t="s">
        <v>112</v>
      </c>
      <c r="L1188" s="84" t="str">
        <f t="shared" si="278"/>
        <v>No</v>
      </c>
    </row>
    <row r="1189" spans="1:12" x14ac:dyDescent="0.25">
      <c r="A1189" s="148" t="s">
        <v>433</v>
      </c>
      <c r="B1189" s="79" t="s">
        <v>50</v>
      </c>
      <c r="C1189" s="85">
        <v>2211.7688965000002</v>
      </c>
      <c r="D1189" s="81" t="str">
        <f t="shared" si="274"/>
        <v>N/A</v>
      </c>
      <c r="E1189" s="85">
        <v>2258.6163677</v>
      </c>
      <c r="F1189" s="81" t="str">
        <f t="shared" si="275"/>
        <v>N/A</v>
      </c>
      <c r="G1189" s="85">
        <v>1355.247286</v>
      </c>
      <c r="H1189" s="81" t="str">
        <f t="shared" si="276"/>
        <v>N/A</v>
      </c>
      <c r="I1189" s="82">
        <v>2.1179999999999999</v>
      </c>
      <c r="J1189" s="82">
        <v>-40</v>
      </c>
      <c r="K1189" s="83" t="s">
        <v>112</v>
      </c>
      <c r="L1189" s="84" t="str">
        <f t="shared" si="278"/>
        <v>No</v>
      </c>
    </row>
    <row r="1190" spans="1:12" x14ac:dyDescent="0.25">
      <c r="A1190" s="148" t="s">
        <v>434</v>
      </c>
      <c r="B1190" s="79" t="s">
        <v>50</v>
      </c>
      <c r="C1190" s="85">
        <v>3692673</v>
      </c>
      <c r="D1190" s="81" t="str">
        <f t="shared" si="274"/>
        <v>N/A</v>
      </c>
      <c r="E1190" s="85">
        <v>5044346</v>
      </c>
      <c r="F1190" s="81" t="str">
        <f t="shared" si="275"/>
        <v>N/A</v>
      </c>
      <c r="G1190" s="85">
        <v>25736907</v>
      </c>
      <c r="H1190" s="81" t="str">
        <f t="shared" si="276"/>
        <v>N/A</v>
      </c>
      <c r="I1190" s="82">
        <v>36.6</v>
      </c>
      <c r="J1190" s="82">
        <v>410.2</v>
      </c>
      <c r="K1190" s="83" t="s">
        <v>112</v>
      </c>
      <c r="L1190" s="84" t="str">
        <f t="shared" si="278"/>
        <v>No</v>
      </c>
    </row>
    <row r="1191" spans="1:12" x14ac:dyDescent="0.25">
      <c r="A1191" s="162" t="s">
        <v>688</v>
      </c>
      <c r="B1191" s="80" t="s">
        <v>50</v>
      </c>
      <c r="C1191" s="80">
        <v>12047</v>
      </c>
      <c r="D1191" s="81" t="str">
        <f t="shared" si="274"/>
        <v>N/A</v>
      </c>
      <c r="E1191" s="80">
        <v>13007</v>
      </c>
      <c r="F1191" s="81" t="str">
        <f t="shared" si="275"/>
        <v>N/A</v>
      </c>
      <c r="G1191" s="80">
        <v>25060</v>
      </c>
      <c r="H1191" s="81" t="str">
        <f t="shared" si="276"/>
        <v>N/A</v>
      </c>
      <c r="I1191" s="82">
        <v>7.9690000000000003</v>
      </c>
      <c r="J1191" s="82">
        <v>92.67</v>
      </c>
      <c r="K1191" s="89" t="s">
        <v>112</v>
      </c>
      <c r="L1191" s="84" t="str">
        <f t="shared" si="278"/>
        <v>No</v>
      </c>
    </row>
    <row r="1192" spans="1:12" x14ac:dyDescent="0.25">
      <c r="A1192" s="148" t="s">
        <v>435</v>
      </c>
      <c r="B1192" s="79" t="s">
        <v>50</v>
      </c>
      <c r="C1192" s="85">
        <v>306.52220469999997</v>
      </c>
      <c r="D1192" s="81" t="str">
        <f t="shared" si="274"/>
        <v>N/A</v>
      </c>
      <c r="E1192" s="85">
        <v>387.81779041999999</v>
      </c>
      <c r="F1192" s="81" t="str">
        <f t="shared" si="275"/>
        <v>N/A</v>
      </c>
      <c r="G1192" s="85">
        <v>1027.0114524999999</v>
      </c>
      <c r="H1192" s="81" t="str">
        <f t="shared" si="276"/>
        <v>N/A</v>
      </c>
      <c r="I1192" s="82">
        <v>26.52</v>
      </c>
      <c r="J1192" s="82">
        <v>164.8</v>
      </c>
      <c r="K1192" s="83" t="s">
        <v>112</v>
      </c>
      <c r="L1192" s="84" t="str">
        <f t="shared" si="278"/>
        <v>No</v>
      </c>
    </row>
    <row r="1193" spans="1:12" x14ac:dyDescent="0.25">
      <c r="A1193" s="148" t="s">
        <v>436</v>
      </c>
      <c r="B1193" s="79" t="s">
        <v>50</v>
      </c>
      <c r="C1193" s="85">
        <v>13324025</v>
      </c>
      <c r="D1193" s="81" t="str">
        <f t="shared" si="274"/>
        <v>N/A</v>
      </c>
      <c r="E1193" s="85">
        <v>14840624</v>
      </c>
      <c r="F1193" s="81" t="str">
        <f t="shared" si="275"/>
        <v>N/A</v>
      </c>
      <c r="G1193" s="85">
        <v>16697095</v>
      </c>
      <c r="H1193" s="81" t="str">
        <f t="shared" si="276"/>
        <v>N/A</v>
      </c>
      <c r="I1193" s="82">
        <v>11.38</v>
      </c>
      <c r="J1193" s="82">
        <v>12.51</v>
      </c>
      <c r="K1193" s="83" t="s">
        <v>112</v>
      </c>
      <c r="L1193" s="84" t="str">
        <f t="shared" si="278"/>
        <v>Yes</v>
      </c>
    </row>
    <row r="1194" spans="1:12" x14ac:dyDescent="0.25">
      <c r="A1194" s="148" t="s">
        <v>39</v>
      </c>
      <c r="B1194" s="79" t="s">
        <v>50</v>
      </c>
      <c r="C1194" s="80">
        <v>31334</v>
      </c>
      <c r="D1194" s="81" t="str">
        <f t="shared" si="274"/>
        <v>N/A</v>
      </c>
      <c r="E1194" s="80">
        <v>31793</v>
      </c>
      <c r="F1194" s="81" t="str">
        <f t="shared" si="275"/>
        <v>N/A</v>
      </c>
      <c r="G1194" s="80">
        <v>35308</v>
      </c>
      <c r="H1194" s="81" t="str">
        <f t="shared" si="276"/>
        <v>N/A</v>
      </c>
      <c r="I1194" s="82">
        <v>1.4650000000000001</v>
      </c>
      <c r="J1194" s="82">
        <v>11.06</v>
      </c>
      <c r="K1194" s="83" t="s">
        <v>112</v>
      </c>
      <c r="L1194" s="84" t="str">
        <f t="shared" si="278"/>
        <v>Yes</v>
      </c>
    </row>
    <row r="1195" spans="1:12" x14ac:dyDescent="0.25">
      <c r="A1195" s="148" t="s">
        <v>437</v>
      </c>
      <c r="B1195" s="79" t="s">
        <v>50</v>
      </c>
      <c r="C1195" s="85">
        <v>425.22579307000001</v>
      </c>
      <c r="D1195" s="81" t="str">
        <f t="shared" si="274"/>
        <v>N/A</v>
      </c>
      <c r="E1195" s="85">
        <v>466.78904161000003</v>
      </c>
      <c r="F1195" s="81" t="str">
        <f t="shared" si="275"/>
        <v>N/A</v>
      </c>
      <c r="G1195" s="85">
        <v>472.89835165</v>
      </c>
      <c r="H1195" s="81" t="str">
        <f t="shared" si="276"/>
        <v>N/A</v>
      </c>
      <c r="I1195" s="82">
        <v>9.7739999999999991</v>
      </c>
      <c r="J1195" s="82">
        <v>1.3089999999999999</v>
      </c>
      <c r="K1195" s="83" t="s">
        <v>112</v>
      </c>
      <c r="L1195" s="84" t="str">
        <f t="shared" si="278"/>
        <v>Yes</v>
      </c>
    </row>
    <row r="1196" spans="1:12" ht="12.75" customHeight="1" x14ac:dyDescent="0.25">
      <c r="A1196" s="148" t="s">
        <v>438</v>
      </c>
      <c r="B1196" s="79" t="s">
        <v>50</v>
      </c>
      <c r="C1196" s="85">
        <v>129960398</v>
      </c>
      <c r="D1196" s="81" t="str">
        <f t="shared" si="274"/>
        <v>N/A</v>
      </c>
      <c r="E1196" s="85">
        <v>144029384</v>
      </c>
      <c r="F1196" s="81" t="str">
        <f t="shared" si="275"/>
        <v>N/A</v>
      </c>
      <c r="G1196" s="85">
        <v>149003148</v>
      </c>
      <c r="H1196" s="81" t="str">
        <f t="shared" si="276"/>
        <v>N/A</v>
      </c>
      <c r="I1196" s="82">
        <v>10.83</v>
      </c>
      <c r="J1196" s="82">
        <v>3.4529999999999998</v>
      </c>
      <c r="K1196" s="83" t="s">
        <v>112</v>
      </c>
      <c r="L1196" s="84" t="str">
        <f t="shared" si="278"/>
        <v>Yes</v>
      </c>
    </row>
    <row r="1197" spans="1:12" x14ac:dyDescent="0.25">
      <c r="A1197" s="148" t="s">
        <v>439</v>
      </c>
      <c r="B1197" s="79" t="s">
        <v>50</v>
      </c>
      <c r="C1197" s="80">
        <v>13245</v>
      </c>
      <c r="D1197" s="81" t="str">
        <f t="shared" si="274"/>
        <v>N/A</v>
      </c>
      <c r="E1197" s="80">
        <v>13424</v>
      </c>
      <c r="F1197" s="81" t="str">
        <f t="shared" si="275"/>
        <v>N/A</v>
      </c>
      <c r="G1197" s="80">
        <v>13275</v>
      </c>
      <c r="H1197" s="81" t="str">
        <f t="shared" si="276"/>
        <v>N/A</v>
      </c>
      <c r="I1197" s="82">
        <v>1.351</v>
      </c>
      <c r="J1197" s="82">
        <v>-1.1100000000000001</v>
      </c>
      <c r="K1197" s="83" t="s">
        <v>112</v>
      </c>
      <c r="L1197" s="84" t="str">
        <f t="shared" si="278"/>
        <v>Yes</v>
      </c>
    </row>
    <row r="1198" spans="1:12" x14ac:dyDescent="0.25">
      <c r="A1198" s="148" t="s">
        <v>440</v>
      </c>
      <c r="B1198" s="79" t="s">
        <v>50</v>
      </c>
      <c r="C1198" s="85">
        <v>9812.0345791</v>
      </c>
      <c r="D1198" s="81" t="str">
        <f t="shared" si="274"/>
        <v>N/A</v>
      </c>
      <c r="E1198" s="85">
        <v>10729.244934</v>
      </c>
      <c r="F1198" s="81" t="str">
        <f t="shared" si="275"/>
        <v>N/A</v>
      </c>
      <c r="G1198" s="85">
        <v>11224.342599</v>
      </c>
      <c r="H1198" s="81" t="str">
        <f t="shared" si="276"/>
        <v>N/A</v>
      </c>
      <c r="I1198" s="82">
        <v>9.3480000000000008</v>
      </c>
      <c r="J1198" s="82">
        <v>4.6139999999999999</v>
      </c>
      <c r="K1198" s="83" t="s">
        <v>112</v>
      </c>
      <c r="L1198" s="84" t="str">
        <f t="shared" si="278"/>
        <v>Yes</v>
      </c>
    </row>
    <row r="1199" spans="1:12" ht="12.75" customHeight="1" x14ac:dyDescent="0.25">
      <c r="A1199" s="148" t="s">
        <v>441</v>
      </c>
      <c r="B1199" s="79" t="s">
        <v>50</v>
      </c>
      <c r="C1199" s="85">
        <v>28439770</v>
      </c>
      <c r="D1199" s="81" t="str">
        <f t="shared" si="274"/>
        <v>N/A</v>
      </c>
      <c r="E1199" s="85">
        <v>27856865</v>
      </c>
      <c r="F1199" s="81" t="str">
        <f t="shared" si="275"/>
        <v>N/A</v>
      </c>
      <c r="G1199" s="85">
        <v>31693844</v>
      </c>
      <c r="H1199" s="81" t="str">
        <f t="shared" si="276"/>
        <v>N/A</v>
      </c>
      <c r="I1199" s="82">
        <v>-2.0499999999999998</v>
      </c>
      <c r="J1199" s="82">
        <v>13.77</v>
      </c>
      <c r="K1199" s="83" t="s">
        <v>112</v>
      </c>
      <c r="L1199" s="84" t="str">
        <f t="shared" si="278"/>
        <v>Yes</v>
      </c>
    </row>
    <row r="1200" spans="1:12" x14ac:dyDescent="0.25">
      <c r="A1200" s="148" t="s">
        <v>442</v>
      </c>
      <c r="B1200" s="79" t="s">
        <v>50</v>
      </c>
      <c r="C1200" s="80">
        <v>14744</v>
      </c>
      <c r="D1200" s="81" t="str">
        <f t="shared" si="274"/>
        <v>N/A</v>
      </c>
      <c r="E1200" s="80">
        <v>14249</v>
      </c>
      <c r="F1200" s="81" t="str">
        <f t="shared" si="275"/>
        <v>N/A</v>
      </c>
      <c r="G1200" s="80">
        <v>16063</v>
      </c>
      <c r="H1200" s="81" t="str">
        <f t="shared" si="276"/>
        <v>N/A</v>
      </c>
      <c r="I1200" s="82">
        <v>-3.36</v>
      </c>
      <c r="J1200" s="82">
        <v>12.73</v>
      </c>
      <c r="K1200" s="83" t="s">
        <v>112</v>
      </c>
      <c r="L1200" s="84" t="str">
        <f t="shared" si="278"/>
        <v>Yes</v>
      </c>
    </row>
    <row r="1201" spans="1:12" x14ac:dyDescent="0.25">
      <c r="A1201" s="148" t="s">
        <v>443</v>
      </c>
      <c r="B1201" s="79" t="s">
        <v>50</v>
      </c>
      <c r="C1201" s="85">
        <v>1928.9046392</v>
      </c>
      <c r="D1201" s="81" t="str">
        <f t="shared" si="274"/>
        <v>N/A</v>
      </c>
      <c r="E1201" s="85">
        <v>1955.0049125999999</v>
      </c>
      <c r="F1201" s="81" t="str">
        <f t="shared" si="275"/>
        <v>N/A</v>
      </c>
      <c r="G1201" s="85">
        <v>1973.0961838000001</v>
      </c>
      <c r="H1201" s="81" t="str">
        <f t="shared" si="276"/>
        <v>N/A</v>
      </c>
      <c r="I1201" s="82">
        <v>1.353</v>
      </c>
      <c r="J1201" s="82">
        <v>0.9254</v>
      </c>
      <c r="K1201" s="83" t="s">
        <v>112</v>
      </c>
      <c r="L1201" s="84" t="str">
        <f t="shared" si="278"/>
        <v>Yes</v>
      </c>
    </row>
    <row r="1202" spans="1:12" x14ac:dyDescent="0.25">
      <c r="A1202" s="148" t="s">
        <v>444</v>
      </c>
      <c r="B1202" s="79" t="s">
        <v>50</v>
      </c>
      <c r="C1202" s="85">
        <v>105447227</v>
      </c>
      <c r="D1202" s="81" t="str">
        <f t="shared" si="274"/>
        <v>N/A</v>
      </c>
      <c r="E1202" s="85">
        <v>116422449</v>
      </c>
      <c r="F1202" s="81" t="str">
        <f t="shared" si="275"/>
        <v>N/A</v>
      </c>
      <c r="G1202" s="85">
        <v>165478346</v>
      </c>
      <c r="H1202" s="81" t="str">
        <f t="shared" si="276"/>
        <v>N/A</v>
      </c>
      <c r="I1202" s="82">
        <v>10.41</v>
      </c>
      <c r="J1202" s="82">
        <v>42.14</v>
      </c>
      <c r="K1202" s="83" t="s">
        <v>112</v>
      </c>
      <c r="L1202" s="84" t="str">
        <f t="shared" si="278"/>
        <v>No</v>
      </c>
    </row>
    <row r="1203" spans="1:12" x14ac:dyDescent="0.25">
      <c r="A1203" s="148" t="s">
        <v>445</v>
      </c>
      <c r="B1203" s="79" t="s">
        <v>50</v>
      </c>
      <c r="C1203" s="80">
        <v>6654</v>
      </c>
      <c r="D1203" s="81" t="str">
        <f t="shared" si="274"/>
        <v>N/A</v>
      </c>
      <c r="E1203" s="80">
        <v>7050</v>
      </c>
      <c r="F1203" s="81" t="str">
        <f t="shared" si="275"/>
        <v>N/A</v>
      </c>
      <c r="G1203" s="80">
        <v>7805</v>
      </c>
      <c r="H1203" s="81" t="str">
        <f t="shared" si="276"/>
        <v>N/A</v>
      </c>
      <c r="I1203" s="82">
        <v>5.9509999999999996</v>
      </c>
      <c r="J1203" s="82">
        <v>10.71</v>
      </c>
      <c r="K1203" s="83" t="s">
        <v>112</v>
      </c>
      <c r="L1203" s="84" t="str">
        <f t="shared" si="278"/>
        <v>Yes</v>
      </c>
    </row>
    <row r="1204" spans="1:12" x14ac:dyDescent="0.25">
      <c r="A1204" s="148" t="s">
        <v>446</v>
      </c>
      <c r="B1204" s="79" t="s">
        <v>50</v>
      </c>
      <c r="C1204" s="85">
        <v>15847.193718</v>
      </c>
      <c r="D1204" s="81" t="str">
        <f t="shared" si="274"/>
        <v>N/A</v>
      </c>
      <c r="E1204" s="85">
        <v>16513.822553000002</v>
      </c>
      <c r="F1204" s="81" t="str">
        <f t="shared" si="275"/>
        <v>N/A</v>
      </c>
      <c r="G1204" s="85">
        <v>21201.581806999999</v>
      </c>
      <c r="H1204" s="81" t="str">
        <f t="shared" si="276"/>
        <v>N/A</v>
      </c>
      <c r="I1204" s="82">
        <v>4.2069999999999999</v>
      </c>
      <c r="J1204" s="82">
        <v>28.39</v>
      </c>
      <c r="K1204" s="83" t="s">
        <v>112</v>
      </c>
      <c r="L1204" s="84" t="str">
        <f t="shared" si="278"/>
        <v>No</v>
      </c>
    </row>
    <row r="1205" spans="1:12" ht="12.75" customHeight="1" x14ac:dyDescent="0.25">
      <c r="A1205" s="148" t="s">
        <v>447</v>
      </c>
      <c r="B1205" s="79" t="s">
        <v>50</v>
      </c>
      <c r="C1205" s="85">
        <v>162238</v>
      </c>
      <c r="D1205" s="81" t="str">
        <f t="shared" si="274"/>
        <v>N/A</v>
      </c>
      <c r="E1205" s="85">
        <v>170448</v>
      </c>
      <c r="F1205" s="81" t="str">
        <f t="shared" si="275"/>
        <v>N/A</v>
      </c>
      <c r="G1205" s="85">
        <v>143345</v>
      </c>
      <c r="H1205" s="81" t="str">
        <f t="shared" si="276"/>
        <v>N/A</v>
      </c>
      <c r="I1205" s="82">
        <v>5.0599999999999996</v>
      </c>
      <c r="J1205" s="82">
        <v>-15.9</v>
      </c>
      <c r="K1205" s="83" t="s">
        <v>112</v>
      </c>
      <c r="L1205" s="84" t="str">
        <f t="shared" si="278"/>
        <v>No</v>
      </c>
    </row>
    <row r="1206" spans="1:12" x14ac:dyDescent="0.25">
      <c r="A1206" s="148" t="s">
        <v>689</v>
      </c>
      <c r="B1206" s="79" t="s">
        <v>50</v>
      </c>
      <c r="C1206" s="80">
        <v>2916</v>
      </c>
      <c r="D1206" s="81" t="str">
        <f t="shared" si="274"/>
        <v>N/A</v>
      </c>
      <c r="E1206" s="80">
        <v>2757</v>
      </c>
      <c r="F1206" s="81" t="str">
        <f t="shared" si="275"/>
        <v>N/A</v>
      </c>
      <c r="G1206" s="80">
        <v>1913</v>
      </c>
      <c r="H1206" s="81" t="str">
        <f t="shared" si="276"/>
        <v>N/A</v>
      </c>
      <c r="I1206" s="82">
        <v>-5.45</v>
      </c>
      <c r="J1206" s="82">
        <v>-30.6</v>
      </c>
      <c r="K1206" s="83" t="s">
        <v>112</v>
      </c>
      <c r="L1206" s="84" t="str">
        <f t="shared" si="278"/>
        <v>No</v>
      </c>
    </row>
    <row r="1207" spans="1:12" x14ac:dyDescent="0.25">
      <c r="A1207" s="148" t="s">
        <v>448</v>
      </c>
      <c r="B1207" s="79" t="s">
        <v>50</v>
      </c>
      <c r="C1207" s="85">
        <v>55.637174211000001</v>
      </c>
      <c r="D1207" s="81" t="str">
        <f t="shared" si="274"/>
        <v>N/A</v>
      </c>
      <c r="E1207" s="85">
        <v>61.823721436</v>
      </c>
      <c r="F1207" s="81" t="str">
        <f t="shared" si="275"/>
        <v>N/A</v>
      </c>
      <c r="G1207" s="85">
        <v>74.932043910000004</v>
      </c>
      <c r="H1207" s="81" t="str">
        <f t="shared" si="276"/>
        <v>N/A</v>
      </c>
      <c r="I1207" s="82">
        <v>11.12</v>
      </c>
      <c r="J1207" s="82">
        <v>21.2</v>
      </c>
      <c r="K1207" s="83" t="s">
        <v>112</v>
      </c>
      <c r="L1207" s="84" t="str">
        <f t="shared" si="278"/>
        <v>No</v>
      </c>
    </row>
    <row r="1208" spans="1:12" x14ac:dyDescent="0.25">
      <c r="A1208" s="148" t="s">
        <v>449</v>
      </c>
      <c r="B1208" s="79" t="s">
        <v>50</v>
      </c>
      <c r="C1208" s="85">
        <v>508506</v>
      </c>
      <c r="D1208" s="81" t="str">
        <f t="shared" si="274"/>
        <v>N/A</v>
      </c>
      <c r="E1208" s="85">
        <v>496942</v>
      </c>
      <c r="F1208" s="81" t="str">
        <f t="shared" si="275"/>
        <v>N/A</v>
      </c>
      <c r="G1208" s="85">
        <v>340600</v>
      </c>
      <c r="H1208" s="81" t="str">
        <f t="shared" si="276"/>
        <v>N/A</v>
      </c>
      <c r="I1208" s="82">
        <v>-2.27</v>
      </c>
      <c r="J1208" s="82">
        <v>-31.5</v>
      </c>
      <c r="K1208" s="83" t="s">
        <v>112</v>
      </c>
      <c r="L1208" s="84" t="str">
        <f t="shared" si="278"/>
        <v>No</v>
      </c>
    </row>
    <row r="1209" spans="1:12" x14ac:dyDescent="0.25">
      <c r="A1209" s="148" t="s">
        <v>141</v>
      </c>
      <c r="B1209" s="79" t="s">
        <v>50</v>
      </c>
      <c r="C1209" s="80">
        <v>34</v>
      </c>
      <c r="D1209" s="81" t="str">
        <f t="shared" si="274"/>
        <v>N/A</v>
      </c>
      <c r="E1209" s="80">
        <v>35</v>
      </c>
      <c r="F1209" s="81" t="str">
        <f t="shared" si="275"/>
        <v>N/A</v>
      </c>
      <c r="G1209" s="80">
        <v>39</v>
      </c>
      <c r="H1209" s="81" t="str">
        <f t="shared" si="276"/>
        <v>N/A</v>
      </c>
      <c r="I1209" s="82">
        <v>2.9409999999999998</v>
      </c>
      <c r="J1209" s="82">
        <v>11.43</v>
      </c>
      <c r="K1209" s="83" t="s">
        <v>112</v>
      </c>
      <c r="L1209" s="84" t="str">
        <f t="shared" si="278"/>
        <v>Yes</v>
      </c>
    </row>
    <row r="1210" spans="1:12" x14ac:dyDescent="0.25">
      <c r="A1210" s="148" t="s">
        <v>450</v>
      </c>
      <c r="B1210" s="79" t="s">
        <v>50</v>
      </c>
      <c r="C1210" s="85">
        <v>14956.058824</v>
      </c>
      <c r="D1210" s="81" t="str">
        <f t="shared" si="274"/>
        <v>N/A</v>
      </c>
      <c r="E1210" s="85">
        <v>14198.342857</v>
      </c>
      <c r="F1210" s="81" t="str">
        <f t="shared" si="275"/>
        <v>N/A</v>
      </c>
      <c r="G1210" s="85">
        <v>8733.3333332999991</v>
      </c>
      <c r="H1210" s="81" t="str">
        <f t="shared" si="276"/>
        <v>N/A</v>
      </c>
      <c r="I1210" s="82">
        <v>-5.07</v>
      </c>
      <c r="J1210" s="82">
        <v>-38.5</v>
      </c>
      <c r="K1210" s="83" t="s">
        <v>112</v>
      </c>
      <c r="L1210" s="84" t="str">
        <f t="shared" si="278"/>
        <v>No</v>
      </c>
    </row>
    <row r="1211" spans="1:12" x14ac:dyDescent="0.25">
      <c r="A1211" s="150" t="s">
        <v>1057</v>
      </c>
      <c r="B1211" s="79" t="s">
        <v>50</v>
      </c>
      <c r="C1211" s="85" t="s">
        <v>50</v>
      </c>
      <c r="D1211" s="81" t="str">
        <f t="shared" si="274"/>
        <v>N/A</v>
      </c>
      <c r="E1211" s="85" t="s">
        <v>50</v>
      </c>
      <c r="F1211" s="81" t="str">
        <f t="shared" si="275"/>
        <v>N/A</v>
      </c>
      <c r="G1211" s="85">
        <v>1412486</v>
      </c>
      <c r="H1211" s="81" t="str">
        <f t="shared" si="276"/>
        <v>N/A</v>
      </c>
      <c r="I1211" s="82" t="s">
        <v>50</v>
      </c>
      <c r="J1211" s="82" t="s">
        <v>50</v>
      </c>
      <c r="K1211" s="83" t="s">
        <v>112</v>
      </c>
      <c r="L1211" s="84" t="str">
        <f>IF(J1211="Div by 0", "N/A", IF(OR(J1211="N/A",K1211="N/A"),"N/A", IF(J1211&gt;VALUE(MID(K1211,1,2)), "No", IF(J1211&lt;-1*VALUE(MID(K1211,1,2)), "No", "Yes"))))</f>
        <v>N/A</v>
      </c>
    </row>
    <row r="1212" spans="1:12" x14ac:dyDescent="0.25">
      <c r="A1212" s="150" t="s">
        <v>1058</v>
      </c>
      <c r="B1212" s="79" t="s">
        <v>50</v>
      </c>
      <c r="C1212" s="80" t="s">
        <v>50</v>
      </c>
      <c r="D1212" s="81" t="str">
        <f t="shared" si="274"/>
        <v>N/A</v>
      </c>
      <c r="E1212" s="80" t="s">
        <v>50</v>
      </c>
      <c r="F1212" s="81" t="str">
        <f t="shared" si="275"/>
        <v>N/A</v>
      </c>
      <c r="G1212" s="80">
        <v>10722</v>
      </c>
      <c r="H1212" s="81" t="str">
        <f t="shared" si="276"/>
        <v>N/A</v>
      </c>
      <c r="I1212" s="82" t="s">
        <v>50</v>
      </c>
      <c r="J1212" s="82" t="s">
        <v>50</v>
      </c>
      <c r="K1212" s="83" t="s">
        <v>112</v>
      </c>
      <c r="L1212" s="84" t="str">
        <f t="shared" ref="L1212:L1216" si="279">IF(J1212="Div by 0", "N/A", IF(OR(J1212="N/A",K1212="N/A"),"N/A", IF(J1212&gt;VALUE(MID(K1212,1,2)), "No", IF(J1212&lt;-1*VALUE(MID(K1212,1,2)), "No", "Yes"))))</f>
        <v>N/A</v>
      </c>
    </row>
    <row r="1213" spans="1:12" x14ac:dyDescent="0.25">
      <c r="A1213" s="150" t="s">
        <v>1059</v>
      </c>
      <c r="B1213" s="79" t="s">
        <v>50</v>
      </c>
      <c r="C1213" s="85" t="s">
        <v>50</v>
      </c>
      <c r="D1213" s="81" t="str">
        <f t="shared" si="274"/>
        <v>N/A</v>
      </c>
      <c r="E1213" s="85" t="s">
        <v>50</v>
      </c>
      <c r="F1213" s="81" t="str">
        <f t="shared" si="275"/>
        <v>N/A</v>
      </c>
      <c r="G1213" s="85">
        <v>131.73717590000001</v>
      </c>
      <c r="H1213" s="81" t="str">
        <f t="shared" si="276"/>
        <v>N/A</v>
      </c>
      <c r="I1213" s="82" t="s">
        <v>50</v>
      </c>
      <c r="J1213" s="82" t="s">
        <v>50</v>
      </c>
      <c r="K1213" s="83" t="s">
        <v>112</v>
      </c>
      <c r="L1213" s="84" t="str">
        <f t="shared" si="279"/>
        <v>N/A</v>
      </c>
    </row>
    <row r="1214" spans="1:12" x14ac:dyDescent="0.25">
      <c r="A1214" s="150" t="s">
        <v>1060</v>
      </c>
      <c r="B1214" s="79" t="s">
        <v>50</v>
      </c>
      <c r="C1214" s="85" t="s">
        <v>50</v>
      </c>
      <c r="D1214" s="81" t="str">
        <f t="shared" si="274"/>
        <v>N/A</v>
      </c>
      <c r="E1214" s="85" t="s">
        <v>50</v>
      </c>
      <c r="F1214" s="81" t="str">
        <f t="shared" si="275"/>
        <v>N/A</v>
      </c>
      <c r="G1214" s="85">
        <v>0</v>
      </c>
      <c r="H1214" s="81" t="str">
        <f t="shared" si="276"/>
        <v>N/A</v>
      </c>
      <c r="I1214" s="82" t="s">
        <v>50</v>
      </c>
      <c r="J1214" s="82" t="s">
        <v>50</v>
      </c>
      <c r="K1214" s="83" t="s">
        <v>112</v>
      </c>
      <c r="L1214" s="84" t="str">
        <f t="shared" si="279"/>
        <v>N/A</v>
      </c>
    </row>
    <row r="1215" spans="1:12" x14ac:dyDescent="0.25">
      <c r="A1215" s="150" t="s">
        <v>1061</v>
      </c>
      <c r="B1215" s="79" t="s">
        <v>50</v>
      </c>
      <c r="C1215" s="80" t="s">
        <v>50</v>
      </c>
      <c r="D1215" s="81" t="str">
        <f t="shared" si="274"/>
        <v>N/A</v>
      </c>
      <c r="E1215" s="80" t="s">
        <v>50</v>
      </c>
      <c r="F1215" s="81" t="str">
        <f t="shared" si="275"/>
        <v>N/A</v>
      </c>
      <c r="G1215" s="80">
        <v>0</v>
      </c>
      <c r="H1215" s="81" t="str">
        <f t="shared" si="276"/>
        <v>N/A</v>
      </c>
      <c r="I1215" s="82" t="s">
        <v>50</v>
      </c>
      <c r="J1215" s="82" t="s">
        <v>50</v>
      </c>
      <c r="K1215" s="83" t="s">
        <v>112</v>
      </c>
      <c r="L1215" s="84" t="str">
        <f t="shared" si="279"/>
        <v>N/A</v>
      </c>
    </row>
    <row r="1216" spans="1:12" x14ac:dyDescent="0.25">
      <c r="A1216" s="150" t="s">
        <v>1062</v>
      </c>
      <c r="B1216" s="79" t="s">
        <v>50</v>
      </c>
      <c r="C1216" s="85" t="s">
        <v>50</v>
      </c>
      <c r="D1216" s="81" t="str">
        <f t="shared" si="274"/>
        <v>N/A</v>
      </c>
      <c r="E1216" s="85" t="s">
        <v>50</v>
      </c>
      <c r="F1216" s="81" t="str">
        <f t="shared" si="275"/>
        <v>N/A</v>
      </c>
      <c r="G1216" s="85" t="s">
        <v>1088</v>
      </c>
      <c r="H1216" s="81" t="str">
        <f t="shared" si="276"/>
        <v>N/A</v>
      </c>
      <c r="I1216" s="82" t="s">
        <v>50</v>
      </c>
      <c r="J1216" s="82" t="s">
        <v>50</v>
      </c>
      <c r="K1216" s="83" t="s">
        <v>112</v>
      </c>
      <c r="L1216" s="84" t="str">
        <f t="shared" si="279"/>
        <v>N/A</v>
      </c>
    </row>
    <row r="1217" spans="1:12" ht="12.75" customHeight="1" x14ac:dyDescent="0.25">
      <c r="A1217" s="148" t="s">
        <v>451</v>
      </c>
      <c r="B1217" s="79" t="s">
        <v>50</v>
      </c>
      <c r="C1217" s="85">
        <v>115329721</v>
      </c>
      <c r="D1217" s="81" t="str">
        <f t="shared" si="274"/>
        <v>N/A</v>
      </c>
      <c r="E1217" s="85">
        <v>124317748</v>
      </c>
      <c r="F1217" s="81" t="str">
        <f t="shared" si="275"/>
        <v>N/A</v>
      </c>
      <c r="G1217" s="85">
        <v>137521670</v>
      </c>
      <c r="H1217" s="81" t="str">
        <f t="shared" si="276"/>
        <v>N/A</v>
      </c>
      <c r="I1217" s="82">
        <v>7.7930000000000001</v>
      </c>
      <c r="J1217" s="82">
        <v>10.62</v>
      </c>
      <c r="K1217" s="83" t="s">
        <v>112</v>
      </c>
      <c r="L1217" s="84" t="str">
        <f t="shared" si="278"/>
        <v>Yes</v>
      </c>
    </row>
    <row r="1218" spans="1:12" x14ac:dyDescent="0.25">
      <c r="A1218" s="148" t="s">
        <v>452</v>
      </c>
      <c r="B1218" s="79" t="s">
        <v>50</v>
      </c>
      <c r="C1218" s="80">
        <v>66814</v>
      </c>
      <c r="D1218" s="81" t="str">
        <f t="shared" si="274"/>
        <v>N/A</v>
      </c>
      <c r="E1218" s="80">
        <v>66841</v>
      </c>
      <c r="F1218" s="81" t="str">
        <f t="shared" si="275"/>
        <v>N/A</v>
      </c>
      <c r="G1218" s="80">
        <v>78983</v>
      </c>
      <c r="H1218" s="81" t="str">
        <f t="shared" si="276"/>
        <v>N/A</v>
      </c>
      <c r="I1218" s="82">
        <v>4.0399999999999998E-2</v>
      </c>
      <c r="J1218" s="82">
        <v>18.170000000000002</v>
      </c>
      <c r="K1218" s="83" t="s">
        <v>112</v>
      </c>
      <c r="L1218" s="84" t="str">
        <f t="shared" si="278"/>
        <v>No</v>
      </c>
    </row>
    <row r="1219" spans="1:12" x14ac:dyDescent="0.25">
      <c r="A1219" s="148" t="s">
        <v>453</v>
      </c>
      <c r="B1219" s="79" t="s">
        <v>50</v>
      </c>
      <c r="C1219" s="85">
        <v>1726.1310653</v>
      </c>
      <c r="D1219" s="81" t="str">
        <f t="shared" si="274"/>
        <v>N/A</v>
      </c>
      <c r="E1219" s="85">
        <v>1859.9025747999999</v>
      </c>
      <c r="F1219" s="81" t="str">
        <f t="shared" si="275"/>
        <v>N/A</v>
      </c>
      <c r="G1219" s="85">
        <v>1741.1553119</v>
      </c>
      <c r="H1219" s="81" t="str">
        <f t="shared" si="276"/>
        <v>N/A</v>
      </c>
      <c r="I1219" s="82">
        <v>7.75</v>
      </c>
      <c r="J1219" s="82">
        <v>-6.38</v>
      </c>
      <c r="K1219" s="83" t="s">
        <v>112</v>
      </c>
      <c r="L1219" s="84" t="str">
        <f t="shared" si="278"/>
        <v>Yes</v>
      </c>
    </row>
    <row r="1220" spans="1:12" x14ac:dyDescent="0.25">
      <c r="A1220" s="148" t="s">
        <v>454</v>
      </c>
      <c r="B1220" s="79" t="s">
        <v>50</v>
      </c>
      <c r="C1220" s="85">
        <v>352714095</v>
      </c>
      <c r="D1220" s="81" t="str">
        <f t="shared" ref="D1220:D1228" si="280">IF($B1220="N/A","N/A",IF(C1220&gt;10,"No",IF(C1220&lt;-10,"No","Yes")))</f>
        <v>N/A</v>
      </c>
      <c r="E1220" s="85">
        <v>358863376</v>
      </c>
      <c r="F1220" s="81" t="str">
        <f t="shared" ref="F1220:F1228" si="281">IF($B1220="N/A","N/A",IF(E1220&gt;10,"No",IF(E1220&lt;-10,"No","Yes")))</f>
        <v>N/A</v>
      </c>
      <c r="G1220" s="85">
        <v>414649207</v>
      </c>
      <c r="H1220" s="81" t="str">
        <f t="shared" ref="H1220:H1228" si="282">IF($B1220="N/A","N/A",IF(G1220&gt;10,"No",IF(G1220&lt;-10,"No","Yes")))</f>
        <v>N/A</v>
      </c>
      <c r="I1220" s="82">
        <v>1.7430000000000001</v>
      </c>
      <c r="J1220" s="82">
        <v>15.55</v>
      </c>
      <c r="K1220" s="83" t="s">
        <v>112</v>
      </c>
      <c r="L1220" s="84" t="str">
        <f t="shared" ref="L1220:L1228" si="283">IF(J1220="Div by 0", "N/A", IF(K1220="N/A","N/A", IF(J1220&gt;VALUE(MID(K1220,1,2)), "No", IF(J1220&lt;-1*VALUE(MID(K1220,1,2)), "No", "Yes"))))</f>
        <v>No</v>
      </c>
    </row>
    <row r="1221" spans="1:12" x14ac:dyDescent="0.25">
      <c r="A1221" s="148" t="s">
        <v>142</v>
      </c>
      <c r="B1221" s="79" t="s">
        <v>50</v>
      </c>
      <c r="C1221" s="80">
        <v>5462</v>
      </c>
      <c r="D1221" s="81" t="str">
        <f t="shared" si="280"/>
        <v>N/A</v>
      </c>
      <c r="E1221" s="80">
        <v>5563</v>
      </c>
      <c r="F1221" s="81" t="str">
        <f t="shared" si="281"/>
        <v>N/A</v>
      </c>
      <c r="G1221" s="80">
        <v>6016</v>
      </c>
      <c r="H1221" s="81" t="str">
        <f t="shared" si="282"/>
        <v>N/A</v>
      </c>
      <c r="I1221" s="82">
        <v>1.849</v>
      </c>
      <c r="J1221" s="82">
        <v>8.1430000000000007</v>
      </c>
      <c r="K1221" s="83" t="s">
        <v>112</v>
      </c>
      <c r="L1221" s="84" t="str">
        <f t="shared" si="283"/>
        <v>Yes</v>
      </c>
    </row>
    <row r="1222" spans="1:12" x14ac:dyDescent="0.25">
      <c r="A1222" s="148" t="s">
        <v>455</v>
      </c>
      <c r="B1222" s="79" t="s">
        <v>50</v>
      </c>
      <c r="C1222" s="85">
        <v>64575.996888000001</v>
      </c>
      <c r="D1222" s="81" t="str">
        <f t="shared" si="280"/>
        <v>N/A</v>
      </c>
      <c r="E1222" s="85">
        <v>64508.965665999996</v>
      </c>
      <c r="F1222" s="81" t="str">
        <f t="shared" si="281"/>
        <v>N/A</v>
      </c>
      <c r="G1222" s="85">
        <v>68924.402759000004</v>
      </c>
      <c r="H1222" s="81" t="str">
        <f t="shared" si="282"/>
        <v>N/A</v>
      </c>
      <c r="I1222" s="82">
        <v>-0.104</v>
      </c>
      <c r="J1222" s="82">
        <v>6.8449999999999998</v>
      </c>
      <c r="K1222" s="83" t="s">
        <v>112</v>
      </c>
      <c r="L1222" s="84" t="str">
        <f t="shared" si="283"/>
        <v>Yes</v>
      </c>
    </row>
    <row r="1223" spans="1:12" x14ac:dyDescent="0.25">
      <c r="A1223" s="148" t="s">
        <v>456</v>
      </c>
      <c r="B1223" s="79" t="s">
        <v>50</v>
      </c>
      <c r="C1223" s="85">
        <v>23554249</v>
      </c>
      <c r="D1223" s="81" t="str">
        <f t="shared" si="280"/>
        <v>N/A</v>
      </c>
      <c r="E1223" s="85">
        <v>23433788</v>
      </c>
      <c r="F1223" s="81" t="str">
        <f t="shared" si="281"/>
        <v>N/A</v>
      </c>
      <c r="G1223" s="85">
        <v>58926723</v>
      </c>
      <c r="H1223" s="81" t="str">
        <f t="shared" si="282"/>
        <v>N/A</v>
      </c>
      <c r="I1223" s="82">
        <v>-0.51100000000000001</v>
      </c>
      <c r="J1223" s="82">
        <v>151.5</v>
      </c>
      <c r="K1223" s="83" t="s">
        <v>112</v>
      </c>
      <c r="L1223" s="84" t="str">
        <f t="shared" si="283"/>
        <v>No</v>
      </c>
    </row>
    <row r="1224" spans="1:12" x14ac:dyDescent="0.25">
      <c r="A1224" s="148" t="s">
        <v>457</v>
      </c>
      <c r="B1224" s="79" t="s">
        <v>50</v>
      </c>
      <c r="C1224" s="80">
        <v>28318</v>
      </c>
      <c r="D1224" s="81" t="str">
        <f t="shared" si="280"/>
        <v>N/A</v>
      </c>
      <c r="E1224" s="80">
        <v>28480</v>
      </c>
      <c r="F1224" s="81" t="str">
        <f t="shared" si="281"/>
        <v>N/A</v>
      </c>
      <c r="G1224" s="80">
        <v>51870</v>
      </c>
      <c r="H1224" s="81" t="str">
        <f t="shared" si="282"/>
        <v>N/A</v>
      </c>
      <c r="I1224" s="82">
        <v>0.57210000000000005</v>
      </c>
      <c r="J1224" s="82">
        <v>82.13</v>
      </c>
      <c r="K1224" s="83" t="s">
        <v>112</v>
      </c>
      <c r="L1224" s="84" t="str">
        <f t="shared" si="283"/>
        <v>No</v>
      </c>
    </row>
    <row r="1225" spans="1:12" x14ac:dyDescent="0.25">
      <c r="A1225" s="148" t="s">
        <v>458</v>
      </c>
      <c r="B1225" s="79" t="s">
        <v>50</v>
      </c>
      <c r="C1225" s="85">
        <v>831.77657320000003</v>
      </c>
      <c r="D1225" s="81" t="str">
        <f t="shared" si="280"/>
        <v>N/A</v>
      </c>
      <c r="E1225" s="85">
        <v>822.81558988999996</v>
      </c>
      <c r="F1225" s="81" t="str">
        <f t="shared" si="281"/>
        <v>N/A</v>
      </c>
      <c r="G1225" s="85">
        <v>1136.0463274000001</v>
      </c>
      <c r="H1225" s="81" t="str">
        <f t="shared" si="282"/>
        <v>N/A</v>
      </c>
      <c r="I1225" s="82">
        <v>-1.08</v>
      </c>
      <c r="J1225" s="82">
        <v>38.07</v>
      </c>
      <c r="K1225" s="83" t="s">
        <v>112</v>
      </c>
      <c r="L1225" s="84" t="str">
        <f t="shared" si="283"/>
        <v>No</v>
      </c>
    </row>
    <row r="1226" spans="1:12" x14ac:dyDescent="0.25">
      <c r="A1226" s="148" t="s">
        <v>459</v>
      </c>
      <c r="B1226" s="79" t="s">
        <v>50</v>
      </c>
      <c r="C1226" s="85">
        <v>11970481</v>
      </c>
      <c r="D1226" s="81" t="str">
        <f t="shared" si="280"/>
        <v>N/A</v>
      </c>
      <c r="E1226" s="85">
        <v>12475637</v>
      </c>
      <c r="F1226" s="81" t="str">
        <f t="shared" si="281"/>
        <v>N/A</v>
      </c>
      <c r="G1226" s="85">
        <v>12131820</v>
      </c>
      <c r="H1226" s="81" t="str">
        <f t="shared" si="282"/>
        <v>N/A</v>
      </c>
      <c r="I1226" s="82">
        <v>4.22</v>
      </c>
      <c r="J1226" s="82">
        <v>-2.76</v>
      </c>
      <c r="K1226" s="83" t="s">
        <v>112</v>
      </c>
      <c r="L1226" s="84" t="str">
        <f t="shared" si="283"/>
        <v>Yes</v>
      </c>
    </row>
    <row r="1227" spans="1:12" x14ac:dyDescent="0.25">
      <c r="A1227" s="148" t="s">
        <v>143</v>
      </c>
      <c r="B1227" s="79" t="s">
        <v>50</v>
      </c>
      <c r="C1227" s="80">
        <v>1875</v>
      </c>
      <c r="D1227" s="81" t="str">
        <f t="shared" si="280"/>
        <v>N/A</v>
      </c>
      <c r="E1227" s="80">
        <v>1856</v>
      </c>
      <c r="F1227" s="81" t="str">
        <f t="shared" si="281"/>
        <v>N/A</v>
      </c>
      <c r="G1227" s="80">
        <v>1748</v>
      </c>
      <c r="H1227" s="81" t="str">
        <f t="shared" si="282"/>
        <v>N/A</v>
      </c>
      <c r="I1227" s="82">
        <v>-1.01</v>
      </c>
      <c r="J1227" s="82">
        <v>-5.82</v>
      </c>
      <c r="K1227" s="83" t="s">
        <v>112</v>
      </c>
      <c r="L1227" s="84" t="str">
        <f t="shared" si="283"/>
        <v>Yes</v>
      </c>
    </row>
    <row r="1228" spans="1:12" x14ac:dyDescent="0.25">
      <c r="A1228" s="148" t="s">
        <v>460</v>
      </c>
      <c r="B1228" s="96" t="s">
        <v>50</v>
      </c>
      <c r="C1228" s="94">
        <v>6384.2565333000002</v>
      </c>
      <c r="D1228" s="98" t="str">
        <f t="shared" si="280"/>
        <v>N/A</v>
      </c>
      <c r="E1228" s="94">
        <v>6721.7871766999997</v>
      </c>
      <c r="F1228" s="98" t="str">
        <f t="shared" si="281"/>
        <v>N/A</v>
      </c>
      <c r="G1228" s="94">
        <v>6940.4004576999996</v>
      </c>
      <c r="H1228" s="98" t="str">
        <f t="shared" si="282"/>
        <v>N/A</v>
      </c>
      <c r="I1228" s="99">
        <v>5.2869999999999999</v>
      </c>
      <c r="J1228" s="99">
        <v>3.2519999999999998</v>
      </c>
      <c r="K1228" s="90" t="s">
        <v>112</v>
      </c>
      <c r="L1228" s="92" t="str">
        <f t="shared" si="283"/>
        <v>Yes</v>
      </c>
    </row>
    <row r="1229" spans="1:12" x14ac:dyDescent="0.25">
      <c r="A1229" s="219" t="s">
        <v>494</v>
      </c>
      <c r="B1229" s="220"/>
      <c r="C1229" s="220"/>
      <c r="D1229" s="220"/>
      <c r="E1229" s="220"/>
      <c r="F1229" s="220"/>
      <c r="G1229" s="220"/>
      <c r="H1229" s="220"/>
      <c r="I1229" s="220"/>
      <c r="J1229" s="220"/>
      <c r="K1229" s="220"/>
      <c r="L1229" s="221"/>
    </row>
    <row r="1230" spans="1:12" x14ac:dyDescent="0.25">
      <c r="A1230" s="148" t="s">
        <v>632</v>
      </c>
      <c r="B1230" s="130" t="s">
        <v>50</v>
      </c>
      <c r="C1230" s="143">
        <v>1252.1086673</v>
      </c>
      <c r="D1230" s="102" t="str">
        <f t="shared" ref="D1230:D1249" si="284">IF($B1230="N/A","N/A",IF(C1230&gt;10,"No",IF(C1230&lt;-10,"No","Yes")))</f>
        <v>N/A</v>
      </c>
      <c r="E1230" s="143">
        <v>1273.0338885000001</v>
      </c>
      <c r="F1230" s="102" t="str">
        <f t="shared" ref="F1230:F1249" si="285">IF($B1230="N/A","N/A",IF(E1230&gt;10,"No",IF(E1230&lt;-10,"No","Yes")))</f>
        <v>N/A</v>
      </c>
      <c r="G1230" s="143">
        <v>714.36629427000003</v>
      </c>
      <c r="H1230" s="102" t="str">
        <f t="shared" ref="H1230:H1249" si="286">IF($B1230="N/A","N/A",IF(G1230&gt;10,"No",IF(G1230&lt;-10,"No","Yes")))</f>
        <v>N/A</v>
      </c>
      <c r="I1230" s="103">
        <v>1.671</v>
      </c>
      <c r="J1230" s="103">
        <v>-43.9</v>
      </c>
      <c r="K1230" s="109" t="s">
        <v>112</v>
      </c>
      <c r="L1230" s="104" t="str">
        <f t="shared" ref="L1230:L1249" si="287">IF(J1230="Div by 0", "N/A", IF(K1230="N/A","N/A", IF(J1230&gt;VALUE(MID(K1230,1,2)), "No", IF(J1230&lt;-1*VALUE(MID(K1230,1,2)), "No", "Yes"))))</f>
        <v>No</v>
      </c>
    </row>
    <row r="1231" spans="1:12" x14ac:dyDescent="0.25">
      <c r="A1231" s="129" t="s">
        <v>582</v>
      </c>
      <c r="B1231" s="79" t="s">
        <v>50</v>
      </c>
      <c r="C1231" s="85">
        <v>457.19928345</v>
      </c>
      <c r="D1231" s="81" t="str">
        <f t="shared" si="284"/>
        <v>N/A</v>
      </c>
      <c r="E1231" s="85">
        <v>575.22882345000005</v>
      </c>
      <c r="F1231" s="81" t="str">
        <f t="shared" si="285"/>
        <v>N/A</v>
      </c>
      <c r="G1231" s="85">
        <v>642.20829342000002</v>
      </c>
      <c r="H1231" s="81" t="str">
        <f t="shared" si="286"/>
        <v>N/A</v>
      </c>
      <c r="I1231" s="82">
        <v>25.82</v>
      </c>
      <c r="J1231" s="82">
        <v>11.64</v>
      </c>
      <c r="K1231" s="83" t="s">
        <v>112</v>
      </c>
      <c r="L1231" s="84" t="str">
        <f t="shared" si="287"/>
        <v>Yes</v>
      </c>
    </row>
    <row r="1232" spans="1:12" x14ac:dyDescent="0.25">
      <c r="A1232" s="129" t="s">
        <v>585</v>
      </c>
      <c r="B1232" s="79" t="s">
        <v>50</v>
      </c>
      <c r="C1232" s="85">
        <v>2050.9450080000001</v>
      </c>
      <c r="D1232" s="81" t="str">
        <f t="shared" si="284"/>
        <v>N/A</v>
      </c>
      <c r="E1232" s="85">
        <v>2097.1982542000001</v>
      </c>
      <c r="F1232" s="81" t="str">
        <f t="shared" si="285"/>
        <v>N/A</v>
      </c>
      <c r="G1232" s="85">
        <v>2469.4248253999999</v>
      </c>
      <c r="H1232" s="81" t="str">
        <f t="shared" si="286"/>
        <v>N/A</v>
      </c>
      <c r="I1232" s="82">
        <v>2.2549999999999999</v>
      </c>
      <c r="J1232" s="82">
        <v>17.75</v>
      </c>
      <c r="K1232" s="83" t="s">
        <v>112</v>
      </c>
      <c r="L1232" s="84" t="str">
        <f t="shared" si="287"/>
        <v>No</v>
      </c>
    </row>
    <row r="1233" spans="1:12" x14ac:dyDescent="0.25">
      <c r="A1233" s="129" t="s">
        <v>588</v>
      </c>
      <c r="B1233" s="79" t="s">
        <v>50</v>
      </c>
      <c r="C1233" s="85">
        <v>896.26115185000003</v>
      </c>
      <c r="D1233" s="81" t="str">
        <f t="shared" si="284"/>
        <v>N/A</v>
      </c>
      <c r="E1233" s="85">
        <v>689.17950529999996</v>
      </c>
      <c r="F1233" s="81" t="str">
        <f t="shared" si="285"/>
        <v>N/A</v>
      </c>
      <c r="G1233" s="85">
        <v>290.774451</v>
      </c>
      <c r="H1233" s="81" t="str">
        <f t="shared" si="286"/>
        <v>N/A</v>
      </c>
      <c r="I1233" s="82">
        <v>-23.1</v>
      </c>
      <c r="J1233" s="82">
        <v>-57.8</v>
      </c>
      <c r="K1233" s="83" t="s">
        <v>112</v>
      </c>
      <c r="L1233" s="84" t="str">
        <f t="shared" si="287"/>
        <v>No</v>
      </c>
    </row>
    <row r="1234" spans="1:12" x14ac:dyDescent="0.25">
      <c r="A1234" s="129" t="s">
        <v>590</v>
      </c>
      <c r="B1234" s="79" t="s">
        <v>50</v>
      </c>
      <c r="C1234" s="85">
        <v>1006.9941589</v>
      </c>
      <c r="D1234" s="81" t="str">
        <f t="shared" si="284"/>
        <v>N/A</v>
      </c>
      <c r="E1234" s="85">
        <v>885.12544586000001</v>
      </c>
      <c r="F1234" s="81" t="str">
        <f t="shared" si="285"/>
        <v>N/A</v>
      </c>
      <c r="G1234" s="85">
        <v>344.18767760999998</v>
      </c>
      <c r="H1234" s="81" t="str">
        <f t="shared" si="286"/>
        <v>N/A</v>
      </c>
      <c r="I1234" s="82">
        <v>-12.1</v>
      </c>
      <c r="J1234" s="82">
        <v>-61.1</v>
      </c>
      <c r="K1234" s="83" t="s">
        <v>112</v>
      </c>
      <c r="L1234" s="84" t="str">
        <f t="shared" si="287"/>
        <v>No</v>
      </c>
    </row>
    <row r="1235" spans="1:12" x14ac:dyDescent="0.25">
      <c r="A1235" s="148" t="s">
        <v>626</v>
      </c>
      <c r="B1235" s="79" t="s">
        <v>50</v>
      </c>
      <c r="C1235" s="85">
        <v>11308.076188999999</v>
      </c>
      <c r="D1235" s="81" t="str">
        <f t="shared" si="284"/>
        <v>N/A</v>
      </c>
      <c r="E1235" s="85">
        <v>11005.782692999999</v>
      </c>
      <c r="F1235" s="81" t="str">
        <f t="shared" si="285"/>
        <v>N/A</v>
      </c>
      <c r="G1235" s="85">
        <v>4359.2782282999997</v>
      </c>
      <c r="H1235" s="81" t="str">
        <f t="shared" si="286"/>
        <v>N/A</v>
      </c>
      <c r="I1235" s="82">
        <v>-2.67</v>
      </c>
      <c r="J1235" s="82">
        <v>-60.4</v>
      </c>
      <c r="K1235" s="83" t="s">
        <v>112</v>
      </c>
      <c r="L1235" s="84" t="str">
        <f t="shared" si="287"/>
        <v>No</v>
      </c>
    </row>
    <row r="1236" spans="1:12" x14ac:dyDescent="0.25">
      <c r="A1236" s="129" t="s">
        <v>582</v>
      </c>
      <c r="B1236" s="79" t="s">
        <v>50</v>
      </c>
      <c r="C1236" s="85">
        <v>21440.813461999998</v>
      </c>
      <c r="D1236" s="81" t="str">
        <f t="shared" si="284"/>
        <v>N/A</v>
      </c>
      <c r="E1236" s="85">
        <v>21955.486739</v>
      </c>
      <c r="F1236" s="81" t="str">
        <f t="shared" si="285"/>
        <v>N/A</v>
      </c>
      <c r="G1236" s="85">
        <v>22093.368512000001</v>
      </c>
      <c r="H1236" s="81" t="str">
        <f t="shared" si="286"/>
        <v>N/A</v>
      </c>
      <c r="I1236" s="82">
        <v>2.4</v>
      </c>
      <c r="J1236" s="82">
        <v>0.628</v>
      </c>
      <c r="K1236" s="83" t="s">
        <v>112</v>
      </c>
      <c r="L1236" s="84" t="str">
        <f t="shared" si="287"/>
        <v>Yes</v>
      </c>
    </row>
    <row r="1237" spans="1:12" x14ac:dyDescent="0.25">
      <c r="A1237" s="129" t="s">
        <v>585</v>
      </c>
      <c r="B1237" s="79" t="s">
        <v>50</v>
      </c>
      <c r="C1237" s="85">
        <v>7207.2555854000002</v>
      </c>
      <c r="D1237" s="81" t="str">
        <f t="shared" si="284"/>
        <v>N/A</v>
      </c>
      <c r="E1237" s="85">
        <v>7198.6340024000001</v>
      </c>
      <c r="F1237" s="81" t="str">
        <f t="shared" si="285"/>
        <v>N/A</v>
      </c>
      <c r="G1237" s="85">
        <v>7666.8578889</v>
      </c>
      <c r="H1237" s="81" t="str">
        <f t="shared" si="286"/>
        <v>N/A</v>
      </c>
      <c r="I1237" s="82">
        <v>-0.12</v>
      </c>
      <c r="J1237" s="82">
        <v>6.5039999999999996</v>
      </c>
      <c r="K1237" s="83" t="s">
        <v>112</v>
      </c>
      <c r="L1237" s="84" t="str">
        <f t="shared" si="287"/>
        <v>Yes</v>
      </c>
    </row>
    <row r="1238" spans="1:12" x14ac:dyDescent="0.25">
      <c r="A1238" s="129" t="s">
        <v>588</v>
      </c>
      <c r="B1238" s="79" t="s">
        <v>50</v>
      </c>
      <c r="C1238" s="85">
        <v>1000.1385579</v>
      </c>
      <c r="D1238" s="81" t="str">
        <f t="shared" si="284"/>
        <v>N/A</v>
      </c>
      <c r="E1238" s="85">
        <v>809.82794732000002</v>
      </c>
      <c r="F1238" s="81" t="str">
        <f t="shared" si="285"/>
        <v>N/A</v>
      </c>
      <c r="G1238" s="85">
        <v>181.91363053000001</v>
      </c>
      <c r="H1238" s="81" t="str">
        <f t="shared" si="286"/>
        <v>N/A</v>
      </c>
      <c r="I1238" s="82">
        <v>-19</v>
      </c>
      <c r="J1238" s="82">
        <v>-77.5</v>
      </c>
      <c r="K1238" s="83" t="s">
        <v>112</v>
      </c>
      <c r="L1238" s="84" t="str">
        <f t="shared" si="287"/>
        <v>No</v>
      </c>
    </row>
    <row r="1239" spans="1:12" x14ac:dyDescent="0.25">
      <c r="A1239" s="129" t="s">
        <v>590</v>
      </c>
      <c r="B1239" s="79" t="s">
        <v>50</v>
      </c>
      <c r="C1239" s="85">
        <v>27.925734311999999</v>
      </c>
      <c r="D1239" s="81" t="str">
        <f t="shared" si="284"/>
        <v>N/A</v>
      </c>
      <c r="E1239" s="85">
        <v>11.961572111000001</v>
      </c>
      <c r="F1239" s="81" t="str">
        <f t="shared" si="285"/>
        <v>N/A</v>
      </c>
      <c r="G1239" s="85">
        <v>4.5003552112999996</v>
      </c>
      <c r="H1239" s="81" t="str">
        <f t="shared" si="286"/>
        <v>N/A</v>
      </c>
      <c r="I1239" s="82">
        <v>-57.2</v>
      </c>
      <c r="J1239" s="82">
        <v>-62.4</v>
      </c>
      <c r="K1239" s="83" t="s">
        <v>112</v>
      </c>
      <c r="L1239" s="84" t="str">
        <f t="shared" si="287"/>
        <v>No</v>
      </c>
    </row>
    <row r="1240" spans="1:12" x14ac:dyDescent="0.25">
      <c r="A1240" s="148" t="s">
        <v>239</v>
      </c>
      <c r="B1240" s="79" t="s">
        <v>50</v>
      </c>
      <c r="C1240" s="85">
        <v>1584.7472416000001</v>
      </c>
      <c r="D1240" s="81" t="str">
        <f t="shared" si="284"/>
        <v>N/A</v>
      </c>
      <c r="E1240" s="85">
        <v>1501.5662821000001</v>
      </c>
      <c r="F1240" s="81" t="str">
        <f t="shared" si="285"/>
        <v>N/A</v>
      </c>
      <c r="G1240" s="85">
        <v>872.45343302000003</v>
      </c>
      <c r="H1240" s="81" t="str">
        <f t="shared" si="286"/>
        <v>N/A</v>
      </c>
      <c r="I1240" s="82">
        <v>-5.25</v>
      </c>
      <c r="J1240" s="82">
        <v>-41.9</v>
      </c>
      <c r="K1240" s="83" t="s">
        <v>112</v>
      </c>
      <c r="L1240" s="84" t="str">
        <f t="shared" si="287"/>
        <v>No</v>
      </c>
    </row>
    <row r="1241" spans="1:12" x14ac:dyDescent="0.25">
      <c r="A1241" s="129" t="s">
        <v>582</v>
      </c>
      <c r="B1241" s="79" t="s">
        <v>50</v>
      </c>
      <c r="C1241" s="85">
        <v>645.09252516000004</v>
      </c>
      <c r="D1241" s="81" t="str">
        <f t="shared" si="284"/>
        <v>N/A</v>
      </c>
      <c r="E1241" s="85">
        <v>516.12673299000005</v>
      </c>
      <c r="F1241" s="81" t="str">
        <f t="shared" si="285"/>
        <v>N/A</v>
      </c>
      <c r="G1241" s="85">
        <v>511.46730141</v>
      </c>
      <c r="H1241" s="81" t="str">
        <f t="shared" si="286"/>
        <v>N/A</v>
      </c>
      <c r="I1241" s="82">
        <v>-20</v>
      </c>
      <c r="J1241" s="82">
        <v>-0.90300000000000002</v>
      </c>
      <c r="K1241" s="83" t="s">
        <v>112</v>
      </c>
      <c r="L1241" s="84" t="str">
        <f t="shared" si="287"/>
        <v>Yes</v>
      </c>
    </row>
    <row r="1242" spans="1:12" x14ac:dyDescent="0.25">
      <c r="A1242" s="129" t="s">
        <v>585</v>
      </c>
      <c r="B1242" s="79" t="s">
        <v>50</v>
      </c>
      <c r="C1242" s="85">
        <v>2874.4172468000002</v>
      </c>
      <c r="D1242" s="81" t="str">
        <f t="shared" si="284"/>
        <v>N/A</v>
      </c>
      <c r="E1242" s="85">
        <v>2894.5801154000001</v>
      </c>
      <c r="F1242" s="81" t="str">
        <f t="shared" si="285"/>
        <v>N/A</v>
      </c>
      <c r="G1242" s="85">
        <v>3081.0099206</v>
      </c>
      <c r="H1242" s="81" t="str">
        <f t="shared" si="286"/>
        <v>N/A</v>
      </c>
      <c r="I1242" s="82">
        <v>0.70150000000000001</v>
      </c>
      <c r="J1242" s="82">
        <v>6.4409999999999998</v>
      </c>
      <c r="K1242" s="83" t="s">
        <v>112</v>
      </c>
      <c r="L1242" s="84" t="str">
        <f t="shared" si="287"/>
        <v>Yes</v>
      </c>
    </row>
    <row r="1243" spans="1:12" x14ac:dyDescent="0.25">
      <c r="A1243" s="129" t="s">
        <v>588</v>
      </c>
      <c r="B1243" s="79" t="s">
        <v>50</v>
      </c>
      <c r="C1243" s="85">
        <v>398.11610144000002</v>
      </c>
      <c r="D1243" s="81" t="str">
        <f t="shared" si="284"/>
        <v>N/A</v>
      </c>
      <c r="E1243" s="85">
        <v>362.82512045999999</v>
      </c>
      <c r="F1243" s="81" t="str">
        <f t="shared" si="285"/>
        <v>N/A</v>
      </c>
      <c r="G1243" s="85">
        <v>291.98201605999998</v>
      </c>
      <c r="H1243" s="81" t="str">
        <f t="shared" si="286"/>
        <v>N/A</v>
      </c>
      <c r="I1243" s="82">
        <v>-8.86</v>
      </c>
      <c r="J1243" s="82">
        <v>-19.5</v>
      </c>
      <c r="K1243" s="83" t="s">
        <v>112</v>
      </c>
      <c r="L1243" s="84" t="str">
        <f t="shared" si="287"/>
        <v>No</v>
      </c>
    </row>
    <row r="1244" spans="1:12" x14ac:dyDescent="0.25">
      <c r="A1244" s="129" t="s">
        <v>590</v>
      </c>
      <c r="B1244" s="79" t="s">
        <v>50</v>
      </c>
      <c r="C1244" s="85">
        <v>392.95226968999998</v>
      </c>
      <c r="D1244" s="81" t="str">
        <f t="shared" si="284"/>
        <v>N/A</v>
      </c>
      <c r="E1244" s="85">
        <v>344.88424523999998</v>
      </c>
      <c r="F1244" s="81" t="str">
        <f t="shared" si="285"/>
        <v>N/A</v>
      </c>
      <c r="G1244" s="85">
        <v>660.64084701000002</v>
      </c>
      <c r="H1244" s="81" t="str">
        <f t="shared" si="286"/>
        <v>N/A</v>
      </c>
      <c r="I1244" s="82">
        <v>-12.2</v>
      </c>
      <c r="J1244" s="82">
        <v>91.55</v>
      </c>
      <c r="K1244" s="83" t="s">
        <v>112</v>
      </c>
      <c r="L1244" s="84" t="str">
        <f t="shared" si="287"/>
        <v>No</v>
      </c>
    </row>
    <row r="1245" spans="1:12" x14ac:dyDescent="0.25">
      <c r="A1245" s="148" t="s">
        <v>627</v>
      </c>
      <c r="B1245" s="79" t="s">
        <v>50</v>
      </c>
      <c r="C1245" s="85">
        <v>7787.4796028999999</v>
      </c>
      <c r="D1245" s="81" t="str">
        <f t="shared" si="284"/>
        <v>N/A</v>
      </c>
      <c r="E1245" s="85">
        <v>7833.3265453000004</v>
      </c>
      <c r="F1245" s="81" t="str">
        <f t="shared" si="285"/>
        <v>N/A</v>
      </c>
      <c r="G1245" s="85">
        <v>3666.1988863000001</v>
      </c>
      <c r="H1245" s="81" t="str">
        <f t="shared" si="286"/>
        <v>N/A</v>
      </c>
      <c r="I1245" s="82">
        <v>0.5887</v>
      </c>
      <c r="J1245" s="82">
        <v>-53.2</v>
      </c>
      <c r="K1245" s="83" t="s">
        <v>112</v>
      </c>
      <c r="L1245" s="84" t="str">
        <f t="shared" si="287"/>
        <v>No</v>
      </c>
    </row>
    <row r="1246" spans="1:12" x14ac:dyDescent="0.25">
      <c r="A1246" s="129" t="s">
        <v>582</v>
      </c>
      <c r="B1246" s="79" t="s">
        <v>50</v>
      </c>
      <c r="C1246" s="85">
        <v>5084.8880339999996</v>
      </c>
      <c r="D1246" s="81" t="str">
        <f t="shared" si="284"/>
        <v>N/A</v>
      </c>
      <c r="E1246" s="85">
        <v>5340.3536776000001</v>
      </c>
      <c r="F1246" s="81" t="str">
        <f t="shared" si="285"/>
        <v>N/A</v>
      </c>
      <c r="G1246" s="85">
        <v>5594.9940370000004</v>
      </c>
      <c r="H1246" s="81" t="str">
        <f t="shared" si="286"/>
        <v>N/A</v>
      </c>
      <c r="I1246" s="82">
        <v>5.024</v>
      </c>
      <c r="J1246" s="82">
        <v>4.7679999999999998</v>
      </c>
      <c r="K1246" s="83" t="s">
        <v>112</v>
      </c>
      <c r="L1246" s="84" t="str">
        <f t="shared" si="287"/>
        <v>Yes</v>
      </c>
    </row>
    <row r="1247" spans="1:12" x14ac:dyDescent="0.25">
      <c r="A1247" s="129" t="s">
        <v>585</v>
      </c>
      <c r="B1247" s="79" t="s">
        <v>50</v>
      </c>
      <c r="C1247" s="85">
        <v>12576.173876000001</v>
      </c>
      <c r="D1247" s="81" t="str">
        <f t="shared" si="284"/>
        <v>N/A</v>
      </c>
      <c r="E1247" s="85">
        <v>13021.578520999999</v>
      </c>
      <c r="F1247" s="81" t="str">
        <f t="shared" si="285"/>
        <v>N/A</v>
      </c>
      <c r="G1247" s="85">
        <v>14506.012269999999</v>
      </c>
      <c r="H1247" s="81" t="str">
        <f t="shared" si="286"/>
        <v>N/A</v>
      </c>
      <c r="I1247" s="82">
        <v>3.5419999999999998</v>
      </c>
      <c r="J1247" s="82">
        <v>11.4</v>
      </c>
      <c r="K1247" s="83" t="s">
        <v>112</v>
      </c>
      <c r="L1247" s="84" t="str">
        <f t="shared" si="287"/>
        <v>Yes</v>
      </c>
    </row>
    <row r="1248" spans="1:12" x14ac:dyDescent="0.25">
      <c r="A1248" s="129" t="s">
        <v>588</v>
      </c>
      <c r="B1248" s="79" t="s">
        <v>50</v>
      </c>
      <c r="C1248" s="85">
        <v>2328.0139015999998</v>
      </c>
      <c r="D1248" s="81" t="str">
        <f t="shared" si="284"/>
        <v>N/A</v>
      </c>
      <c r="E1248" s="85">
        <v>2128.0064247</v>
      </c>
      <c r="F1248" s="81" t="str">
        <f t="shared" si="285"/>
        <v>N/A</v>
      </c>
      <c r="G1248" s="85">
        <v>707.16464446999998</v>
      </c>
      <c r="H1248" s="81" t="str">
        <f t="shared" si="286"/>
        <v>N/A</v>
      </c>
      <c r="I1248" s="82">
        <v>-8.59</v>
      </c>
      <c r="J1248" s="82">
        <v>-66.8</v>
      </c>
      <c r="K1248" s="83" t="s">
        <v>112</v>
      </c>
      <c r="L1248" s="84" t="str">
        <f t="shared" si="287"/>
        <v>No</v>
      </c>
    </row>
    <row r="1249" spans="1:12" x14ac:dyDescent="0.25">
      <c r="A1249" s="129" t="s">
        <v>590</v>
      </c>
      <c r="B1249" s="96" t="s">
        <v>50</v>
      </c>
      <c r="C1249" s="94">
        <v>1160.9475133999999</v>
      </c>
      <c r="D1249" s="98" t="str">
        <f t="shared" si="284"/>
        <v>N/A</v>
      </c>
      <c r="E1249" s="94">
        <v>1052.8526819000001</v>
      </c>
      <c r="F1249" s="98" t="str">
        <f t="shared" si="285"/>
        <v>N/A</v>
      </c>
      <c r="G1249" s="94">
        <v>679.69640892999996</v>
      </c>
      <c r="H1249" s="98" t="str">
        <f t="shared" si="286"/>
        <v>N/A</v>
      </c>
      <c r="I1249" s="99">
        <v>-9.31</v>
      </c>
      <c r="J1249" s="99">
        <v>-35.4</v>
      </c>
      <c r="K1249" s="90" t="s">
        <v>112</v>
      </c>
      <c r="L1249" s="92" t="str">
        <f t="shared" si="287"/>
        <v>No</v>
      </c>
    </row>
    <row r="1250" spans="1:12" x14ac:dyDescent="0.25">
      <c r="A1250" s="219" t="s">
        <v>495</v>
      </c>
      <c r="B1250" s="220"/>
      <c r="C1250" s="220"/>
      <c r="D1250" s="220"/>
      <c r="E1250" s="220"/>
      <c r="F1250" s="220"/>
      <c r="G1250" s="220"/>
      <c r="H1250" s="220"/>
      <c r="I1250" s="220"/>
      <c r="J1250" s="220"/>
      <c r="K1250" s="220"/>
      <c r="L1250" s="221"/>
    </row>
    <row r="1251" spans="1:12" x14ac:dyDescent="0.25">
      <c r="A1251" s="148" t="s">
        <v>496</v>
      </c>
      <c r="B1251" s="130" t="s">
        <v>50</v>
      </c>
      <c r="C1251" s="110">
        <v>17.860649131999999</v>
      </c>
      <c r="D1251" s="102" t="str">
        <f t="shared" ref="D1251:D1280" si="288">IF($B1251="N/A","N/A",IF(C1251&gt;10,"No",IF(C1251&lt;-10,"No","Yes")))</f>
        <v>N/A</v>
      </c>
      <c r="E1251" s="110">
        <v>19.957974305</v>
      </c>
      <c r="F1251" s="102" t="str">
        <f t="shared" ref="F1251:F1280" si="289">IF($B1251="N/A","N/A",IF(E1251&gt;10,"No",IF(E1251&lt;-10,"No","Yes")))</f>
        <v>N/A</v>
      </c>
      <c r="G1251" s="110">
        <v>9.3258483522999995</v>
      </c>
      <c r="H1251" s="102" t="str">
        <f t="shared" ref="H1251:H1280" si="290">IF($B1251="N/A","N/A",IF(G1251&gt;10,"No",IF(G1251&lt;-10,"No","Yes")))</f>
        <v>N/A</v>
      </c>
      <c r="I1251" s="103">
        <v>11.74</v>
      </c>
      <c r="J1251" s="103">
        <v>-53.3</v>
      </c>
      <c r="K1251" s="109" t="s">
        <v>112</v>
      </c>
      <c r="L1251" s="104" t="str">
        <f t="shared" ref="L1251:L1280" si="291">IF(J1251="Div by 0", "N/A", IF(K1251="N/A","N/A", IF(J1251&gt;VALUE(MID(K1251,1,2)), "No", IF(J1251&lt;-1*VALUE(MID(K1251,1,2)), "No", "Yes"))))</f>
        <v>No</v>
      </c>
    </row>
    <row r="1252" spans="1:12" x14ac:dyDescent="0.25">
      <c r="A1252" s="129" t="s">
        <v>582</v>
      </c>
      <c r="B1252" s="79" t="s">
        <v>50</v>
      </c>
      <c r="C1252" s="87">
        <v>15.429343357</v>
      </c>
      <c r="D1252" s="81" t="str">
        <f t="shared" si="288"/>
        <v>N/A</v>
      </c>
      <c r="E1252" s="87">
        <v>20.412159088999999</v>
      </c>
      <c r="F1252" s="81" t="str">
        <f t="shared" si="289"/>
        <v>N/A</v>
      </c>
      <c r="G1252" s="87">
        <v>19.623062034</v>
      </c>
      <c r="H1252" s="81" t="str">
        <f t="shared" si="290"/>
        <v>N/A</v>
      </c>
      <c r="I1252" s="82">
        <v>32.29</v>
      </c>
      <c r="J1252" s="82">
        <v>-3.87</v>
      </c>
      <c r="K1252" s="83" t="s">
        <v>112</v>
      </c>
      <c r="L1252" s="84" t="str">
        <f t="shared" si="291"/>
        <v>Yes</v>
      </c>
    </row>
    <row r="1253" spans="1:12" x14ac:dyDescent="0.25">
      <c r="A1253" s="129" t="s">
        <v>585</v>
      </c>
      <c r="B1253" s="79" t="s">
        <v>50</v>
      </c>
      <c r="C1253" s="87">
        <v>19.277048528000002</v>
      </c>
      <c r="D1253" s="81" t="str">
        <f t="shared" si="288"/>
        <v>N/A</v>
      </c>
      <c r="E1253" s="87">
        <v>21.084644343000001</v>
      </c>
      <c r="F1253" s="81" t="str">
        <f t="shared" si="289"/>
        <v>N/A</v>
      </c>
      <c r="G1253" s="87">
        <v>20.79047619</v>
      </c>
      <c r="H1253" s="81" t="str">
        <f t="shared" si="290"/>
        <v>N/A</v>
      </c>
      <c r="I1253" s="82">
        <v>9.3770000000000007</v>
      </c>
      <c r="J1253" s="82">
        <v>-1.4</v>
      </c>
      <c r="K1253" s="83" t="s">
        <v>112</v>
      </c>
      <c r="L1253" s="84" t="str">
        <f t="shared" si="291"/>
        <v>Yes</v>
      </c>
    </row>
    <row r="1254" spans="1:12" x14ac:dyDescent="0.25">
      <c r="A1254" s="129" t="s">
        <v>588</v>
      </c>
      <c r="B1254" s="79" t="s">
        <v>50</v>
      </c>
      <c r="C1254" s="87">
        <v>11.992056218</v>
      </c>
      <c r="D1254" s="81" t="str">
        <f t="shared" si="288"/>
        <v>N/A</v>
      </c>
      <c r="E1254" s="87">
        <v>10.427240604</v>
      </c>
      <c r="F1254" s="81" t="str">
        <f t="shared" si="289"/>
        <v>N/A</v>
      </c>
      <c r="G1254" s="87">
        <v>3.3508287606999998</v>
      </c>
      <c r="H1254" s="81" t="str">
        <f t="shared" si="290"/>
        <v>N/A</v>
      </c>
      <c r="I1254" s="82">
        <v>-13</v>
      </c>
      <c r="J1254" s="82">
        <v>-67.900000000000006</v>
      </c>
      <c r="K1254" s="83" t="s">
        <v>112</v>
      </c>
      <c r="L1254" s="84" t="str">
        <f t="shared" si="291"/>
        <v>No</v>
      </c>
    </row>
    <row r="1255" spans="1:12" x14ac:dyDescent="0.25">
      <c r="A1255" s="129" t="s">
        <v>590</v>
      </c>
      <c r="B1255" s="79" t="s">
        <v>50</v>
      </c>
      <c r="C1255" s="87">
        <v>27.503337783999999</v>
      </c>
      <c r="D1255" s="81" t="str">
        <f t="shared" si="288"/>
        <v>N/A</v>
      </c>
      <c r="E1255" s="87">
        <v>23.783565515999999</v>
      </c>
      <c r="F1255" s="81" t="str">
        <f t="shared" si="289"/>
        <v>N/A</v>
      </c>
      <c r="G1255" s="87">
        <v>7.0675588962999996</v>
      </c>
      <c r="H1255" s="81" t="str">
        <f t="shared" si="290"/>
        <v>N/A</v>
      </c>
      <c r="I1255" s="82">
        <v>-13.5</v>
      </c>
      <c r="J1255" s="82">
        <v>-70.3</v>
      </c>
      <c r="K1255" s="83" t="s">
        <v>112</v>
      </c>
      <c r="L1255" s="84" t="str">
        <f t="shared" si="291"/>
        <v>No</v>
      </c>
    </row>
    <row r="1256" spans="1:12" ht="12.75" customHeight="1" x14ac:dyDescent="0.25">
      <c r="A1256" s="148" t="s">
        <v>497</v>
      </c>
      <c r="B1256" s="79" t="s">
        <v>50</v>
      </c>
      <c r="C1256" s="87">
        <v>23.214154882999999</v>
      </c>
      <c r="D1256" s="81" t="str">
        <f t="shared" si="288"/>
        <v>N/A</v>
      </c>
      <c r="E1256" s="87">
        <v>21.971823041</v>
      </c>
      <c r="F1256" s="81" t="str">
        <f t="shared" si="289"/>
        <v>N/A</v>
      </c>
      <c r="G1256" s="87">
        <v>8.1689260252999993</v>
      </c>
      <c r="H1256" s="81" t="str">
        <f t="shared" si="290"/>
        <v>N/A</v>
      </c>
      <c r="I1256" s="82">
        <v>-5.35</v>
      </c>
      <c r="J1256" s="82">
        <v>-62.8</v>
      </c>
      <c r="K1256" s="83" t="s">
        <v>112</v>
      </c>
      <c r="L1256" s="84" t="str">
        <f t="shared" si="291"/>
        <v>No</v>
      </c>
    </row>
    <row r="1257" spans="1:12" x14ac:dyDescent="0.25">
      <c r="A1257" s="129" t="s">
        <v>582</v>
      </c>
      <c r="B1257" s="79" t="s">
        <v>50</v>
      </c>
      <c r="C1257" s="87">
        <v>48.065703434</v>
      </c>
      <c r="D1257" s="81" t="str">
        <f t="shared" si="288"/>
        <v>N/A</v>
      </c>
      <c r="E1257" s="87">
        <v>47.750331269999997</v>
      </c>
      <c r="F1257" s="81" t="str">
        <f t="shared" si="289"/>
        <v>N/A</v>
      </c>
      <c r="G1257" s="87">
        <v>46.565915267000001</v>
      </c>
      <c r="H1257" s="81" t="str">
        <f t="shared" si="290"/>
        <v>N/A</v>
      </c>
      <c r="I1257" s="82">
        <v>-0.65600000000000003</v>
      </c>
      <c r="J1257" s="82">
        <v>-2.48</v>
      </c>
      <c r="K1257" s="83" t="s">
        <v>112</v>
      </c>
      <c r="L1257" s="84" t="str">
        <f t="shared" si="291"/>
        <v>Yes</v>
      </c>
    </row>
    <row r="1258" spans="1:12" x14ac:dyDescent="0.25">
      <c r="A1258" s="129" t="s">
        <v>585</v>
      </c>
      <c r="B1258" s="79" t="s">
        <v>50</v>
      </c>
      <c r="C1258" s="87">
        <v>11.606669318</v>
      </c>
      <c r="D1258" s="81" t="str">
        <f t="shared" si="288"/>
        <v>N/A</v>
      </c>
      <c r="E1258" s="87">
        <v>11.293583863</v>
      </c>
      <c r="F1258" s="81" t="str">
        <f t="shared" si="289"/>
        <v>N/A</v>
      </c>
      <c r="G1258" s="87">
        <v>10.215873016</v>
      </c>
      <c r="H1258" s="81" t="str">
        <f t="shared" si="290"/>
        <v>N/A</v>
      </c>
      <c r="I1258" s="82">
        <v>-2.7</v>
      </c>
      <c r="J1258" s="82">
        <v>-9.5399999999999991</v>
      </c>
      <c r="K1258" s="83" t="s">
        <v>112</v>
      </c>
      <c r="L1258" s="84" t="str">
        <f t="shared" si="291"/>
        <v>Yes</v>
      </c>
    </row>
    <row r="1259" spans="1:12" x14ac:dyDescent="0.25">
      <c r="A1259" s="129" t="s">
        <v>588</v>
      </c>
      <c r="B1259" s="79" t="s">
        <v>50</v>
      </c>
      <c r="C1259" s="87">
        <v>0.56523067520000003</v>
      </c>
      <c r="D1259" s="81" t="str">
        <f t="shared" si="288"/>
        <v>N/A</v>
      </c>
      <c r="E1259" s="87">
        <v>0.42402826859999998</v>
      </c>
      <c r="F1259" s="81" t="str">
        <f t="shared" si="289"/>
        <v>N/A</v>
      </c>
      <c r="G1259" s="87">
        <v>0.28458471079999997</v>
      </c>
      <c r="H1259" s="81" t="str">
        <f t="shared" si="290"/>
        <v>N/A</v>
      </c>
      <c r="I1259" s="82">
        <v>-25</v>
      </c>
      <c r="J1259" s="82">
        <v>-32.9</v>
      </c>
      <c r="K1259" s="83" t="s">
        <v>112</v>
      </c>
      <c r="L1259" s="84" t="str">
        <f t="shared" si="291"/>
        <v>No</v>
      </c>
    </row>
    <row r="1260" spans="1:12" x14ac:dyDescent="0.25">
      <c r="A1260" s="129" t="s">
        <v>590</v>
      </c>
      <c r="B1260" s="79" t="s">
        <v>50</v>
      </c>
      <c r="C1260" s="87">
        <v>0.47563417889999998</v>
      </c>
      <c r="D1260" s="81" t="str">
        <f t="shared" si="288"/>
        <v>N/A</v>
      </c>
      <c r="E1260" s="87">
        <v>0.53839423919999996</v>
      </c>
      <c r="F1260" s="81" t="str">
        <f t="shared" si="289"/>
        <v>N/A</v>
      </c>
      <c r="G1260" s="87">
        <v>9.1667430600000002E-2</v>
      </c>
      <c r="H1260" s="81" t="str">
        <f t="shared" si="290"/>
        <v>N/A</v>
      </c>
      <c r="I1260" s="82">
        <v>13.2</v>
      </c>
      <c r="J1260" s="82">
        <v>-83</v>
      </c>
      <c r="K1260" s="83" t="s">
        <v>112</v>
      </c>
      <c r="L1260" s="84" t="str">
        <f t="shared" si="291"/>
        <v>No</v>
      </c>
    </row>
    <row r="1261" spans="1:12" x14ac:dyDescent="0.25">
      <c r="A1261" s="148" t="s">
        <v>498</v>
      </c>
      <c r="B1261" s="79" t="s">
        <v>50</v>
      </c>
      <c r="C1261" s="87">
        <v>71.650670379000005</v>
      </c>
      <c r="D1261" s="81" t="str">
        <f t="shared" si="288"/>
        <v>N/A</v>
      </c>
      <c r="E1261" s="87">
        <v>66.481687797000006</v>
      </c>
      <c r="F1261" s="81" t="str">
        <f t="shared" si="289"/>
        <v>N/A</v>
      </c>
      <c r="G1261" s="87">
        <v>64.375958693000001</v>
      </c>
      <c r="H1261" s="81" t="str">
        <f t="shared" si="290"/>
        <v>N/A</v>
      </c>
      <c r="I1261" s="82">
        <v>-7.21</v>
      </c>
      <c r="J1261" s="82">
        <v>-3.17</v>
      </c>
      <c r="K1261" s="83" t="s">
        <v>112</v>
      </c>
      <c r="L1261" s="84" t="str">
        <f t="shared" si="291"/>
        <v>Yes</v>
      </c>
    </row>
    <row r="1262" spans="1:12" x14ac:dyDescent="0.25">
      <c r="A1262" s="129" t="s">
        <v>582</v>
      </c>
      <c r="B1262" s="79" t="s">
        <v>50</v>
      </c>
      <c r="C1262" s="87">
        <v>77.998355455999999</v>
      </c>
      <c r="D1262" s="81" t="str">
        <f t="shared" si="288"/>
        <v>N/A</v>
      </c>
      <c r="E1262" s="87">
        <v>73.231414275000006</v>
      </c>
      <c r="F1262" s="81" t="str">
        <f t="shared" si="289"/>
        <v>N/A</v>
      </c>
      <c r="G1262" s="87">
        <v>72.593794599999995</v>
      </c>
      <c r="H1262" s="81" t="str">
        <f t="shared" si="290"/>
        <v>N/A</v>
      </c>
      <c r="I1262" s="82">
        <v>-6.11</v>
      </c>
      <c r="J1262" s="82">
        <v>-0.871</v>
      </c>
      <c r="K1262" s="83" t="s">
        <v>112</v>
      </c>
      <c r="L1262" s="84" t="str">
        <f t="shared" si="291"/>
        <v>Yes</v>
      </c>
    </row>
    <row r="1263" spans="1:12" x14ac:dyDescent="0.25">
      <c r="A1263" s="129" t="s">
        <v>585</v>
      </c>
      <c r="B1263" s="79" t="s">
        <v>50</v>
      </c>
      <c r="C1263" s="87">
        <v>85.928798727</v>
      </c>
      <c r="D1263" s="81" t="str">
        <f t="shared" si="288"/>
        <v>N/A</v>
      </c>
      <c r="E1263" s="87">
        <v>83.809241998000005</v>
      </c>
      <c r="F1263" s="81" t="str">
        <f t="shared" si="289"/>
        <v>N/A</v>
      </c>
      <c r="G1263" s="87">
        <v>84.642857143000001</v>
      </c>
      <c r="H1263" s="81" t="str">
        <f t="shared" si="290"/>
        <v>N/A</v>
      </c>
      <c r="I1263" s="82">
        <v>-2.4700000000000002</v>
      </c>
      <c r="J1263" s="82">
        <v>0.99470000000000003</v>
      </c>
      <c r="K1263" s="83" t="s">
        <v>112</v>
      </c>
      <c r="L1263" s="84" t="str">
        <f t="shared" si="291"/>
        <v>Yes</v>
      </c>
    </row>
    <row r="1264" spans="1:12" x14ac:dyDescent="0.25">
      <c r="A1264" s="129" t="s">
        <v>588</v>
      </c>
      <c r="B1264" s="79" t="s">
        <v>50</v>
      </c>
      <c r="C1264" s="87">
        <v>20.371219064999998</v>
      </c>
      <c r="D1264" s="81" t="str">
        <f t="shared" si="288"/>
        <v>N/A</v>
      </c>
      <c r="E1264" s="87">
        <v>15.252168326</v>
      </c>
      <c r="F1264" s="81" t="str">
        <f t="shared" si="289"/>
        <v>N/A</v>
      </c>
      <c r="G1264" s="87">
        <v>54.193790258999996</v>
      </c>
      <c r="H1264" s="81" t="str">
        <f t="shared" si="290"/>
        <v>N/A</v>
      </c>
      <c r="I1264" s="82">
        <v>-25.1</v>
      </c>
      <c r="J1264" s="82">
        <v>255.3</v>
      </c>
      <c r="K1264" s="83" t="s">
        <v>112</v>
      </c>
      <c r="L1264" s="84" t="str">
        <f t="shared" si="291"/>
        <v>No</v>
      </c>
    </row>
    <row r="1265" spans="1:12" x14ac:dyDescent="0.25">
      <c r="A1265" s="129" t="s">
        <v>590</v>
      </c>
      <c r="B1265" s="79" t="s">
        <v>50</v>
      </c>
      <c r="C1265" s="87">
        <v>28.729973298000001</v>
      </c>
      <c r="D1265" s="81" t="str">
        <f t="shared" si="288"/>
        <v>N/A</v>
      </c>
      <c r="E1265" s="87">
        <v>26.239989231999999</v>
      </c>
      <c r="F1265" s="81" t="str">
        <f t="shared" si="289"/>
        <v>N/A</v>
      </c>
      <c r="G1265" s="87">
        <v>65.468878907000004</v>
      </c>
      <c r="H1265" s="81" t="str">
        <f t="shared" si="290"/>
        <v>N/A</v>
      </c>
      <c r="I1265" s="82">
        <v>-8.67</v>
      </c>
      <c r="J1265" s="82">
        <v>149.5</v>
      </c>
      <c r="K1265" s="83" t="s">
        <v>112</v>
      </c>
      <c r="L1265" s="84" t="str">
        <f t="shared" si="291"/>
        <v>No</v>
      </c>
    </row>
    <row r="1266" spans="1:12" x14ac:dyDescent="0.25">
      <c r="A1266" s="148" t="s">
        <v>693</v>
      </c>
      <c r="B1266" s="79" t="s">
        <v>50</v>
      </c>
      <c r="C1266" s="87">
        <v>84.217891421000004</v>
      </c>
      <c r="D1266" s="81" t="str">
        <f t="shared" si="288"/>
        <v>N/A</v>
      </c>
      <c r="E1266" s="87">
        <v>81.210424629000002</v>
      </c>
      <c r="F1266" s="81" t="str">
        <f t="shared" si="289"/>
        <v>N/A</v>
      </c>
      <c r="G1266" s="87">
        <v>57.828631377000001</v>
      </c>
      <c r="H1266" s="81" t="str">
        <f t="shared" si="290"/>
        <v>N/A</v>
      </c>
      <c r="I1266" s="82">
        <v>-3.57</v>
      </c>
      <c r="J1266" s="82">
        <v>-28.8</v>
      </c>
      <c r="K1266" s="83" t="s">
        <v>112</v>
      </c>
      <c r="L1266" s="84" t="str">
        <f t="shared" si="291"/>
        <v>No</v>
      </c>
    </row>
    <row r="1267" spans="1:12" x14ac:dyDescent="0.25">
      <c r="A1267" s="129" t="s">
        <v>582</v>
      </c>
      <c r="B1267" s="79" t="s">
        <v>50</v>
      </c>
      <c r="C1267" s="87">
        <v>87.940013312999994</v>
      </c>
      <c r="D1267" s="81" t="str">
        <f t="shared" si="288"/>
        <v>N/A</v>
      </c>
      <c r="E1267" s="87">
        <v>86.976642999999996</v>
      </c>
      <c r="F1267" s="81" t="str">
        <f t="shared" si="289"/>
        <v>N/A</v>
      </c>
      <c r="G1267" s="87">
        <v>87.159084243999999</v>
      </c>
      <c r="H1267" s="81" t="str">
        <f t="shared" si="290"/>
        <v>N/A</v>
      </c>
      <c r="I1267" s="82">
        <v>-1.1000000000000001</v>
      </c>
      <c r="J1267" s="82">
        <v>0.20979999999999999</v>
      </c>
      <c r="K1267" s="83" t="s">
        <v>112</v>
      </c>
      <c r="L1267" s="84" t="str">
        <f t="shared" si="291"/>
        <v>Yes</v>
      </c>
    </row>
    <row r="1268" spans="1:12" x14ac:dyDescent="0.25">
      <c r="A1268" s="129" t="s">
        <v>585</v>
      </c>
      <c r="B1268" s="79" t="s">
        <v>50</v>
      </c>
      <c r="C1268" s="87">
        <v>93.708565367000006</v>
      </c>
      <c r="D1268" s="81" t="str">
        <f t="shared" si="288"/>
        <v>N/A</v>
      </c>
      <c r="E1268" s="87">
        <v>93.209054593999994</v>
      </c>
      <c r="F1268" s="81" t="str">
        <f t="shared" si="289"/>
        <v>N/A</v>
      </c>
      <c r="G1268" s="87">
        <v>93.544444444000007</v>
      </c>
      <c r="H1268" s="81" t="str">
        <f t="shared" si="290"/>
        <v>N/A</v>
      </c>
      <c r="I1268" s="82">
        <v>-0.53300000000000003</v>
      </c>
      <c r="J1268" s="82">
        <v>0.35980000000000001</v>
      </c>
      <c r="K1268" s="83" t="s">
        <v>112</v>
      </c>
      <c r="L1268" s="84" t="str">
        <f t="shared" si="291"/>
        <v>Yes</v>
      </c>
    </row>
    <row r="1269" spans="1:12" x14ac:dyDescent="0.25">
      <c r="A1269" s="129" t="s">
        <v>588</v>
      </c>
      <c r="B1269" s="79" t="s">
        <v>50</v>
      </c>
      <c r="C1269" s="87">
        <v>45.271921784</v>
      </c>
      <c r="D1269" s="81" t="str">
        <f t="shared" si="288"/>
        <v>N/A</v>
      </c>
      <c r="E1269" s="87">
        <v>37.956954705999998</v>
      </c>
      <c r="F1269" s="81" t="str">
        <f t="shared" si="289"/>
        <v>N/A</v>
      </c>
      <c r="G1269" s="87">
        <v>43.292094112000001</v>
      </c>
      <c r="H1269" s="81" t="str">
        <f t="shared" si="290"/>
        <v>N/A</v>
      </c>
      <c r="I1269" s="82">
        <v>-16.2</v>
      </c>
      <c r="J1269" s="82">
        <v>14.06</v>
      </c>
      <c r="K1269" s="83" t="s">
        <v>112</v>
      </c>
      <c r="L1269" s="84" t="str">
        <f t="shared" si="291"/>
        <v>Yes</v>
      </c>
    </row>
    <row r="1270" spans="1:12" x14ac:dyDescent="0.25">
      <c r="A1270" s="129" t="s">
        <v>590</v>
      </c>
      <c r="B1270" s="79" t="s">
        <v>50</v>
      </c>
      <c r="C1270" s="87">
        <v>63.117489986999999</v>
      </c>
      <c r="D1270" s="81" t="str">
        <f t="shared" si="288"/>
        <v>N/A</v>
      </c>
      <c r="E1270" s="87">
        <v>57.776431791999997</v>
      </c>
      <c r="F1270" s="81" t="str">
        <f t="shared" si="289"/>
        <v>N/A</v>
      </c>
      <c r="G1270" s="87">
        <v>44.179118158999998</v>
      </c>
      <c r="H1270" s="81" t="str">
        <f t="shared" si="290"/>
        <v>N/A</v>
      </c>
      <c r="I1270" s="82">
        <v>-8.4600000000000009</v>
      </c>
      <c r="J1270" s="82">
        <v>-23.5</v>
      </c>
      <c r="K1270" s="83" t="s">
        <v>112</v>
      </c>
      <c r="L1270" s="84" t="str">
        <f t="shared" si="291"/>
        <v>No</v>
      </c>
    </row>
    <row r="1271" spans="1:12" x14ac:dyDescent="0.25">
      <c r="A1271" s="148" t="s">
        <v>4</v>
      </c>
      <c r="B1271" s="79" t="s">
        <v>50</v>
      </c>
      <c r="C1271" s="80">
        <v>6.5020510295999996</v>
      </c>
      <c r="D1271" s="81" t="str">
        <f t="shared" si="288"/>
        <v>N/A</v>
      </c>
      <c r="E1271" s="80">
        <v>5.4833239118000003</v>
      </c>
      <c r="F1271" s="81" t="str">
        <f t="shared" si="289"/>
        <v>N/A</v>
      </c>
      <c r="G1271" s="80">
        <v>5.8898926197000003</v>
      </c>
      <c r="H1271" s="81" t="str">
        <f t="shared" si="290"/>
        <v>N/A</v>
      </c>
      <c r="I1271" s="82">
        <v>-15.7</v>
      </c>
      <c r="J1271" s="82">
        <v>7.415</v>
      </c>
      <c r="K1271" s="83" t="s">
        <v>112</v>
      </c>
      <c r="L1271" s="84" t="str">
        <f t="shared" si="291"/>
        <v>Yes</v>
      </c>
    </row>
    <row r="1272" spans="1:12" x14ac:dyDescent="0.25">
      <c r="A1272" s="129" t="s">
        <v>582</v>
      </c>
      <c r="B1272" s="79" t="s">
        <v>50</v>
      </c>
      <c r="C1272" s="80">
        <v>2.5435858393999999</v>
      </c>
      <c r="D1272" s="81" t="str">
        <f t="shared" si="288"/>
        <v>N/A</v>
      </c>
      <c r="E1272" s="80">
        <v>2.2215870555000001</v>
      </c>
      <c r="F1272" s="81" t="str">
        <f t="shared" si="289"/>
        <v>N/A</v>
      </c>
      <c r="G1272" s="80">
        <v>2.5263524957999999</v>
      </c>
      <c r="H1272" s="81" t="str">
        <f t="shared" si="290"/>
        <v>N/A</v>
      </c>
      <c r="I1272" s="82">
        <v>-12.7</v>
      </c>
      <c r="J1272" s="82">
        <v>13.72</v>
      </c>
      <c r="K1272" s="83" t="s">
        <v>112</v>
      </c>
      <c r="L1272" s="84" t="str">
        <f t="shared" si="291"/>
        <v>Yes</v>
      </c>
    </row>
    <row r="1273" spans="1:12" x14ac:dyDescent="0.25">
      <c r="A1273" s="129" t="s">
        <v>585</v>
      </c>
      <c r="B1273" s="79" t="s">
        <v>50</v>
      </c>
      <c r="C1273" s="80">
        <v>10.008253804000001</v>
      </c>
      <c r="D1273" s="81" t="str">
        <f t="shared" si="288"/>
        <v>N/A</v>
      </c>
      <c r="E1273" s="80">
        <v>8.7381100888999992</v>
      </c>
      <c r="F1273" s="81" t="str">
        <f t="shared" si="289"/>
        <v>N/A</v>
      </c>
      <c r="G1273" s="80">
        <v>8.8760116048000004</v>
      </c>
      <c r="H1273" s="81" t="str">
        <f t="shared" si="290"/>
        <v>N/A</v>
      </c>
      <c r="I1273" s="82">
        <v>-12.7</v>
      </c>
      <c r="J1273" s="82">
        <v>1.5780000000000001</v>
      </c>
      <c r="K1273" s="83" t="s">
        <v>112</v>
      </c>
      <c r="L1273" s="84" t="str">
        <f t="shared" si="291"/>
        <v>Yes</v>
      </c>
    </row>
    <row r="1274" spans="1:12" x14ac:dyDescent="0.25">
      <c r="A1274" s="129" t="s">
        <v>588</v>
      </c>
      <c r="B1274" s="79" t="s">
        <v>50</v>
      </c>
      <c r="C1274" s="80">
        <v>6.5719745222999997</v>
      </c>
      <c r="D1274" s="81" t="str">
        <f t="shared" si="288"/>
        <v>N/A</v>
      </c>
      <c r="E1274" s="80">
        <v>5.0264941466000002</v>
      </c>
      <c r="F1274" s="81" t="str">
        <f t="shared" si="289"/>
        <v>N/A</v>
      </c>
      <c r="G1274" s="80">
        <v>6.8926936768999996</v>
      </c>
      <c r="H1274" s="81" t="str">
        <f t="shared" si="290"/>
        <v>N/A</v>
      </c>
      <c r="I1274" s="82">
        <v>-23.5</v>
      </c>
      <c r="J1274" s="82">
        <v>37.130000000000003</v>
      </c>
      <c r="K1274" s="83" t="s">
        <v>112</v>
      </c>
      <c r="L1274" s="84" t="str">
        <f t="shared" si="291"/>
        <v>No</v>
      </c>
    </row>
    <row r="1275" spans="1:12" x14ac:dyDescent="0.25">
      <c r="A1275" s="129" t="s">
        <v>590</v>
      </c>
      <c r="B1275" s="79" t="s">
        <v>50</v>
      </c>
      <c r="C1275" s="80">
        <v>3.5609830097000001</v>
      </c>
      <c r="D1275" s="81" t="str">
        <f t="shared" si="288"/>
        <v>N/A</v>
      </c>
      <c r="E1275" s="80">
        <v>3.4063384267000001</v>
      </c>
      <c r="F1275" s="81" t="str">
        <f t="shared" si="289"/>
        <v>N/A</v>
      </c>
      <c r="G1275" s="80">
        <v>4.0630674448999997</v>
      </c>
      <c r="H1275" s="81" t="str">
        <f t="shared" si="290"/>
        <v>N/A</v>
      </c>
      <c r="I1275" s="82">
        <v>-4.34</v>
      </c>
      <c r="J1275" s="82">
        <v>19.28</v>
      </c>
      <c r="K1275" s="83" t="s">
        <v>112</v>
      </c>
      <c r="L1275" s="84" t="str">
        <f t="shared" si="291"/>
        <v>No</v>
      </c>
    </row>
    <row r="1276" spans="1:12" x14ac:dyDescent="0.25">
      <c r="A1276" s="148" t="s">
        <v>5</v>
      </c>
      <c r="B1276" s="79" t="s">
        <v>50</v>
      </c>
      <c r="C1276" s="80">
        <v>228.36613539999999</v>
      </c>
      <c r="D1276" s="81" t="str">
        <f t="shared" si="288"/>
        <v>N/A</v>
      </c>
      <c r="E1276" s="80">
        <v>229.27650833999999</v>
      </c>
      <c r="F1276" s="81" t="str">
        <f t="shared" si="289"/>
        <v>N/A</v>
      </c>
      <c r="G1276" s="80">
        <v>228.13293335</v>
      </c>
      <c r="H1276" s="81" t="str">
        <f t="shared" si="290"/>
        <v>N/A</v>
      </c>
      <c r="I1276" s="82">
        <v>0.39860000000000001</v>
      </c>
      <c r="J1276" s="82">
        <v>-0.499</v>
      </c>
      <c r="K1276" s="83" t="s">
        <v>112</v>
      </c>
      <c r="L1276" s="84" t="str">
        <f t="shared" si="291"/>
        <v>Yes</v>
      </c>
    </row>
    <row r="1277" spans="1:12" x14ac:dyDescent="0.25">
      <c r="A1277" s="129" t="s">
        <v>582</v>
      </c>
      <c r="B1277" s="79" t="s">
        <v>50</v>
      </c>
      <c r="C1277" s="80">
        <v>240.00541729</v>
      </c>
      <c r="D1277" s="81" t="str">
        <f t="shared" si="288"/>
        <v>N/A</v>
      </c>
      <c r="E1277" s="80">
        <v>240.31088468999999</v>
      </c>
      <c r="F1277" s="81" t="str">
        <f t="shared" si="289"/>
        <v>N/A</v>
      </c>
      <c r="G1277" s="80">
        <v>239.41880090999999</v>
      </c>
      <c r="H1277" s="81" t="str">
        <f t="shared" si="290"/>
        <v>N/A</v>
      </c>
      <c r="I1277" s="82">
        <v>0.1273</v>
      </c>
      <c r="J1277" s="82">
        <v>-0.371</v>
      </c>
      <c r="K1277" s="83" t="s">
        <v>112</v>
      </c>
      <c r="L1277" s="84" t="str">
        <f t="shared" si="291"/>
        <v>Yes</v>
      </c>
    </row>
    <row r="1278" spans="1:12" x14ac:dyDescent="0.25">
      <c r="A1278" s="129" t="s">
        <v>585</v>
      </c>
      <c r="B1278" s="79" t="s">
        <v>50</v>
      </c>
      <c r="C1278" s="80">
        <v>189.59403112999999</v>
      </c>
      <c r="D1278" s="81" t="str">
        <f t="shared" si="288"/>
        <v>N/A</v>
      </c>
      <c r="E1278" s="80">
        <v>193.38326054999999</v>
      </c>
      <c r="F1278" s="81" t="str">
        <f t="shared" si="289"/>
        <v>N/A</v>
      </c>
      <c r="G1278" s="80">
        <v>201.66656308</v>
      </c>
      <c r="H1278" s="81" t="str">
        <f t="shared" si="290"/>
        <v>N/A</v>
      </c>
      <c r="I1278" s="82">
        <v>1.9990000000000001</v>
      </c>
      <c r="J1278" s="82">
        <v>4.2830000000000004</v>
      </c>
      <c r="K1278" s="83" t="s">
        <v>112</v>
      </c>
      <c r="L1278" s="84" t="str">
        <f t="shared" si="291"/>
        <v>Yes</v>
      </c>
    </row>
    <row r="1279" spans="1:12" x14ac:dyDescent="0.25">
      <c r="A1279" s="129" t="s">
        <v>588</v>
      </c>
      <c r="B1279" s="79" t="s">
        <v>50</v>
      </c>
      <c r="C1279" s="80">
        <v>205.17567568000001</v>
      </c>
      <c r="D1279" s="81" t="str">
        <f t="shared" si="288"/>
        <v>N/A</v>
      </c>
      <c r="E1279" s="80">
        <v>202.28787879000001</v>
      </c>
      <c r="F1279" s="81" t="str">
        <f t="shared" si="289"/>
        <v>N/A</v>
      </c>
      <c r="G1279" s="80">
        <v>66.588822355000005</v>
      </c>
      <c r="H1279" s="81" t="str">
        <f t="shared" si="290"/>
        <v>N/A</v>
      </c>
      <c r="I1279" s="82">
        <v>-1.41</v>
      </c>
      <c r="J1279" s="82">
        <v>-67.099999999999994</v>
      </c>
      <c r="K1279" s="83" t="s">
        <v>112</v>
      </c>
      <c r="L1279" s="84" t="str">
        <f t="shared" si="291"/>
        <v>No</v>
      </c>
    </row>
    <row r="1280" spans="1:12" x14ac:dyDescent="0.25">
      <c r="A1280" s="129" t="s">
        <v>590</v>
      </c>
      <c r="B1280" s="96" t="s">
        <v>50</v>
      </c>
      <c r="C1280" s="107">
        <v>8.7368421052999992</v>
      </c>
      <c r="D1280" s="98" t="str">
        <f t="shared" si="288"/>
        <v>N/A</v>
      </c>
      <c r="E1280" s="107">
        <v>3.7</v>
      </c>
      <c r="F1280" s="98" t="str">
        <f t="shared" si="289"/>
        <v>N/A</v>
      </c>
      <c r="G1280" s="107">
        <v>8.9375</v>
      </c>
      <c r="H1280" s="98" t="str">
        <f t="shared" si="290"/>
        <v>N/A</v>
      </c>
      <c r="I1280" s="99">
        <v>-57.7</v>
      </c>
      <c r="J1280" s="99">
        <v>141.6</v>
      </c>
      <c r="K1280" s="90" t="s">
        <v>112</v>
      </c>
      <c r="L1280" s="92" t="str">
        <f t="shared" si="291"/>
        <v>No</v>
      </c>
    </row>
    <row r="1281" spans="1:12" x14ac:dyDescent="0.25">
      <c r="A1281" s="219" t="s">
        <v>499</v>
      </c>
      <c r="B1281" s="220"/>
      <c r="C1281" s="220"/>
      <c r="D1281" s="220"/>
      <c r="E1281" s="220"/>
      <c r="F1281" s="220"/>
      <c r="G1281" s="220"/>
      <c r="H1281" s="220"/>
      <c r="I1281" s="220"/>
      <c r="J1281" s="220"/>
      <c r="K1281" s="220"/>
      <c r="L1281" s="221"/>
    </row>
    <row r="1282" spans="1:12" ht="12.75" customHeight="1" x14ac:dyDescent="0.25">
      <c r="A1282" s="148" t="s">
        <v>826</v>
      </c>
      <c r="B1282" s="130" t="s">
        <v>50</v>
      </c>
      <c r="C1282" s="80">
        <v>0</v>
      </c>
      <c r="D1282" s="81" t="str">
        <f t="shared" ref="D1282:D1292" si="292">IF($B1282="N/A","N/A",IF(C1282&gt;10,"No",IF(C1282&lt;-10,"No","Yes")))</f>
        <v>N/A</v>
      </c>
      <c r="E1282" s="80">
        <v>0</v>
      </c>
      <c r="F1282" s="81" t="str">
        <f t="shared" ref="F1282:F1292" si="293">IF($B1282="N/A","N/A",IF(E1282&gt;10,"No",IF(E1282&lt;-10,"No","Yes")))</f>
        <v>N/A</v>
      </c>
      <c r="G1282" s="80">
        <v>11</v>
      </c>
      <c r="H1282" s="81" t="str">
        <f t="shared" ref="H1282:H1292" si="294">IF($B1282="N/A","N/A",IF(G1282&gt;10,"No",IF(G1282&lt;-10,"No","Yes")))</f>
        <v>N/A</v>
      </c>
      <c r="I1282" s="82" t="s">
        <v>1088</v>
      </c>
      <c r="J1282" s="82" t="s">
        <v>1088</v>
      </c>
      <c r="K1282" s="139" t="s">
        <v>50</v>
      </c>
      <c r="L1282" s="84" t="str">
        <f t="shared" ref="L1282:L1292" si="295">IF(J1282="Div by 0", "N/A", IF(K1282="N/A","N/A", IF(J1282&gt;VALUE(MID(K1282,1,2)), "No", IF(J1282&lt;-1*VALUE(MID(K1282,1,2)), "No", "Yes"))))</f>
        <v>N/A</v>
      </c>
    </row>
    <row r="1283" spans="1:12" ht="12.75" customHeight="1" x14ac:dyDescent="0.25">
      <c r="A1283" s="148" t="s">
        <v>827</v>
      </c>
      <c r="B1283" s="130" t="s">
        <v>50</v>
      </c>
      <c r="C1283" s="80">
        <v>11</v>
      </c>
      <c r="D1283" s="81" t="str">
        <f t="shared" si="292"/>
        <v>N/A</v>
      </c>
      <c r="E1283" s="80">
        <v>11</v>
      </c>
      <c r="F1283" s="81" t="str">
        <f t="shared" si="293"/>
        <v>N/A</v>
      </c>
      <c r="G1283" s="80">
        <v>11</v>
      </c>
      <c r="H1283" s="81" t="str">
        <f t="shared" si="294"/>
        <v>N/A</v>
      </c>
      <c r="I1283" s="82">
        <v>0</v>
      </c>
      <c r="J1283" s="82">
        <v>200</v>
      </c>
      <c r="K1283" s="139" t="s">
        <v>50</v>
      </c>
      <c r="L1283" s="84" t="str">
        <f t="shared" si="295"/>
        <v>N/A</v>
      </c>
    </row>
    <row r="1284" spans="1:12" x14ac:dyDescent="0.25">
      <c r="A1284" s="129" t="s">
        <v>628</v>
      </c>
      <c r="B1284" s="79" t="s">
        <v>50</v>
      </c>
      <c r="C1284" s="80">
        <v>0</v>
      </c>
      <c r="D1284" s="81" t="str">
        <f t="shared" si="292"/>
        <v>N/A</v>
      </c>
      <c r="E1284" s="80">
        <v>0</v>
      </c>
      <c r="F1284" s="81" t="str">
        <f t="shared" si="293"/>
        <v>N/A</v>
      </c>
      <c r="G1284" s="80">
        <v>11</v>
      </c>
      <c r="H1284" s="81" t="str">
        <f t="shared" si="294"/>
        <v>N/A</v>
      </c>
      <c r="I1284" s="82" t="s">
        <v>1088</v>
      </c>
      <c r="J1284" s="82" t="s">
        <v>1088</v>
      </c>
      <c r="K1284" s="139" t="s">
        <v>50</v>
      </c>
      <c r="L1284" s="84" t="str">
        <f t="shared" si="295"/>
        <v>N/A</v>
      </c>
    </row>
    <row r="1285" spans="1:12" x14ac:dyDescent="0.25">
      <c r="A1285" s="129" t="s">
        <v>629</v>
      </c>
      <c r="B1285" s="79" t="s">
        <v>50</v>
      </c>
      <c r="C1285" s="80">
        <v>933</v>
      </c>
      <c r="D1285" s="81" t="str">
        <f t="shared" si="292"/>
        <v>N/A</v>
      </c>
      <c r="E1285" s="80">
        <v>915</v>
      </c>
      <c r="F1285" s="81" t="str">
        <f t="shared" si="293"/>
        <v>N/A</v>
      </c>
      <c r="G1285" s="80">
        <v>944</v>
      </c>
      <c r="H1285" s="81" t="str">
        <f t="shared" si="294"/>
        <v>N/A</v>
      </c>
      <c r="I1285" s="82">
        <v>-1.93</v>
      </c>
      <c r="J1285" s="82">
        <v>3.169</v>
      </c>
      <c r="K1285" s="139" t="s">
        <v>50</v>
      </c>
      <c r="L1285" s="84" t="str">
        <f t="shared" si="295"/>
        <v>N/A</v>
      </c>
    </row>
    <row r="1286" spans="1:12" x14ac:dyDescent="0.25">
      <c r="A1286" s="129" t="s">
        <v>630</v>
      </c>
      <c r="B1286" s="79" t="s">
        <v>50</v>
      </c>
      <c r="C1286" s="80">
        <v>11</v>
      </c>
      <c r="D1286" s="81" t="str">
        <f t="shared" si="292"/>
        <v>N/A</v>
      </c>
      <c r="E1286" s="80">
        <v>11</v>
      </c>
      <c r="F1286" s="81" t="str">
        <f t="shared" si="293"/>
        <v>N/A</v>
      </c>
      <c r="G1286" s="80">
        <v>11</v>
      </c>
      <c r="H1286" s="81" t="str">
        <f t="shared" si="294"/>
        <v>N/A</v>
      </c>
      <c r="I1286" s="82">
        <v>75</v>
      </c>
      <c r="J1286" s="82">
        <v>57.14</v>
      </c>
      <c r="K1286" s="139" t="s">
        <v>50</v>
      </c>
      <c r="L1286" s="84" t="str">
        <f t="shared" si="295"/>
        <v>N/A</v>
      </c>
    </row>
    <row r="1287" spans="1:12" x14ac:dyDescent="0.25">
      <c r="A1287" s="129" t="s">
        <v>631</v>
      </c>
      <c r="B1287" s="79" t="s">
        <v>50</v>
      </c>
      <c r="C1287" s="80">
        <v>381</v>
      </c>
      <c r="D1287" s="81" t="str">
        <f t="shared" si="292"/>
        <v>N/A</v>
      </c>
      <c r="E1287" s="80">
        <v>370</v>
      </c>
      <c r="F1287" s="81" t="str">
        <f t="shared" si="293"/>
        <v>N/A</v>
      </c>
      <c r="G1287" s="80">
        <v>602</v>
      </c>
      <c r="H1287" s="81" t="str">
        <f t="shared" si="294"/>
        <v>N/A</v>
      </c>
      <c r="I1287" s="82">
        <v>-2.89</v>
      </c>
      <c r="J1287" s="82">
        <v>62.7</v>
      </c>
      <c r="K1287" s="139" t="s">
        <v>50</v>
      </c>
      <c r="L1287" s="84" t="str">
        <f t="shared" si="295"/>
        <v>N/A</v>
      </c>
    </row>
    <row r="1288" spans="1:12" x14ac:dyDescent="0.25">
      <c r="A1288" s="148" t="s">
        <v>817</v>
      </c>
      <c r="B1288" s="130" t="s">
        <v>50</v>
      </c>
      <c r="C1288" s="143">
        <v>641680</v>
      </c>
      <c r="D1288" s="102" t="str">
        <f t="shared" si="292"/>
        <v>N/A</v>
      </c>
      <c r="E1288" s="143">
        <v>631147</v>
      </c>
      <c r="F1288" s="102" t="str">
        <f t="shared" si="293"/>
        <v>N/A</v>
      </c>
      <c r="G1288" s="143">
        <v>1485580</v>
      </c>
      <c r="H1288" s="102" t="str">
        <f t="shared" si="294"/>
        <v>N/A</v>
      </c>
      <c r="I1288" s="103">
        <v>-1.64</v>
      </c>
      <c r="J1288" s="103">
        <v>135.4</v>
      </c>
      <c r="K1288" s="139" t="s">
        <v>50</v>
      </c>
      <c r="L1288" s="104" t="str">
        <f t="shared" si="295"/>
        <v>N/A</v>
      </c>
    </row>
    <row r="1289" spans="1:12" x14ac:dyDescent="0.25">
      <c r="A1289" s="129" t="s">
        <v>632</v>
      </c>
      <c r="B1289" s="130" t="s">
        <v>50</v>
      </c>
      <c r="C1289" s="143">
        <v>417182</v>
      </c>
      <c r="D1289" s="102" t="str">
        <f t="shared" si="292"/>
        <v>N/A</v>
      </c>
      <c r="E1289" s="143">
        <v>469216</v>
      </c>
      <c r="F1289" s="102" t="str">
        <f t="shared" si="293"/>
        <v>N/A</v>
      </c>
      <c r="G1289" s="143">
        <v>1330852</v>
      </c>
      <c r="H1289" s="102" t="str">
        <f t="shared" si="294"/>
        <v>N/A</v>
      </c>
      <c r="I1289" s="103">
        <v>12.47</v>
      </c>
      <c r="J1289" s="103">
        <v>183.6</v>
      </c>
      <c r="K1289" s="139" t="s">
        <v>50</v>
      </c>
      <c r="L1289" s="104" t="str">
        <f t="shared" si="295"/>
        <v>N/A</v>
      </c>
    </row>
    <row r="1290" spans="1:12" x14ac:dyDescent="0.25">
      <c r="A1290" s="129" t="s">
        <v>626</v>
      </c>
      <c r="B1290" s="130" t="s">
        <v>50</v>
      </c>
      <c r="C1290" s="143">
        <v>401500</v>
      </c>
      <c r="D1290" s="102" t="str">
        <f t="shared" si="292"/>
        <v>N/A</v>
      </c>
      <c r="E1290" s="143">
        <v>401500</v>
      </c>
      <c r="F1290" s="102" t="str">
        <f t="shared" si="293"/>
        <v>N/A</v>
      </c>
      <c r="G1290" s="143">
        <v>407327</v>
      </c>
      <c r="H1290" s="102" t="str">
        <f t="shared" si="294"/>
        <v>N/A</v>
      </c>
      <c r="I1290" s="103">
        <v>0</v>
      </c>
      <c r="J1290" s="103">
        <v>1.4510000000000001</v>
      </c>
      <c r="K1290" s="139" t="s">
        <v>50</v>
      </c>
      <c r="L1290" s="104" t="str">
        <f t="shared" si="295"/>
        <v>N/A</v>
      </c>
    </row>
    <row r="1291" spans="1:12" x14ac:dyDescent="0.25">
      <c r="A1291" s="129" t="s">
        <v>239</v>
      </c>
      <c r="B1291" s="130" t="s">
        <v>50</v>
      </c>
      <c r="C1291" s="143">
        <v>641680</v>
      </c>
      <c r="D1291" s="102" t="str">
        <f t="shared" si="292"/>
        <v>N/A</v>
      </c>
      <c r="E1291" s="143">
        <v>556164</v>
      </c>
      <c r="F1291" s="102" t="str">
        <f t="shared" si="293"/>
        <v>N/A</v>
      </c>
      <c r="G1291" s="143">
        <v>845088</v>
      </c>
      <c r="H1291" s="102" t="str">
        <f t="shared" si="294"/>
        <v>N/A</v>
      </c>
      <c r="I1291" s="103">
        <v>-13.3</v>
      </c>
      <c r="J1291" s="103">
        <v>51.95</v>
      </c>
      <c r="K1291" s="139" t="s">
        <v>50</v>
      </c>
      <c r="L1291" s="104" t="str">
        <f t="shared" si="295"/>
        <v>N/A</v>
      </c>
    </row>
    <row r="1292" spans="1:12" x14ac:dyDescent="0.25">
      <c r="A1292" s="129" t="s">
        <v>627</v>
      </c>
      <c r="B1292" s="130" t="s">
        <v>50</v>
      </c>
      <c r="C1292" s="143">
        <v>373574</v>
      </c>
      <c r="D1292" s="102" t="str">
        <f t="shared" si="292"/>
        <v>N/A</v>
      </c>
      <c r="E1292" s="143">
        <v>373588</v>
      </c>
      <c r="F1292" s="102" t="str">
        <f t="shared" si="293"/>
        <v>N/A</v>
      </c>
      <c r="G1292" s="143">
        <v>363481</v>
      </c>
      <c r="H1292" s="102" t="str">
        <f t="shared" si="294"/>
        <v>N/A</v>
      </c>
      <c r="I1292" s="103">
        <v>3.7000000000000002E-3</v>
      </c>
      <c r="J1292" s="103">
        <v>-2.71</v>
      </c>
      <c r="K1292" s="139" t="s">
        <v>50</v>
      </c>
      <c r="L1292" s="104" t="str">
        <f t="shared" si="295"/>
        <v>N/A</v>
      </c>
    </row>
    <row r="1293" spans="1:12" x14ac:dyDescent="0.25">
      <c r="A1293" s="219" t="s">
        <v>3</v>
      </c>
      <c r="B1293" s="220"/>
      <c r="C1293" s="220"/>
      <c r="D1293" s="220"/>
      <c r="E1293" s="220"/>
      <c r="F1293" s="220"/>
      <c r="G1293" s="220"/>
      <c r="H1293" s="220"/>
      <c r="I1293" s="220"/>
      <c r="J1293" s="220"/>
      <c r="K1293" s="220"/>
      <c r="L1293" s="221"/>
    </row>
    <row r="1294" spans="1:12" x14ac:dyDescent="0.25">
      <c r="A1294" s="148" t="s">
        <v>633</v>
      </c>
      <c r="B1294" s="130" t="s">
        <v>50</v>
      </c>
      <c r="C1294" s="143">
        <v>5885302</v>
      </c>
      <c r="D1294" s="102" t="str">
        <f t="shared" ref="D1294:D1308" si="296">IF($B1294="N/A","N/A",IF(C1294&gt;10,"No",IF(C1294&lt;-10,"No","Yes")))</f>
        <v>N/A</v>
      </c>
      <c r="E1294" s="143">
        <v>3730753</v>
      </c>
      <c r="F1294" s="102" t="str">
        <f t="shared" ref="F1294:F1308" si="297">IF($B1294="N/A","N/A",IF(E1294&gt;10,"No",IF(E1294&lt;-10,"No","Yes")))</f>
        <v>N/A</v>
      </c>
      <c r="G1294" s="143">
        <v>2888462</v>
      </c>
      <c r="H1294" s="102" t="str">
        <f t="shared" ref="H1294:H1308" si="298">IF($B1294="N/A","N/A",IF(G1294&gt;10,"No",IF(G1294&lt;-10,"No","Yes")))</f>
        <v>N/A</v>
      </c>
      <c r="I1294" s="103">
        <v>-36.6</v>
      </c>
      <c r="J1294" s="103">
        <v>-22.6</v>
      </c>
      <c r="K1294" s="109" t="s">
        <v>112</v>
      </c>
      <c r="L1294" s="104" t="str">
        <f t="shared" ref="L1294:L1308" si="299">IF(J1294="Div by 0", "N/A", IF(K1294="N/A","N/A", IF(J1294&gt;VALUE(MID(K1294,1,2)), "No", IF(J1294&lt;-1*VALUE(MID(K1294,1,2)), "No", "Yes"))))</f>
        <v>No</v>
      </c>
    </row>
    <row r="1295" spans="1:12" x14ac:dyDescent="0.25">
      <c r="A1295" s="148" t="s">
        <v>634</v>
      </c>
      <c r="B1295" s="79" t="s">
        <v>50</v>
      </c>
      <c r="C1295" s="80">
        <v>6083</v>
      </c>
      <c r="D1295" s="81" t="str">
        <f t="shared" si="296"/>
        <v>N/A</v>
      </c>
      <c r="E1295" s="80">
        <v>4789</v>
      </c>
      <c r="F1295" s="81" t="str">
        <f t="shared" si="297"/>
        <v>N/A</v>
      </c>
      <c r="G1295" s="80">
        <v>15174</v>
      </c>
      <c r="H1295" s="81" t="str">
        <f t="shared" si="298"/>
        <v>N/A</v>
      </c>
      <c r="I1295" s="82">
        <v>-21.3</v>
      </c>
      <c r="J1295" s="82">
        <v>216.9</v>
      </c>
      <c r="K1295" s="83" t="s">
        <v>112</v>
      </c>
      <c r="L1295" s="84" t="str">
        <f t="shared" si="299"/>
        <v>No</v>
      </c>
    </row>
    <row r="1296" spans="1:12" x14ac:dyDescent="0.25">
      <c r="A1296" s="148" t="s">
        <v>635</v>
      </c>
      <c r="B1296" s="79" t="s">
        <v>50</v>
      </c>
      <c r="C1296" s="85">
        <v>967.49991780000005</v>
      </c>
      <c r="D1296" s="81" t="str">
        <f t="shared" si="296"/>
        <v>N/A</v>
      </c>
      <c r="E1296" s="85">
        <v>779.02547504999995</v>
      </c>
      <c r="F1296" s="81" t="str">
        <f t="shared" si="297"/>
        <v>N/A</v>
      </c>
      <c r="G1296" s="85">
        <v>190.35600368999999</v>
      </c>
      <c r="H1296" s="81" t="str">
        <f t="shared" si="298"/>
        <v>N/A</v>
      </c>
      <c r="I1296" s="82">
        <v>-19.5</v>
      </c>
      <c r="J1296" s="82">
        <v>-75.599999999999994</v>
      </c>
      <c r="K1296" s="83" t="s">
        <v>112</v>
      </c>
      <c r="L1296" s="84" t="str">
        <f t="shared" si="299"/>
        <v>No</v>
      </c>
    </row>
    <row r="1297" spans="1:12" x14ac:dyDescent="0.25">
      <c r="A1297" s="148" t="s">
        <v>636</v>
      </c>
      <c r="B1297" s="79" t="s">
        <v>50</v>
      </c>
      <c r="C1297" s="85">
        <v>0</v>
      </c>
      <c r="D1297" s="81" t="str">
        <f t="shared" si="296"/>
        <v>N/A</v>
      </c>
      <c r="E1297" s="85">
        <v>0</v>
      </c>
      <c r="F1297" s="81" t="str">
        <f t="shared" si="297"/>
        <v>N/A</v>
      </c>
      <c r="G1297" s="85">
        <v>0</v>
      </c>
      <c r="H1297" s="81" t="str">
        <f t="shared" si="298"/>
        <v>N/A</v>
      </c>
      <c r="I1297" s="82" t="s">
        <v>1088</v>
      </c>
      <c r="J1297" s="82" t="s">
        <v>1088</v>
      </c>
      <c r="K1297" s="83" t="s">
        <v>112</v>
      </c>
      <c r="L1297" s="84" t="str">
        <f t="shared" si="299"/>
        <v>N/A</v>
      </c>
    </row>
    <row r="1298" spans="1:12" x14ac:dyDescent="0.25">
      <c r="A1298" s="148" t="s">
        <v>637</v>
      </c>
      <c r="B1298" s="79" t="s">
        <v>50</v>
      </c>
      <c r="C1298" s="80">
        <v>0</v>
      </c>
      <c r="D1298" s="81" t="str">
        <f t="shared" si="296"/>
        <v>N/A</v>
      </c>
      <c r="E1298" s="80">
        <v>0</v>
      </c>
      <c r="F1298" s="81" t="str">
        <f t="shared" si="297"/>
        <v>N/A</v>
      </c>
      <c r="G1298" s="80">
        <v>0</v>
      </c>
      <c r="H1298" s="81" t="str">
        <f t="shared" si="298"/>
        <v>N/A</v>
      </c>
      <c r="I1298" s="82" t="s">
        <v>1088</v>
      </c>
      <c r="J1298" s="82" t="s">
        <v>1088</v>
      </c>
      <c r="K1298" s="83" t="s">
        <v>112</v>
      </c>
      <c r="L1298" s="84" t="str">
        <f t="shared" si="299"/>
        <v>N/A</v>
      </c>
    </row>
    <row r="1299" spans="1:12" x14ac:dyDescent="0.25">
      <c r="A1299" s="148" t="s">
        <v>638</v>
      </c>
      <c r="B1299" s="79" t="s">
        <v>50</v>
      </c>
      <c r="C1299" s="85" t="s">
        <v>1088</v>
      </c>
      <c r="D1299" s="81" t="str">
        <f t="shared" si="296"/>
        <v>N/A</v>
      </c>
      <c r="E1299" s="85" t="s">
        <v>1088</v>
      </c>
      <c r="F1299" s="81" t="str">
        <f t="shared" si="297"/>
        <v>N/A</v>
      </c>
      <c r="G1299" s="85" t="s">
        <v>1088</v>
      </c>
      <c r="H1299" s="81" t="str">
        <f t="shared" si="298"/>
        <v>N/A</v>
      </c>
      <c r="I1299" s="82" t="s">
        <v>1088</v>
      </c>
      <c r="J1299" s="82" t="s">
        <v>1088</v>
      </c>
      <c r="K1299" s="83" t="s">
        <v>112</v>
      </c>
      <c r="L1299" s="84" t="str">
        <f t="shared" si="299"/>
        <v>N/A</v>
      </c>
    </row>
    <row r="1300" spans="1:12" x14ac:dyDescent="0.25">
      <c r="A1300" s="148" t="s">
        <v>648</v>
      </c>
      <c r="B1300" s="79" t="s">
        <v>50</v>
      </c>
      <c r="C1300" s="85">
        <v>17082492</v>
      </c>
      <c r="D1300" s="81" t="str">
        <f t="shared" si="296"/>
        <v>N/A</v>
      </c>
      <c r="E1300" s="85">
        <v>20403506</v>
      </c>
      <c r="F1300" s="81" t="str">
        <f t="shared" si="297"/>
        <v>N/A</v>
      </c>
      <c r="G1300" s="85">
        <v>33907965</v>
      </c>
      <c r="H1300" s="81" t="str">
        <f t="shared" si="298"/>
        <v>N/A</v>
      </c>
      <c r="I1300" s="82">
        <v>19.440000000000001</v>
      </c>
      <c r="J1300" s="82">
        <v>66.19</v>
      </c>
      <c r="K1300" s="83" t="s">
        <v>112</v>
      </c>
      <c r="L1300" s="84" t="str">
        <f t="shared" si="299"/>
        <v>No</v>
      </c>
    </row>
    <row r="1301" spans="1:12" x14ac:dyDescent="0.25">
      <c r="A1301" s="148" t="s">
        <v>650</v>
      </c>
      <c r="B1301" s="79" t="s">
        <v>50</v>
      </c>
      <c r="C1301" s="80">
        <v>25221</v>
      </c>
      <c r="D1301" s="81" t="str">
        <f t="shared" si="296"/>
        <v>N/A</v>
      </c>
      <c r="E1301" s="80">
        <v>27574</v>
      </c>
      <c r="F1301" s="81" t="str">
        <f t="shared" si="297"/>
        <v>N/A</v>
      </c>
      <c r="G1301" s="80">
        <v>51827</v>
      </c>
      <c r="H1301" s="81" t="str">
        <f t="shared" si="298"/>
        <v>N/A</v>
      </c>
      <c r="I1301" s="82">
        <v>9.33</v>
      </c>
      <c r="J1301" s="82">
        <v>87.96</v>
      </c>
      <c r="K1301" s="83" t="s">
        <v>112</v>
      </c>
      <c r="L1301" s="84" t="str">
        <f t="shared" si="299"/>
        <v>No</v>
      </c>
    </row>
    <row r="1302" spans="1:12" x14ac:dyDescent="0.25">
      <c r="A1302" s="148" t="s">
        <v>649</v>
      </c>
      <c r="B1302" s="79" t="s">
        <v>50</v>
      </c>
      <c r="C1302" s="85">
        <v>677.31223980000004</v>
      </c>
      <c r="D1302" s="81" t="str">
        <f t="shared" si="296"/>
        <v>N/A</v>
      </c>
      <c r="E1302" s="85">
        <v>739.95452237999996</v>
      </c>
      <c r="F1302" s="81" t="str">
        <f t="shared" si="297"/>
        <v>N/A</v>
      </c>
      <c r="G1302" s="85">
        <v>654.25289907000001</v>
      </c>
      <c r="H1302" s="81" t="str">
        <f t="shared" si="298"/>
        <v>N/A</v>
      </c>
      <c r="I1302" s="82">
        <v>9.2490000000000006</v>
      </c>
      <c r="J1302" s="82">
        <v>-11.6</v>
      </c>
      <c r="K1302" s="83" t="s">
        <v>112</v>
      </c>
      <c r="L1302" s="84" t="str">
        <f t="shared" si="299"/>
        <v>Yes</v>
      </c>
    </row>
    <row r="1303" spans="1:12" x14ac:dyDescent="0.25">
      <c r="A1303" s="148" t="s">
        <v>639</v>
      </c>
      <c r="B1303" s="79" t="s">
        <v>50</v>
      </c>
      <c r="C1303" s="85">
        <v>0</v>
      </c>
      <c r="D1303" s="81" t="str">
        <f t="shared" si="296"/>
        <v>N/A</v>
      </c>
      <c r="E1303" s="85">
        <v>0</v>
      </c>
      <c r="F1303" s="81" t="str">
        <f t="shared" si="297"/>
        <v>N/A</v>
      </c>
      <c r="G1303" s="85">
        <v>0</v>
      </c>
      <c r="H1303" s="81" t="str">
        <f t="shared" si="298"/>
        <v>N/A</v>
      </c>
      <c r="I1303" s="82" t="s">
        <v>1088</v>
      </c>
      <c r="J1303" s="82" t="s">
        <v>1088</v>
      </c>
      <c r="K1303" s="83" t="s">
        <v>112</v>
      </c>
      <c r="L1303" s="84" t="str">
        <f t="shared" si="299"/>
        <v>N/A</v>
      </c>
    </row>
    <row r="1304" spans="1:12" x14ac:dyDescent="0.25">
      <c r="A1304" s="148" t="s">
        <v>640</v>
      </c>
      <c r="B1304" s="79" t="s">
        <v>50</v>
      </c>
      <c r="C1304" s="80">
        <v>0</v>
      </c>
      <c r="D1304" s="81" t="str">
        <f t="shared" si="296"/>
        <v>N/A</v>
      </c>
      <c r="E1304" s="80">
        <v>0</v>
      </c>
      <c r="F1304" s="81" t="str">
        <f t="shared" si="297"/>
        <v>N/A</v>
      </c>
      <c r="G1304" s="80">
        <v>0</v>
      </c>
      <c r="H1304" s="81" t="str">
        <f t="shared" si="298"/>
        <v>N/A</v>
      </c>
      <c r="I1304" s="82" t="s">
        <v>1088</v>
      </c>
      <c r="J1304" s="82" t="s">
        <v>1088</v>
      </c>
      <c r="K1304" s="83" t="s">
        <v>112</v>
      </c>
      <c r="L1304" s="84" t="str">
        <f t="shared" si="299"/>
        <v>N/A</v>
      </c>
    </row>
    <row r="1305" spans="1:12" x14ac:dyDescent="0.25">
      <c r="A1305" s="148" t="s">
        <v>641</v>
      </c>
      <c r="B1305" s="79" t="s">
        <v>50</v>
      </c>
      <c r="C1305" s="85" t="s">
        <v>1088</v>
      </c>
      <c r="D1305" s="81" t="str">
        <f t="shared" si="296"/>
        <v>N/A</v>
      </c>
      <c r="E1305" s="85" t="s">
        <v>1088</v>
      </c>
      <c r="F1305" s="81" t="str">
        <f t="shared" si="297"/>
        <v>N/A</v>
      </c>
      <c r="G1305" s="85" t="s">
        <v>1088</v>
      </c>
      <c r="H1305" s="81" t="str">
        <f t="shared" si="298"/>
        <v>N/A</v>
      </c>
      <c r="I1305" s="82" t="s">
        <v>1088</v>
      </c>
      <c r="J1305" s="82" t="s">
        <v>1088</v>
      </c>
      <c r="K1305" s="83" t="s">
        <v>112</v>
      </c>
      <c r="L1305" s="84" t="str">
        <f t="shared" si="299"/>
        <v>N/A</v>
      </c>
    </row>
    <row r="1306" spans="1:12" ht="12.75" customHeight="1" x14ac:dyDescent="0.25">
      <c r="A1306" s="148" t="s">
        <v>929</v>
      </c>
      <c r="B1306" s="79" t="s">
        <v>50</v>
      </c>
      <c r="C1306" s="85">
        <v>597572375</v>
      </c>
      <c r="D1306" s="81" t="str">
        <f t="shared" si="296"/>
        <v>N/A</v>
      </c>
      <c r="E1306" s="85">
        <v>629473731</v>
      </c>
      <c r="F1306" s="81" t="str">
        <f t="shared" si="297"/>
        <v>N/A</v>
      </c>
      <c r="G1306" s="85">
        <v>739340242</v>
      </c>
      <c r="H1306" s="81" t="str">
        <f t="shared" si="298"/>
        <v>N/A</v>
      </c>
      <c r="I1306" s="82">
        <v>5.3380000000000001</v>
      </c>
      <c r="J1306" s="82">
        <v>17.45</v>
      </c>
      <c r="K1306" s="83" t="s">
        <v>112</v>
      </c>
      <c r="L1306" s="84" t="str">
        <f t="shared" si="299"/>
        <v>No</v>
      </c>
    </row>
    <row r="1307" spans="1:12" x14ac:dyDescent="0.25">
      <c r="A1307" s="148" t="s">
        <v>642</v>
      </c>
      <c r="B1307" s="79" t="s">
        <v>50</v>
      </c>
      <c r="C1307" s="80">
        <v>19874</v>
      </c>
      <c r="D1307" s="81" t="str">
        <f t="shared" si="296"/>
        <v>N/A</v>
      </c>
      <c r="E1307" s="80">
        <v>20379</v>
      </c>
      <c r="F1307" s="81" t="str">
        <f t="shared" si="297"/>
        <v>N/A</v>
      </c>
      <c r="G1307" s="80">
        <v>21263</v>
      </c>
      <c r="H1307" s="81" t="str">
        <f t="shared" si="298"/>
        <v>N/A</v>
      </c>
      <c r="I1307" s="82">
        <v>2.5409999999999999</v>
      </c>
      <c r="J1307" s="82">
        <v>4.3380000000000001</v>
      </c>
      <c r="K1307" s="83" t="s">
        <v>112</v>
      </c>
      <c r="L1307" s="84" t="str">
        <f t="shared" si="299"/>
        <v>Yes</v>
      </c>
    </row>
    <row r="1308" spans="1:12" x14ac:dyDescent="0.25">
      <c r="A1308" s="148" t="s">
        <v>643</v>
      </c>
      <c r="B1308" s="96" t="s">
        <v>50</v>
      </c>
      <c r="C1308" s="94">
        <v>30068.047449000002</v>
      </c>
      <c r="D1308" s="98" t="str">
        <f t="shared" si="296"/>
        <v>N/A</v>
      </c>
      <c r="E1308" s="94">
        <v>30888.352274000001</v>
      </c>
      <c r="F1308" s="98" t="str">
        <f t="shared" si="297"/>
        <v>N/A</v>
      </c>
      <c r="G1308" s="94">
        <v>34771.210177000001</v>
      </c>
      <c r="H1308" s="98" t="str">
        <f t="shared" si="298"/>
        <v>N/A</v>
      </c>
      <c r="I1308" s="99">
        <v>2.7280000000000002</v>
      </c>
      <c r="J1308" s="99">
        <v>12.57</v>
      </c>
      <c r="K1308" s="90" t="s">
        <v>112</v>
      </c>
      <c r="L1308" s="92" t="str">
        <f t="shared" si="299"/>
        <v>Yes</v>
      </c>
    </row>
    <row r="1309" spans="1:12" x14ac:dyDescent="0.25">
      <c r="A1309" s="219" t="s">
        <v>161</v>
      </c>
      <c r="B1309" s="220"/>
      <c r="C1309" s="220"/>
      <c r="D1309" s="220"/>
      <c r="E1309" s="220"/>
      <c r="F1309" s="220"/>
      <c r="G1309" s="220"/>
      <c r="H1309" s="220"/>
      <c r="I1309" s="220"/>
      <c r="J1309" s="220"/>
      <c r="K1309" s="220"/>
      <c r="L1309" s="221"/>
    </row>
    <row r="1310" spans="1:12" ht="12.75" customHeight="1" x14ac:dyDescent="0.25">
      <c r="A1310" s="86" t="s">
        <v>818</v>
      </c>
      <c r="B1310" s="79" t="s">
        <v>50</v>
      </c>
      <c r="C1310" s="140">
        <v>727719846</v>
      </c>
      <c r="D1310" s="81" t="str">
        <f t="shared" ref="D1310:D1333" si="300">IF($B1310="N/A","N/A",IF(C1310&gt;10,"No",IF(C1310&lt;-10,"No","Yes")))</f>
        <v>N/A</v>
      </c>
      <c r="E1310" s="140">
        <v>762265854</v>
      </c>
      <c r="F1310" s="81" t="str">
        <f t="shared" ref="F1310:F1333" si="301">IF($B1310="N/A","N/A",IF(E1310&gt;10,"No",IF(E1310&lt;-10,"No","Yes")))</f>
        <v>N/A</v>
      </c>
      <c r="G1310" s="140">
        <v>871614189</v>
      </c>
      <c r="H1310" s="81" t="str">
        <f t="shared" ref="H1310:H1333" si="302">IF($B1310="N/A","N/A",IF(G1310&gt;10,"No",IF(G1310&lt;-10,"No","Yes")))</f>
        <v>N/A</v>
      </c>
      <c r="I1310" s="82">
        <v>4.7469999999999999</v>
      </c>
      <c r="J1310" s="82">
        <v>14.35</v>
      </c>
      <c r="K1310" s="83" t="s">
        <v>112</v>
      </c>
      <c r="L1310" s="84" t="str">
        <f t="shared" ref="L1310:L1333" si="303">IF(J1310="Div by 0", "N/A", IF(K1310="N/A","N/A", IF(J1310&gt;VALUE(MID(K1310,1,2)), "No", IF(J1310&lt;-1*VALUE(MID(K1310,1,2)), "No", "Yes"))))</f>
        <v>Yes</v>
      </c>
    </row>
    <row r="1311" spans="1:12" x14ac:dyDescent="0.25">
      <c r="A1311" s="86" t="s">
        <v>500</v>
      </c>
      <c r="B1311" s="79" t="s">
        <v>50</v>
      </c>
      <c r="C1311" s="89">
        <v>31220</v>
      </c>
      <c r="D1311" s="89" t="str">
        <f t="shared" si="300"/>
        <v>N/A</v>
      </c>
      <c r="E1311" s="89">
        <v>31797</v>
      </c>
      <c r="F1311" s="89" t="str">
        <f t="shared" si="301"/>
        <v>N/A</v>
      </c>
      <c r="G1311" s="89">
        <v>34202</v>
      </c>
      <c r="H1311" s="81" t="str">
        <f t="shared" si="302"/>
        <v>N/A</v>
      </c>
      <c r="I1311" s="82">
        <v>1.8480000000000001</v>
      </c>
      <c r="J1311" s="82">
        <v>7.5640000000000001</v>
      </c>
      <c r="K1311" s="83" t="s">
        <v>112</v>
      </c>
      <c r="L1311" s="84" t="str">
        <f t="shared" si="303"/>
        <v>Yes</v>
      </c>
    </row>
    <row r="1312" spans="1:12" ht="12.75" customHeight="1" x14ac:dyDescent="0.25">
      <c r="A1312" s="86" t="s">
        <v>828</v>
      </c>
      <c r="B1312" s="79" t="s">
        <v>50</v>
      </c>
      <c r="C1312" s="140">
        <v>23309.412108</v>
      </c>
      <c r="D1312" s="81" t="str">
        <f t="shared" si="300"/>
        <v>N/A</v>
      </c>
      <c r="E1312" s="140">
        <v>23972.885933000001</v>
      </c>
      <c r="F1312" s="81" t="str">
        <f t="shared" si="301"/>
        <v>N/A</v>
      </c>
      <c r="G1312" s="140">
        <v>25484.304690000001</v>
      </c>
      <c r="H1312" s="81" t="str">
        <f t="shared" si="302"/>
        <v>N/A</v>
      </c>
      <c r="I1312" s="82">
        <v>2.8460000000000001</v>
      </c>
      <c r="J1312" s="82">
        <v>6.3049999999999997</v>
      </c>
      <c r="K1312" s="83" t="s">
        <v>112</v>
      </c>
      <c r="L1312" s="84" t="str">
        <f t="shared" si="303"/>
        <v>Yes</v>
      </c>
    </row>
    <row r="1313" spans="1:12" x14ac:dyDescent="0.25">
      <c r="A1313" s="129" t="s">
        <v>582</v>
      </c>
      <c r="B1313" s="79" t="s">
        <v>50</v>
      </c>
      <c r="C1313" s="140">
        <v>14257.047988</v>
      </c>
      <c r="D1313" s="81" t="str">
        <f t="shared" si="300"/>
        <v>N/A</v>
      </c>
      <c r="E1313" s="140">
        <v>14887.869591999999</v>
      </c>
      <c r="F1313" s="81" t="str">
        <f t="shared" si="301"/>
        <v>N/A</v>
      </c>
      <c r="G1313" s="140">
        <v>15383.794411999999</v>
      </c>
      <c r="H1313" s="81" t="str">
        <f t="shared" si="302"/>
        <v>N/A</v>
      </c>
      <c r="I1313" s="82">
        <v>4.4249999999999998</v>
      </c>
      <c r="J1313" s="82">
        <v>3.331</v>
      </c>
      <c r="K1313" s="83" t="s">
        <v>112</v>
      </c>
      <c r="L1313" s="84" t="str">
        <f t="shared" si="303"/>
        <v>Yes</v>
      </c>
    </row>
    <row r="1314" spans="1:12" x14ac:dyDescent="0.25">
      <c r="A1314" s="129" t="s">
        <v>585</v>
      </c>
      <c r="B1314" s="79" t="s">
        <v>50</v>
      </c>
      <c r="C1314" s="140">
        <v>31756.724049</v>
      </c>
      <c r="D1314" s="81" t="str">
        <f t="shared" si="300"/>
        <v>N/A</v>
      </c>
      <c r="E1314" s="140">
        <v>32201.866503000001</v>
      </c>
      <c r="F1314" s="81" t="str">
        <f t="shared" si="301"/>
        <v>N/A</v>
      </c>
      <c r="G1314" s="140">
        <v>36124.833480000001</v>
      </c>
      <c r="H1314" s="81" t="str">
        <f t="shared" si="302"/>
        <v>N/A</v>
      </c>
      <c r="I1314" s="82">
        <v>1.4019999999999999</v>
      </c>
      <c r="J1314" s="82">
        <v>12.18</v>
      </c>
      <c r="K1314" s="83" t="s">
        <v>112</v>
      </c>
      <c r="L1314" s="84" t="str">
        <f t="shared" si="303"/>
        <v>Yes</v>
      </c>
    </row>
    <row r="1315" spans="1:12" x14ac:dyDescent="0.25">
      <c r="A1315" s="129" t="s">
        <v>588</v>
      </c>
      <c r="B1315" s="79" t="s">
        <v>50</v>
      </c>
      <c r="C1315" s="140">
        <v>21382.272727</v>
      </c>
      <c r="D1315" s="81" t="str">
        <f t="shared" si="300"/>
        <v>N/A</v>
      </c>
      <c r="E1315" s="140">
        <v>24662.786397</v>
      </c>
      <c r="F1315" s="81" t="str">
        <f t="shared" si="301"/>
        <v>N/A</v>
      </c>
      <c r="G1315" s="140">
        <v>15640.715467</v>
      </c>
      <c r="H1315" s="81" t="str">
        <f t="shared" si="302"/>
        <v>N/A</v>
      </c>
      <c r="I1315" s="82">
        <v>15.34</v>
      </c>
      <c r="J1315" s="82">
        <v>-36.6</v>
      </c>
      <c r="K1315" s="83" t="s">
        <v>112</v>
      </c>
      <c r="L1315" s="84" t="str">
        <f t="shared" si="303"/>
        <v>No</v>
      </c>
    </row>
    <row r="1316" spans="1:12" x14ac:dyDescent="0.25">
      <c r="A1316" s="129" t="s">
        <v>590</v>
      </c>
      <c r="B1316" s="79" t="s">
        <v>50</v>
      </c>
      <c r="C1316" s="140">
        <v>4834.2850242000004</v>
      </c>
      <c r="D1316" s="81" t="str">
        <f t="shared" si="300"/>
        <v>N/A</v>
      </c>
      <c r="E1316" s="140">
        <v>4330.5925926</v>
      </c>
      <c r="F1316" s="81" t="str">
        <f t="shared" si="301"/>
        <v>N/A</v>
      </c>
      <c r="G1316" s="140">
        <v>2408.6037735999998</v>
      </c>
      <c r="H1316" s="81" t="str">
        <f t="shared" si="302"/>
        <v>N/A</v>
      </c>
      <c r="I1316" s="82">
        <v>-10.4</v>
      </c>
      <c r="J1316" s="82">
        <v>-44.4</v>
      </c>
      <c r="K1316" s="83" t="s">
        <v>112</v>
      </c>
      <c r="L1316" s="84" t="str">
        <f t="shared" si="303"/>
        <v>No</v>
      </c>
    </row>
    <row r="1317" spans="1:12" ht="12.75" customHeight="1" x14ac:dyDescent="0.25">
      <c r="A1317" s="148" t="s">
        <v>501</v>
      </c>
      <c r="B1317" s="79" t="s">
        <v>50</v>
      </c>
      <c r="C1317" s="81">
        <v>22.873470584</v>
      </c>
      <c r="D1317" s="81" t="str">
        <f t="shared" si="300"/>
        <v>N/A</v>
      </c>
      <c r="E1317" s="81">
        <v>22.420990282999998</v>
      </c>
      <c r="F1317" s="81" t="str">
        <f t="shared" si="301"/>
        <v>N/A</v>
      </c>
      <c r="G1317" s="81">
        <v>9.0609245311999995</v>
      </c>
      <c r="H1317" s="81" t="str">
        <f t="shared" si="302"/>
        <v>N/A</v>
      </c>
      <c r="I1317" s="82">
        <v>-1.98</v>
      </c>
      <c r="J1317" s="82">
        <v>-59.6</v>
      </c>
      <c r="K1317" s="83" t="s">
        <v>112</v>
      </c>
      <c r="L1317" s="84" t="str">
        <f t="shared" si="303"/>
        <v>No</v>
      </c>
    </row>
    <row r="1318" spans="1:12" x14ac:dyDescent="0.25">
      <c r="A1318" s="129" t="s">
        <v>582</v>
      </c>
      <c r="B1318" s="79" t="s">
        <v>50</v>
      </c>
      <c r="C1318" s="81">
        <v>27.782998550999999</v>
      </c>
      <c r="D1318" s="81" t="str">
        <f t="shared" si="300"/>
        <v>N/A</v>
      </c>
      <c r="E1318" s="81">
        <v>28.390324940999999</v>
      </c>
      <c r="F1318" s="81" t="str">
        <f t="shared" si="301"/>
        <v>N/A</v>
      </c>
      <c r="G1318" s="81">
        <v>28.481495239000001</v>
      </c>
      <c r="H1318" s="81" t="str">
        <f t="shared" si="302"/>
        <v>N/A</v>
      </c>
      <c r="I1318" s="82">
        <v>2.1859999999999999</v>
      </c>
      <c r="J1318" s="82">
        <v>0.3211</v>
      </c>
      <c r="K1318" s="83" t="s">
        <v>112</v>
      </c>
      <c r="L1318" s="84" t="str">
        <f t="shared" si="303"/>
        <v>Yes</v>
      </c>
    </row>
    <row r="1319" spans="1:12" x14ac:dyDescent="0.25">
      <c r="A1319" s="129" t="s">
        <v>585</v>
      </c>
      <c r="B1319" s="79" t="s">
        <v>50</v>
      </c>
      <c r="C1319" s="81">
        <v>26.312649165</v>
      </c>
      <c r="D1319" s="81" t="str">
        <f t="shared" si="300"/>
        <v>N/A</v>
      </c>
      <c r="E1319" s="81">
        <v>26.770889841999999</v>
      </c>
      <c r="F1319" s="81" t="str">
        <f t="shared" si="301"/>
        <v>N/A</v>
      </c>
      <c r="G1319" s="81">
        <v>26.976190475999999</v>
      </c>
      <c r="H1319" s="81" t="str">
        <f t="shared" si="302"/>
        <v>N/A</v>
      </c>
      <c r="I1319" s="82">
        <v>1.742</v>
      </c>
      <c r="J1319" s="82">
        <v>0.76690000000000003</v>
      </c>
      <c r="K1319" s="83" t="s">
        <v>112</v>
      </c>
      <c r="L1319" s="84" t="str">
        <f t="shared" si="303"/>
        <v>Yes</v>
      </c>
    </row>
    <row r="1320" spans="1:12" x14ac:dyDescent="0.25">
      <c r="A1320" s="129" t="s">
        <v>588</v>
      </c>
      <c r="B1320" s="79" t="s">
        <v>50</v>
      </c>
      <c r="C1320" s="81">
        <v>7.2257867400000002</v>
      </c>
      <c r="D1320" s="81" t="str">
        <f t="shared" si="300"/>
        <v>N/A</v>
      </c>
      <c r="E1320" s="81">
        <v>6.0456151621999998</v>
      </c>
      <c r="F1320" s="81" t="str">
        <f t="shared" si="301"/>
        <v>N/A</v>
      </c>
      <c r="G1320" s="81">
        <v>1.1678765777</v>
      </c>
      <c r="H1320" s="81" t="str">
        <f t="shared" si="302"/>
        <v>N/A</v>
      </c>
      <c r="I1320" s="82">
        <v>-16.3</v>
      </c>
      <c r="J1320" s="82">
        <v>-80.7</v>
      </c>
      <c r="K1320" s="83" t="s">
        <v>112</v>
      </c>
      <c r="L1320" s="84" t="str">
        <f t="shared" si="303"/>
        <v>No</v>
      </c>
    </row>
    <row r="1321" spans="1:12" x14ac:dyDescent="0.25">
      <c r="A1321" s="129" t="s">
        <v>590</v>
      </c>
      <c r="B1321" s="79" t="s">
        <v>50</v>
      </c>
      <c r="C1321" s="81">
        <v>1.7273030707999999</v>
      </c>
      <c r="D1321" s="81" t="str">
        <f t="shared" si="300"/>
        <v>N/A</v>
      </c>
      <c r="E1321" s="81">
        <v>1.4536644458000001</v>
      </c>
      <c r="F1321" s="81" t="str">
        <f t="shared" si="301"/>
        <v>N/A</v>
      </c>
      <c r="G1321" s="81">
        <v>0.66802640020000004</v>
      </c>
      <c r="H1321" s="81" t="str">
        <f t="shared" si="302"/>
        <v>N/A</v>
      </c>
      <c r="I1321" s="82">
        <v>-15.8</v>
      </c>
      <c r="J1321" s="82">
        <v>-54</v>
      </c>
      <c r="K1321" s="83" t="s">
        <v>112</v>
      </c>
      <c r="L1321" s="84" t="str">
        <f t="shared" si="303"/>
        <v>No</v>
      </c>
    </row>
    <row r="1322" spans="1:12" ht="12.75" customHeight="1" x14ac:dyDescent="0.25">
      <c r="A1322" s="86" t="s">
        <v>820</v>
      </c>
      <c r="B1322" s="79" t="s">
        <v>50</v>
      </c>
      <c r="C1322" s="140">
        <v>597572375</v>
      </c>
      <c r="D1322" s="81" t="str">
        <f t="shared" si="300"/>
        <v>N/A</v>
      </c>
      <c r="E1322" s="140">
        <v>629473731</v>
      </c>
      <c r="F1322" s="81" t="str">
        <f t="shared" si="301"/>
        <v>N/A</v>
      </c>
      <c r="G1322" s="140">
        <v>739340242</v>
      </c>
      <c r="H1322" s="81" t="str">
        <f t="shared" si="302"/>
        <v>N/A</v>
      </c>
      <c r="I1322" s="82">
        <v>5.3380000000000001</v>
      </c>
      <c r="J1322" s="82">
        <v>17.45</v>
      </c>
      <c r="K1322" s="83" t="s">
        <v>112</v>
      </c>
      <c r="L1322" s="84" t="str">
        <f t="shared" si="303"/>
        <v>No</v>
      </c>
    </row>
    <row r="1323" spans="1:12" ht="12.75" customHeight="1" x14ac:dyDescent="0.25">
      <c r="A1323" s="86" t="s">
        <v>502</v>
      </c>
      <c r="B1323" s="79" t="s">
        <v>50</v>
      </c>
      <c r="C1323" s="89">
        <v>19874</v>
      </c>
      <c r="D1323" s="89" t="str">
        <f t="shared" si="300"/>
        <v>N/A</v>
      </c>
      <c r="E1323" s="89">
        <v>20379</v>
      </c>
      <c r="F1323" s="89" t="str">
        <f t="shared" si="301"/>
        <v>N/A</v>
      </c>
      <c r="G1323" s="89">
        <v>21263</v>
      </c>
      <c r="H1323" s="81" t="str">
        <f t="shared" si="302"/>
        <v>N/A</v>
      </c>
      <c r="I1323" s="82">
        <v>2.5409999999999999</v>
      </c>
      <c r="J1323" s="82">
        <v>4.3380000000000001</v>
      </c>
      <c r="K1323" s="83" t="s">
        <v>112</v>
      </c>
      <c r="L1323" s="84" t="str">
        <f t="shared" si="303"/>
        <v>Yes</v>
      </c>
    </row>
    <row r="1324" spans="1:12" ht="25" x14ac:dyDescent="0.25">
      <c r="A1324" s="86" t="s">
        <v>829</v>
      </c>
      <c r="B1324" s="79" t="s">
        <v>50</v>
      </c>
      <c r="C1324" s="140">
        <v>30068.047449000002</v>
      </c>
      <c r="D1324" s="81" t="str">
        <f t="shared" si="300"/>
        <v>N/A</v>
      </c>
      <c r="E1324" s="140">
        <v>30888.352274000001</v>
      </c>
      <c r="F1324" s="81" t="str">
        <f t="shared" si="301"/>
        <v>N/A</v>
      </c>
      <c r="G1324" s="140">
        <v>34771.210177000001</v>
      </c>
      <c r="H1324" s="81" t="str">
        <f t="shared" si="302"/>
        <v>N/A</v>
      </c>
      <c r="I1324" s="82">
        <v>2.7280000000000002</v>
      </c>
      <c r="J1324" s="82">
        <v>12.57</v>
      </c>
      <c r="K1324" s="83" t="s">
        <v>112</v>
      </c>
      <c r="L1324" s="84" t="str">
        <f t="shared" si="303"/>
        <v>Yes</v>
      </c>
    </row>
    <row r="1325" spans="1:12" x14ac:dyDescent="0.25">
      <c r="A1325" s="129" t="s">
        <v>644</v>
      </c>
      <c r="B1325" s="79" t="s">
        <v>50</v>
      </c>
      <c r="C1325" s="140">
        <v>11922.703575</v>
      </c>
      <c r="D1325" s="81" t="str">
        <f t="shared" si="300"/>
        <v>N/A</v>
      </c>
      <c r="E1325" s="140">
        <v>12628.735255</v>
      </c>
      <c r="F1325" s="81" t="str">
        <f t="shared" si="301"/>
        <v>N/A</v>
      </c>
      <c r="G1325" s="140">
        <v>13672.458715999999</v>
      </c>
      <c r="H1325" s="81" t="str">
        <f t="shared" si="302"/>
        <v>N/A</v>
      </c>
      <c r="I1325" s="82">
        <v>5.9219999999999997</v>
      </c>
      <c r="J1325" s="82">
        <v>8.2650000000000006</v>
      </c>
      <c r="K1325" s="83" t="s">
        <v>112</v>
      </c>
      <c r="L1325" s="84" t="str">
        <f t="shared" si="303"/>
        <v>Yes</v>
      </c>
    </row>
    <row r="1326" spans="1:12" x14ac:dyDescent="0.25">
      <c r="A1326" s="129" t="s">
        <v>645</v>
      </c>
      <c r="B1326" s="79" t="s">
        <v>50</v>
      </c>
      <c r="C1326" s="140">
        <v>59175.502350000002</v>
      </c>
      <c r="D1326" s="81" t="str">
        <f t="shared" si="300"/>
        <v>N/A</v>
      </c>
      <c r="E1326" s="140">
        <v>59429.906222999998</v>
      </c>
      <c r="F1326" s="81" t="str">
        <f t="shared" si="301"/>
        <v>N/A</v>
      </c>
      <c r="G1326" s="140">
        <v>66868.660852000001</v>
      </c>
      <c r="H1326" s="81" t="str">
        <f t="shared" si="302"/>
        <v>N/A</v>
      </c>
      <c r="I1326" s="82">
        <v>0.4299</v>
      </c>
      <c r="J1326" s="82">
        <v>12.52</v>
      </c>
      <c r="K1326" s="83" t="s">
        <v>112</v>
      </c>
      <c r="L1326" s="84" t="str">
        <f t="shared" si="303"/>
        <v>Yes</v>
      </c>
    </row>
    <row r="1327" spans="1:12" x14ac:dyDescent="0.25">
      <c r="A1327" s="129" t="s">
        <v>646</v>
      </c>
      <c r="B1327" s="79" t="s">
        <v>50</v>
      </c>
      <c r="C1327" s="140">
        <v>8481.3832487</v>
      </c>
      <c r="D1327" s="81" t="str">
        <f t="shared" si="300"/>
        <v>N/A</v>
      </c>
      <c r="E1327" s="140">
        <v>12004.617849</v>
      </c>
      <c r="F1327" s="81" t="str">
        <f t="shared" si="301"/>
        <v>N/A</v>
      </c>
      <c r="G1327" s="140">
        <v>14196.564</v>
      </c>
      <c r="H1327" s="81" t="str">
        <f t="shared" si="302"/>
        <v>N/A</v>
      </c>
      <c r="I1327" s="82">
        <v>41.54</v>
      </c>
      <c r="J1327" s="82">
        <v>18.260000000000002</v>
      </c>
      <c r="K1327" s="83" t="s">
        <v>112</v>
      </c>
      <c r="L1327" s="84" t="str">
        <f t="shared" si="303"/>
        <v>No</v>
      </c>
    </row>
    <row r="1328" spans="1:12" x14ac:dyDescent="0.25">
      <c r="A1328" s="129" t="s">
        <v>647</v>
      </c>
      <c r="B1328" s="79" t="s">
        <v>50</v>
      </c>
      <c r="C1328" s="140">
        <v>18284.444444000001</v>
      </c>
      <c r="D1328" s="81" t="str">
        <f t="shared" si="300"/>
        <v>N/A</v>
      </c>
      <c r="E1328" s="140">
        <v>17461.647058999999</v>
      </c>
      <c r="F1328" s="81" t="str">
        <f t="shared" si="301"/>
        <v>N/A</v>
      </c>
      <c r="G1328" s="140">
        <v>17688.473684000001</v>
      </c>
      <c r="H1328" s="81" t="str">
        <f t="shared" si="302"/>
        <v>N/A</v>
      </c>
      <c r="I1328" s="82">
        <v>-4.5</v>
      </c>
      <c r="J1328" s="82">
        <v>1.2989999999999999</v>
      </c>
      <c r="K1328" s="83" t="s">
        <v>112</v>
      </c>
      <c r="L1328" s="84" t="str">
        <f t="shared" si="303"/>
        <v>Yes</v>
      </c>
    </row>
    <row r="1329" spans="1:13" ht="25" x14ac:dyDescent="0.25">
      <c r="A1329" s="148" t="s">
        <v>503</v>
      </c>
      <c r="B1329" s="79" t="s">
        <v>50</v>
      </c>
      <c r="C1329" s="81">
        <v>14.560773683000001</v>
      </c>
      <c r="D1329" s="81" t="str">
        <f t="shared" si="300"/>
        <v>N/A</v>
      </c>
      <c r="E1329" s="81">
        <v>14.369826115</v>
      </c>
      <c r="F1329" s="81" t="str">
        <f t="shared" si="301"/>
        <v>N/A</v>
      </c>
      <c r="G1329" s="81">
        <v>5.6330752092000003</v>
      </c>
      <c r="H1329" s="81" t="str">
        <f t="shared" si="302"/>
        <v>N/A</v>
      </c>
      <c r="I1329" s="82">
        <v>-1.31</v>
      </c>
      <c r="J1329" s="82">
        <v>-60.8</v>
      </c>
      <c r="K1329" s="83" t="s">
        <v>112</v>
      </c>
      <c r="L1329" s="84" t="str">
        <f t="shared" si="303"/>
        <v>No</v>
      </c>
    </row>
    <row r="1330" spans="1:13" x14ac:dyDescent="0.25">
      <c r="A1330" s="129" t="s">
        <v>582</v>
      </c>
      <c r="B1330" s="79" t="s">
        <v>50</v>
      </c>
      <c r="C1330" s="81">
        <v>23.10975371</v>
      </c>
      <c r="D1330" s="81" t="str">
        <f t="shared" si="300"/>
        <v>N/A</v>
      </c>
      <c r="E1330" s="81">
        <v>23.673437098000001</v>
      </c>
      <c r="F1330" s="81" t="str">
        <f t="shared" si="301"/>
        <v>N/A</v>
      </c>
      <c r="G1330" s="81">
        <v>24.080627187000001</v>
      </c>
      <c r="H1330" s="81" t="str">
        <f t="shared" si="302"/>
        <v>N/A</v>
      </c>
      <c r="I1330" s="82">
        <v>2.4390000000000001</v>
      </c>
      <c r="J1330" s="82">
        <v>1.72</v>
      </c>
      <c r="K1330" s="83" t="s">
        <v>112</v>
      </c>
      <c r="L1330" s="84" t="str">
        <f t="shared" si="303"/>
        <v>Yes</v>
      </c>
    </row>
    <row r="1331" spans="1:13" x14ac:dyDescent="0.25">
      <c r="A1331" s="129" t="s">
        <v>585</v>
      </c>
      <c r="B1331" s="79" t="s">
        <v>50</v>
      </c>
      <c r="C1331" s="81">
        <v>12.692256695999999</v>
      </c>
      <c r="D1331" s="81" t="str">
        <f t="shared" si="300"/>
        <v>N/A</v>
      </c>
      <c r="E1331" s="81">
        <v>13.077213921</v>
      </c>
      <c r="F1331" s="81" t="str">
        <f t="shared" si="301"/>
        <v>N/A</v>
      </c>
      <c r="G1331" s="81">
        <v>13.376190476</v>
      </c>
      <c r="H1331" s="81" t="str">
        <f t="shared" si="302"/>
        <v>N/A</v>
      </c>
      <c r="I1331" s="82">
        <v>3.0329999999999999</v>
      </c>
      <c r="J1331" s="82">
        <v>2.286</v>
      </c>
      <c r="K1331" s="83" t="s">
        <v>112</v>
      </c>
      <c r="L1331" s="84" t="str">
        <f t="shared" si="303"/>
        <v>Yes</v>
      </c>
    </row>
    <row r="1332" spans="1:13" x14ac:dyDescent="0.25">
      <c r="A1332" s="129" t="s">
        <v>588</v>
      </c>
      <c r="B1332" s="79" t="s">
        <v>50</v>
      </c>
      <c r="C1332" s="81">
        <v>3.0094714328999999</v>
      </c>
      <c r="D1332" s="81" t="str">
        <f t="shared" si="300"/>
        <v>N/A</v>
      </c>
      <c r="E1332" s="81">
        <v>2.8075811114999998</v>
      </c>
      <c r="F1332" s="81" t="str">
        <f t="shared" si="301"/>
        <v>N/A</v>
      </c>
      <c r="G1332" s="81">
        <v>0.28401667749999998</v>
      </c>
      <c r="H1332" s="81" t="str">
        <f t="shared" si="302"/>
        <v>N/A</v>
      </c>
      <c r="I1332" s="82">
        <v>-6.71</v>
      </c>
      <c r="J1332" s="82">
        <v>-89.9</v>
      </c>
      <c r="K1332" s="83" t="s">
        <v>112</v>
      </c>
      <c r="L1332" s="84" t="str">
        <f t="shared" si="303"/>
        <v>No</v>
      </c>
    </row>
    <row r="1333" spans="1:13" x14ac:dyDescent="0.25">
      <c r="A1333" s="129" t="s">
        <v>590</v>
      </c>
      <c r="B1333" s="79" t="s">
        <v>50</v>
      </c>
      <c r="C1333" s="81">
        <v>0.150200267</v>
      </c>
      <c r="D1333" s="81" t="str">
        <f t="shared" si="300"/>
        <v>N/A</v>
      </c>
      <c r="E1333" s="81">
        <v>0.1144087758</v>
      </c>
      <c r="F1333" s="81" t="str">
        <f t="shared" si="301"/>
        <v>N/A</v>
      </c>
      <c r="G1333" s="81">
        <v>2.1771014799999999E-2</v>
      </c>
      <c r="H1333" s="81" t="str">
        <f t="shared" si="302"/>
        <v>N/A</v>
      </c>
      <c r="I1333" s="82">
        <v>-23.8</v>
      </c>
      <c r="J1333" s="82">
        <v>-81</v>
      </c>
      <c r="K1333" s="83" t="s">
        <v>112</v>
      </c>
      <c r="L1333" s="84" t="str">
        <f t="shared" si="303"/>
        <v>No</v>
      </c>
    </row>
    <row r="1335" spans="1:13" x14ac:dyDescent="0.25">
      <c r="B1335" s="163"/>
      <c r="C1335" s="163"/>
      <c r="D1335" s="163"/>
      <c r="E1335" s="163"/>
      <c r="F1335" s="163"/>
    </row>
    <row r="1336" spans="1:13" x14ac:dyDescent="0.25">
      <c r="A1336" s="165"/>
    </row>
    <row r="1338" spans="1:13" x14ac:dyDescent="0.25">
      <c r="A1338" s="166"/>
      <c r="B1338" s="167"/>
      <c r="C1338" s="168"/>
      <c r="D1338" s="169"/>
      <c r="E1338" s="168"/>
      <c r="F1338" s="169"/>
      <c r="G1338" s="168"/>
      <c r="H1338" s="169"/>
      <c r="I1338" s="168"/>
      <c r="J1338" s="168"/>
      <c r="K1338" s="167"/>
      <c r="L1338" s="169"/>
      <c r="M1338" s="170"/>
    </row>
    <row r="1339" spans="1:13" x14ac:dyDescent="0.25">
      <c r="A1339" s="166"/>
      <c r="B1339" s="167"/>
      <c r="C1339" s="168"/>
      <c r="D1339" s="169"/>
      <c r="E1339" s="168"/>
      <c r="F1339" s="169"/>
      <c r="G1339" s="168"/>
      <c r="H1339" s="169"/>
      <c r="I1339" s="168"/>
      <c r="J1339" s="168"/>
      <c r="K1339" s="167"/>
      <c r="L1339" s="169"/>
      <c r="M1339" s="170"/>
    </row>
    <row r="1341" spans="1:13" x14ac:dyDescent="0.25">
      <c r="A1341" s="165"/>
      <c r="B1341" s="167"/>
      <c r="C1341" s="168"/>
      <c r="D1341" s="169"/>
      <c r="E1341" s="168"/>
      <c r="F1341" s="169"/>
      <c r="G1341" s="168"/>
      <c r="H1341" s="169"/>
      <c r="I1341" s="168"/>
      <c r="J1341" s="168"/>
      <c r="K1341" s="167"/>
      <c r="L1341" s="169"/>
      <c r="M1341" s="170"/>
    </row>
    <row r="1342" spans="1:13" x14ac:dyDescent="0.25">
      <c r="A1342" s="165"/>
      <c r="B1342" s="167"/>
      <c r="C1342" s="168"/>
      <c r="D1342" s="169"/>
      <c r="E1342" s="168"/>
      <c r="F1342" s="169"/>
      <c r="G1342" s="168"/>
      <c r="H1342" s="169"/>
      <c r="I1342" s="168"/>
      <c r="J1342" s="168"/>
      <c r="K1342" s="167"/>
      <c r="L1342" s="169"/>
      <c r="M1342" s="170"/>
    </row>
    <row r="1343" spans="1:13" x14ac:dyDescent="0.25">
      <c r="A1343" s="165"/>
      <c r="B1343" s="167"/>
      <c r="C1343" s="168"/>
      <c r="D1343" s="169"/>
      <c r="E1343" s="168"/>
      <c r="F1343" s="169"/>
      <c r="G1343" s="168"/>
      <c r="H1343" s="169"/>
      <c r="I1343" s="168"/>
      <c r="J1343" s="168"/>
      <c r="K1343" s="167"/>
      <c r="L1343" s="169"/>
      <c r="M1343" s="170"/>
    </row>
    <row r="1344" spans="1:13" x14ac:dyDescent="0.25">
      <c r="A1344" s="165"/>
      <c r="B1344" s="167"/>
      <c r="C1344" s="168"/>
      <c r="D1344" s="169"/>
      <c r="E1344" s="168"/>
      <c r="F1344" s="169"/>
      <c r="G1344" s="168"/>
      <c r="H1344" s="169"/>
      <c r="I1344" s="168"/>
      <c r="J1344" s="168"/>
      <c r="K1344" s="167"/>
      <c r="L1344" s="169"/>
      <c r="M1344" s="170"/>
    </row>
    <row r="1345" spans="1:13" x14ac:dyDescent="0.25">
      <c r="A1345" s="165"/>
      <c r="B1345" s="167"/>
      <c r="C1345" s="168"/>
      <c r="D1345" s="169"/>
      <c r="E1345" s="168"/>
      <c r="F1345" s="169"/>
      <c r="G1345" s="168"/>
      <c r="H1345" s="169"/>
      <c r="I1345" s="168"/>
      <c r="J1345" s="168"/>
      <c r="K1345" s="167"/>
      <c r="L1345" s="169"/>
      <c r="M1345" s="170"/>
    </row>
    <row r="1346" spans="1:13" x14ac:dyDescent="0.25">
      <c r="A1346" s="165"/>
      <c r="B1346" s="167"/>
      <c r="C1346" s="168"/>
      <c r="D1346" s="169"/>
      <c r="E1346" s="168"/>
      <c r="F1346" s="169"/>
      <c r="G1346" s="168"/>
      <c r="H1346" s="169"/>
      <c r="I1346" s="168"/>
      <c r="J1346" s="168"/>
      <c r="K1346" s="167"/>
      <c r="L1346" s="169"/>
      <c r="M1346" s="170"/>
    </row>
    <row r="1347" spans="1:13" x14ac:dyDescent="0.25">
      <c r="A1347" s="165"/>
      <c r="B1347" s="167"/>
      <c r="C1347" s="168"/>
      <c r="D1347" s="169"/>
      <c r="E1347" s="168"/>
      <c r="F1347" s="169"/>
      <c r="G1347" s="168"/>
      <c r="H1347" s="169"/>
      <c r="I1347" s="168"/>
      <c r="J1347" s="168"/>
      <c r="K1347" s="167"/>
      <c r="L1347" s="169"/>
      <c r="M1347" s="170"/>
    </row>
    <row r="1348" spans="1:13" x14ac:dyDescent="0.25">
      <c r="A1348" s="165"/>
      <c r="B1348" s="167"/>
      <c r="C1348" s="168"/>
      <c r="D1348" s="169"/>
      <c r="E1348" s="168"/>
      <c r="F1348" s="169"/>
      <c r="G1348" s="168"/>
      <c r="H1348" s="169"/>
      <c r="I1348" s="168"/>
      <c r="J1348" s="168"/>
      <c r="K1348" s="167"/>
      <c r="L1348" s="169"/>
      <c r="M1348" s="170"/>
    </row>
  </sheetData>
  <mergeCells count="78">
    <mergeCell ref="A389:L389"/>
    <mergeCell ref="A454:L454"/>
    <mergeCell ref="A476:L476"/>
    <mergeCell ref="A135:L135"/>
    <mergeCell ref="A140:L140"/>
    <mergeCell ref="A271:L271"/>
    <mergeCell ref="A306:L306"/>
    <mergeCell ref="A307:L307"/>
    <mergeCell ref="A312:L312"/>
    <mergeCell ref="A316:L316"/>
    <mergeCell ref="A321:L321"/>
    <mergeCell ref="A325:L325"/>
    <mergeCell ref="A339:L339"/>
    <mergeCell ref="A365:L365"/>
    <mergeCell ref="A380:L380"/>
    <mergeCell ref="A383:L383"/>
    <mergeCell ref="A5:L5"/>
    <mergeCell ref="A24:L24"/>
    <mergeCell ref="A30:L30"/>
    <mergeCell ref="A38:L38"/>
    <mergeCell ref="A97:L97"/>
    <mergeCell ref="A131:L131"/>
    <mergeCell ref="A176:L176"/>
    <mergeCell ref="A177:L177"/>
    <mergeCell ref="A184:L184"/>
    <mergeCell ref="A193:L193"/>
    <mergeCell ref="A374:L374"/>
    <mergeCell ref="A327:L327"/>
    <mergeCell ref="A330:L330"/>
    <mergeCell ref="A333:L333"/>
    <mergeCell ref="A336:L336"/>
    <mergeCell ref="A392:L392"/>
    <mergeCell ref="A411:L411"/>
    <mergeCell ref="A415:L415"/>
    <mergeCell ref="A427:L427"/>
    <mergeCell ref="A439:L439"/>
    <mergeCell ref="A440:L440"/>
    <mergeCell ref="A443:L443"/>
    <mergeCell ref="A446:L446"/>
    <mergeCell ref="A449:L449"/>
    <mergeCell ref="A452:L452"/>
    <mergeCell ref="A458:L458"/>
    <mergeCell ref="A468:L468"/>
    <mergeCell ref="A470:L470"/>
    <mergeCell ref="A479:L479"/>
    <mergeCell ref="A489:L489"/>
    <mergeCell ref="A485:L485"/>
    <mergeCell ref="A535:L535"/>
    <mergeCell ref="A583:L583"/>
    <mergeCell ref="A587:L587"/>
    <mergeCell ref="A590:L590"/>
    <mergeCell ref="A619:L619"/>
    <mergeCell ref="A552:L552"/>
    <mergeCell ref="A658:L658"/>
    <mergeCell ref="A609:L609"/>
    <mergeCell ref="A614:L614"/>
    <mergeCell ref="A686:L686"/>
    <mergeCell ref="A766:L766"/>
    <mergeCell ref="A787:L787"/>
    <mergeCell ref="A820:L820"/>
    <mergeCell ref="A832:L832"/>
    <mergeCell ref="A848:L848"/>
    <mergeCell ref="A873:L873"/>
    <mergeCell ref="A908:L908"/>
    <mergeCell ref="A921:L921"/>
    <mergeCell ref="A1001:L1001"/>
    <mergeCell ref="A1014:L1014"/>
    <mergeCell ref="A1033:L1033"/>
    <mergeCell ref="A1250:L1250"/>
    <mergeCell ref="A1281:L1281"/>
    <mergeCell ref="A1293:L1293"/>
    <mergeCell ref="A1309:L1309"/>
    <mergeCell ref="A1045:L1045"/>
    <mergeCell ref="A1061:L1061"/>
    <mergeCell ref="A1078:L1078"/>
    <mergeCell ref="A1121:L1121"/>
    <mergeCell ref="A1149:L1149"/>
    <mergeCell ref="A1229:L1229"/>
  </mergeCells>
  <phoneticPr fontId="0" type="noConversion"/>
  <printOptions headings="1"/>
  <pageMargins left="0.6" right="0.6" top="0.75" bottom="0.75" header="0.5" footer="0.5"/>
  <pageSetup scale="61" fitToHeight="20" orientation="landscape" useFirstPageNumber="1" r:id="rId1"/>
  <headerFooter alignWithMargins="0">
    <oddHeader>&amp;R&amp;9&amp;"Times" Produced: 10/10/2011</oddHeader>
    <oddFooter>&amp;R&amp;P&amp;L&amp;9&amp;"Times"Counts representing fewer than 11 people have been recoded to 11 to protect  privacy. _x000D_ Abbreviations and acronyms are described at the end of this report.</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2010-06-07T15:07:57Z</cp:lastPrinted>
  <dcterms:created xsi:type="dcterms:W3CDTF">2001-03-26T18:59:21Z</dcterms:created>
  <dcterms:modified xsi:type="dcterms:W3CDTF">2025-04-03T11:53:01Z</dcterms:modified>
</cp:coreProperties>
</file>